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ylesfleming/Desktop/OTFL/OTFL Results/2025/Master Files/"/>
    </mc:Choice>
  </mc:AlternateContent>
  <xr:revisionPtr revIDLastSave="0" documentId="13_ncr:1_{79A54108-8AAA-0F4E-B80B-20674DDF1565}" xr6:coauthVersionLast="47" xr6:coauthVersionMax="47" xr10:uidLastSave="{00000000-0000-0000-0000-000000000000}"/>
  <bookViews>
    <workbookView xWindow="300" yWindow="860" windowWidth="33900" windowHeight="19860" tabRatio="665" xr2:uid="{00000000-000D-0000-FFFF-FFFF00000000}"/>
  </bookViews>
  <sheets>
    <sheet name="MATCH DETAILS" sheetId="26" r:id="rId1"/>
    <sheet name="DECLARATIONS" sheetId="27" r:id="rId2"/>
    <sheet name="BlockAllocations" sheetId="33" r:id="rId3"/>
    <sheet name="FieldCards" sheetId="29" r:id="rId4"/>
    <sheet name="Timetable" sheetId="43" r:id="rId5"/>
    <sheet name="75m" sheetId="13" r:id="rId6"/>
    <sheet name="600m" sheetId="20" r:id="rId7"/>
    <sheet name="LongJump" sheetId="22" r:id="rId8"/>
    <sheet name="Vortex" sheetId="21" r:id="rId9"/>
    <sheet name="Relay" sheetId="36" r:id="rId10"/>
    <sheet name="QKResults" sheetId="42" r:id="rId11"/>
    <sheet name="Data" sheetId="40" r:id="rId12"/>
    <sheet name="ScoringTable" sheetId="28" r:id="rId13"/>
  </sheets>
  <definedNames>
    <definedName name="_xlnm.Print_Area" localSheetId="6">'600m'!$A$1:$J$293</definedName>
    <definedName name="_xlnm.Print_Area" localSheetId="11">Data!#REF!</definedName>
    <definedName name="_xlnm.Print_Area" localSheetId="3">FieldCards!$A$1:$H$800</definedName>
    <definedName name="_xlnm.Print_Area" localSheetId="7">LongJump!$A$1:$J$293</definedName>
    <definedName name="_xlnm.Print_Area" localSheetId="10">QKResults!$A$1:$V$356</definedName>
    <definedName name="_xlnm.Print_Area" localSheetId="4">Timetable!$A$1:$M$23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43" l="1"/>
  <c r="E9" i="43"/>
  <c r="D5" i="33" a="1"/>
  <c r="D5" i="33" s="1"/>
  <c r="D6" i="33" a="1"/>
  <c r="D6" i="33" s="1"/>
  <c r="D7" i="33" a="1"/>
  <c r="D7" i="33" s="1"/>
  <c r="D8" i="33" a="1"/>
  <c r="D8" i="33" s="1"/>
  <c r="D9" i="33" a="1"/>
  <c r="D9" i="33" s="1"/>
  <c r="D10" i="33" a="1"/>
  <c r="D10" i="33" s="1"/>
  <c r="D11" i="33" a="1"/>
  <c r="D11" i="33" s="1"/>
  <c r="D12" i="33" a="1"/>
  <c r="D12" i="33" s="1"/>
  <c r="D13" i="33" a="1"/>
  <c r="D13" i="33" s="1"/>
  <c r="D14" i="33" a="1"/>
  <c r="D14" i="33" s="1"/>
  <c r="D15" i="33" a="1"/>
  <c r="D15" i="33" s="1"/>
  <c r="D16" i="33" a="1"/>
  <c r="D16" i="33" s="1"/>
  <c r="D17" i="33" a="1"/>
  <c r="D17" i="33" s="1"/>
  <c r="L19" i="43"/>
  <c r="L20" i="43"/>
  <c r="L23" i="43"/>
  <c r="L22" i="43"/>
  <c r="B4" i="26"/>
  <c r="R2" i="42" s="1"/>
  <c r="A1" i="43"/>
  <c r="E317" i="40"/>
  <c r="E318" i="40"/>
  <c r="E319" i="40"/>
  <c r="E320" i="40"/>
  <c r="E321" i="40"/>
  <c r="E322" i="40"/>
  <c r="E323" i="40"/>
  <c r="E316" i="40"/>
  <c r="X44" i="40" l="1"/>
  <c r="Y44" i="40"/>
  <c r="Z44" i="40"/>
  <c r="X45" i="40"/>
  <c r="Y45" i="40"/>
  <c r="Z45" i="40"/>
  <c r="X46" i="40"/>
  <c r="Y46" i="40"/>
  <c r="Z46" i="40"/>
  <c r="X47" i="40"/>
  <c r="Y47" i="40"/>
  <c r="Z47" i="40"/>
  <c r="X48" i="40"/>
  <c r="Y48" i="40"/>
  <c r="Z48" i="40"/>
  <c r="X49" i="40"/>
  <c r="Y49" i="40"/>
  <c r="Z49" i="40"/>
  <c r="X50" i="40"/>
  <c r="Y50" i="40"/>
  <c r="Z50" i="40"/>
  <c r="Y43" i="40"/>
  <c r="X43" i="40"/>
  <c r="Z43" i="40"/>
  <c r="X34" i="40"/>
  <c r="Y34" i="40"/>
  <c r="Z34" i="40"/>
  <c r="X35" i="40"/>
  <c r="Y35" i="40"/>
  <c r="Z35" i="40"/>
  <c r="X36" i="40"/>
  <c r="Y36" i="40"/>
  <c r="Z36" i="40"/>
  <c r="X37" i="40"/>
  <c r="Y37" i="40"/>
  <c r="Z37" i="40"/>
  <c r="X38" i="40"/>
  <c r="Y38" i="40"/>
  <c r="Z38" i="40"/>
  <c r="X39" i="40"/>
  <c r="Y39" i="40"/>
  <c r="Z39" i="40"/>
  <c r="X40" i="40"/>
  <c r="Y40" i="40"/>
  <c r="Z40" i="40"/>
  <c r="Z33" i="40"/>
  <c r="Y33" i="40"/>
  <c r="X33" i="40"/>
  <c r="X65" i="40"/>
  <c r="Y65" i="40"/>
  <c r="Z65" i="40"/>
  <c r="X66" i="40"/>
  <c r="Y66" i="40"/>
  <c r="Z66" i="40"/>
  <c r="X67" i="40"/>
  <c r="Y67" i="40"/>
  <c r="Z67" i="40"/>
  <c r="X68" i="40"/>
  <c r="Y68" i="40"/>
  <c r="Z68" i="40"/>
  <c r="X69" i="40"/>
  <c r="Y69" i="40"/>
  <c r="Z69" i="40"/>
  <c r="X70" i="40"/>
  <c r="Y70" i="40"/>
  <c r="Z70" i="40"/>
  <c r="X71" i="40"/>
  <c r="Y71" i="40"/>
  <c r="Z71" i="40"/>
  <c r="Y64" i="40"/>
  <c r="X64" i="40"/>
  <c r="Z64" i="40"/>
  <c r="X55" i="40"/>
  <c r="Y55" i="40"/>
  <c r="Z55" i="40"/>
  <c r="X56" i="40"/>
  <c r="Y56" i="40"/>
  <c r="Z56" i="40"/>
  <c r="X57" i="40"/>
  <c r="Y57" i="40"/>
  <c r="Z57" i="40"/>
  <c r="X58" i="40"/>
  <c r="Y58" i="40"/>
  <c r="Z58" i="40"/>
  <c r="X59" i="40"/>
  <c r="Y59" i="40"/>
  <c r="Z59" i="40"/>
  <c r="X60" i="40"/>
  <c r="Y60" i="40"/>
  <c r="Z60" i="40"/>
  <c r="X61" i="40"/>
  <c r="Y61" i="40"/>
  <c r="Z61" i="40"/>
  <c r="Y54" i="40"/>
  <c r="X54" i="40"/>
  <c r="Z54" i="40"/>
  <c r="C293" i="40"/>
  <c r="Q293" i="40"/>
  <c r="D293" i="40"/>
  <c r="E293" i="40"/>
  <c r="G50" i="36" l="1" a="1"/>
  <c r="G50" i="36" s="1"/>
  <c r="G49" i="36" a="1"/>
  <c r="G49" i="36" s="1"/>
  <c r="G48" i="36" a="1"/>
  <c r="G48" i="36" s="1"/>
  <c r="G47" i="36" a="1"/>
  <c r="G47" i="36" s="1"/>
  <c r="G46" i="36" a="1"/>
  <c r="G46" i="36" s="1"/>
  <c r="G45" i="36" a="1"/>
  <c r="G45" i="36" s="1"/>
  <c r="G44" i="36" a="1"/>
  <c r="G44" i="36" s="1"/>
  <c r="G43" i="36" a="1"/>
  <c r="G43" i="36" s="1"/>
  <c r="G42" i="36" a="1"/>
  <c r="G42" i="36" s="1"/>
  <c r="G41" i="36" a="1"/>
  <c r="G41" i="36" s="1"/>
  <c r="G40" i="36" a="1"/>
  <c r="G40" i="36" s="1"/>
  <c r="G39" i="36" a="1"/>
  <c r="G39" i="36" s="1"/>
  <c r="G38" i="36" a="1"/>
  <c r="G38" i="36" s="1"/>
  <c r="G37" i="36" a="1"/>
  <c r="G37" i="36" s="1"/>
  <c r="G36" i="36" a="1"/>
  <c r="G36" i="36" s="1"/>
  <c r="G35" i="36" a="1"/>
  <c r="G35" i="36" s="1"/>
  <c r="G34" i="36" a="1"/>
  <c r="G34" i="36" s="1"/>
  <c r="G33" i="36" a="1"/>
  <c r="G33" i="36" s="1"/>
  <c r="G32" i="36" a="1"/>
  <c r="G32" i="36" s="1"/>
  <c r="G31" i="36" a="1"/>
  <c r="G31" i="36" s="1"/>
  <c r="G30" i="36" a="1"/>
  <c r="G30" i="36" s="1"/>
  <c r="G29" i="36" a="1"/>
  <c r="G29" i="36" s="1"/>
  <c r="G28" i="36" a="1"/>
  <c r="G28" i="36" s="1"/>
  <c r="G27" i="36" a="1"/>
  <c r="G27" i="36" s="1"/>
  <c r="G24" i="36" a="1"/>
  <c r="G24" i="36" s="1"/>
  <c r="G23" i="36" a="1"/>
  <c r="G23" i="36" s="1"/>
  <c r="G22" i="36" a="1"/>
  <c r="G22" i="36" s="1"/>
  <c r="G21" i="36" a="1"/>
  <c r="G21" i="36" s="1"/>
  <c r="G20" i="36" a="1"/>
  <c r="G20" i="36" s="1"/>
  <c r="G19" i="36" a="1"/>
  <c r="G19" i="36" s="1"/>
  <c r="G18" i="36" a="1"/>
  <c r="G18" i="36" s="1"/>
  <c r="G17" i="36" a="1"/>
  <c r="G17" i="36" s="1"/>
  <c r="G16" i="36" a="1"/>
  <c r="G16" i="36" s="1"/>
  <c r="G7" i="36" a="1"/>
  <c r="G7" i="36" s="1"/>
  <c r="G8" i="36" a="1"/>
  <c r="G8" i="36"/>
  <c r="G9" i="36" a="1"/>
  <c r="G9" i="36" s="1"/>
  <c r="G10" i="36" a="1"/>
  <c r="G10" i="36" s="1"/>
  <c r="G11" i="36" a="1"/>
  <c r="G11" i="36" s="1"/>
  <c r="G12" i="36" a="1"/>
  <c r="G12" i="36" s="1"/>
  <c r="G13" i="36" a="1"/>
  <c r="G13" i="36" s="1"/>
  <c r="G14" i="36" a="1"/>
  <c r="G14" i="36" s="1"/>
  <c r="G6" i="36" a="1"/>
  <c r="G6" i="36" s="1"/>
  <c r="G333" i="42" l="1"/>
  <c r="E333" i="42"/>
  <c r="D333" i="42"/>
  <c r="K332" i="42" l="1"/>
  <c r="P332" i="42"/>
  <c r="R332" i="42"/>
  <c r="T332" i="42"/>
  <c r="K333" i="42"/>
  <c r="P333" i="42"/>
  <c r="R333" i="42"/>
  <c r="T333" i="42"/>
  <c r="B333" i="42"/>
  <c r="A2" i="42"/>
  <c r="A1" i="42"/>
  <c r="J155" i="22" l="1" a="1"/>
  <c r="J155" i="22" s="1"/>
  <c r="J163" i="22" a="1"/>
  <c r="J163" i="22" s="1"/>
  <c r="J164" i="22" a="1"/>
  <c r="J164" i="22" s="1"/>
  <c r="J165" i="22" a="1"/>
  <c r="J165" i="22" s="1"/>
  <c r="J166" i="22" a="1"/>
  <c r="J166" i="22" s="1"/>
  <c r="J167" i="22" a="1"/>
  <c r="J167" i="22" s="1"/>
  <c r="J168" i="22" a="1"/>
  <c r="J168" i="22" s="1"/>
  <c r="J169" i="22" a="1"/>
  <c r="J169" i="22" s="1"/>
  <c r="J170" i="22" a="1"/>
  <c r="J170" i="22" s="1"/>
  <c r="J171" i="22" a="1"/>
  <c r="J171" i="22" s="1"/>
  <c r="J172" i="22" a="1"/>
  <c r="J172" i="22" s="1"/>
  <c r="J173" i="22" a="1"/>
  <c r="J173" i="22" s="1"/>
  <c r="J174" i="22" a="1"/>
  <c r="J174" i="22" s="1"/>
  <c r="J175" i="22" a="1"/>
  <c r="J175" i="22" s="1"/>
  <c r="J176" i="22" a="1"/>
  <c r="J176" i="22" s="1"/>
  <c r="J177" i="22" a="1"/>
  <c r="J177" i="22" s="1"/>
  <c r="J178" i="22" a="1"/>
  <c r="J178" i="22" s="1"/>
  <c r="J179" i="22" a="1"/>
  <c r="J179" i="22" s="1"/>
  <c r="J180" i="22" a="1"/>
  <c r="J180" i="22" s="1"/>
  <c r="J181" i="22" a="1"/>
  <c r="J181" i="22" s="1"/>
  <c r="J182" i="22" a="1"/>
  <c r="J182" i="22" s="1"/>
  <c r="J183" i="22" a="1"/>
  <c r="J183" i="22" s="1"/>
  <c r="J184" i="22" a="1"/>
  <c r="J184" i="22" s="1"/>
  <c r="J185" i="22" a="1"/>
  <c r="J185" i="22" s="1"/>
  <c r="J186" i="22" a="1"/>
  <c r="J186" i="22" s="1"/>
  <c r="J187" i="22" a="1"/>
  <c r="J187" i="22" s="1"/>
  <c r="J188" i="22" a="1"/>
  <c r="J188" i="22" s="1"/>
  <c r="J189" i="22" a="1"/>
  <c r="J189" i="22" s="1"/>
  <c r="J190" i="22" a="1"/>
  <c r="J190" i="22" s="1"/>
  <c r="J191" i="22" a="1"/>
  <c r="J191" i="22" s="1"/>
  <c r="J192" i="22" a="1"/>
  <c r="J192" i="22" s="1"/>
  <c r="J193" i="22" a="1"/>
  <c r="J193" i="22" s="1"/>
  <c r="J194" i="22" a="1"/>
  <c r="J194" i="22" s="1"/>
  <c r="J195" i="22" a="1"/>
  <c r="J195" i="22" s="1"/>
  <c r="J196" i="22" a="1"/>
  <c r="J196" i="22" s="1"/>
  <c r="J197" i="22" a="1"/>
  <c r="J197" i="22" s="1"/>
  <c r="J198" i="22" a="1"/>
  <c r="J198" i="22" s="1"/>
  <c r="J199" i="22" a="1"/>
  <c r="J199" i="22" s="1"/>
  <c r="J200" i="22" a="1"/>
  <c r="J200" i="22" s="1"/>
  <c r="J201" i="22" a="1"/>
  <c r="J201" i="22" s="1"/>
  <c r="J202" i="22" a="1"/>
  <c r="J202" i="22" s="1"/>
  <c r="J203" i="22" a="1"/>
  <c r="J203" i="22" s="1"/>
  <c r="J204" i="22" a="1"/>
  <c r="J204" i="22" s="1"/>
  <c r="J205" i="22" a="1"/>
  <c r="J205" i="22" s="1"/>
  <c r="J206" i="22" a="1"/>
  <c r="J206" i="22" s="1"/>
  <c r="J207" i="22" a="1"/>
  <c r="J207" i="22" s="1"/>
  <c r="J208" i="22" a="1"/>
  <c r="J208" i="22" s="1"/>
  <c r="J209" i="22" a="1"/>
  <c r="J209" i="22" s="1"/>
  <c r="J210" i="22" a="1"/>
  <c r="J210" i="22" s="1"/>
  <c r="J211" i="22" a="1"/>
  <c r="J211" i="22" s="1"/>
  <c r="J212" i="22" a="1"/>
  <c r="J212" i="22" s="1"/>
  <c r="J213" i="22" a="1"/>
  <c r="J213" i="22" s="1"/>
  <c r="J214" i="22" a="1"/>
  <c r="J214" i="22" s="1"/>
  <c r="J215" i="22" a="1"/>
  <c r="J215" i="22" s="1"/>
  <c r="J216" i="22" a="1"/>
  <c r="J216" i="22" s="1"/>
  <c r="J217" i="22" a="1"/>
  <c r="J217" i="22" s="1"/>
  <c r="J218" i="22" a="1"/>
  <c r="J218" i="22" s="1"/>
  <c r="J219" i="22" a="1"/>
  <c r="J219" i="22" s="1"/>
  <c r="J220" i="22" a="1"/>
  <c r="J220" i="22" s="1"/>
  <c r="J221" i="22" a="1"/>
  <c r="J221" i="22" s="1"/>
  <c r="J222" i="22" a="1"/>
  <c r="J222" i="22" s="1"/>
  <c r="J223" i="22" a="1"/>
  <c r="J223" i="22" s="1"/>
  <c r="J224" i="22" a="1"/>
  <c r="J224" i="22" s="1"/>
  <c r="J225" i="22" a="1"/>
  <c r="J225" i="22" s="1"/>
  <c r="J226" i="22" a="1"/>
  <c r="J226" i="22" s="1"/>
  <c r="J227" i="22" a="1"/>
  <c r="J227" i="22" s="1"/>
  <c r="J228" i="22" a="1"/>
  <c r="J228" i="22" s="1"/>
  <c r="J229" i="22" a="1"/>
  <c r="J229" i="22" s="1"/>
  <c r="J230" i="22" a="1"/>
  <c r="J230" i="22" s="1"/>
  <c r="J231" i="22" a="1"/>
  <c r="J231" i="22" s="1"/>
  <c r="J232" i="22" a="1"/>
  <c r="J232" i="22" s="1"/>
  <c r="J233" i="22" a="1"/>
  <c r="J233" i="22" s="1"/>
  <c r="J234" i="22" a="1"/>
  <c r="J234" i="22" s="1"/>
  <c r="J235" i="22" a="1"/>
  <c r="J235" i="22" s="1"/>
  <c r="J236" i="22" a="1"/>
  <c r="J236" i="22" s="1"/>
  <c r="J237" i="22" a="1"/>
  <c r="J237" i="22" s="1"/>
  <c r="J238" i="22" a="1"/>
  <c r="J238" i="22" s="1"/>
  <c r="J239" i="22" a="1"/>
  <c r="J239" i="22" s="1"/>
  <c r="J240" i="22" a="1"/>
  <c r="J240" i="22" s="1"/>
  <c r="J241" i="22" a="1"/>
  <c r="J241" i="22" s="1"/>
  <c r="J242" i="22" a="1"/>
  <c r="J242" i="22" s="1"/>
  <c r="J243" i="22" a="1"/>
  <c r="J243" i="22" s="1"/>
  <c r="J244" i="22" a="1"/>
  <c r="J244" i="22" s="1"/>
  <c r="J245" i="22" a="1"/>
  <c r="J245" i="22" s="1"/>
  <c r="J246" i="22" a="1"/>
  <c r="J246" i="22" s="1"/>
  <c r="J247" i="22" a="1"/>
  <c r="J247" i="22" s="1"/>
  <c r="J248" i="22" a="1"/>
  <c r="J248" i="22" s="1"/>
  <c r="J249" i="22" a="1"/>
  <c r="J249" i="22" s="1"/>
  <c r="J250" i="22" a="1"/>
  <c r="J250" i="22" s="1"/>
  <c r="J251" i="22" a="1"/>
  <c r="J251" i="22" s="1"/>
  <c r="J252" i="22" a="1"/>
  <c r="J252" i="22" s="1"/>
  <c r="J253" i="22" a="1"/>
  <c r="J253" i="22" s="1"/>
  <c r="J254" i="22" a="1"/>
  <c r="J254" i="22" s="1"/>
  <c r="J255" i="22" a="1"/>
  <c r="J255" i="22" s="1"/>
  <c r="J256" i="22" a="1"/>
  <c r="J256" i="22" s="1"/>
  <c r="J257" i="22" a="1"/>
  <c r="J257" i="22" s="1"/>
  <c r="J258" i="22" a="1"/>
  <c r="J258" i="22" s="1"/>
  <c r="J259" i="22" a="1"/>
  <c r="J259" i="22" s="1"/>
  <c r="J260" i="22" a="1"/>
  <c r="J260" i="22" s="1"/>
  <c r="J261" i="22" a="1"/>
  <c r="J261" i="22" s="1"/>
  <c r="J262" i="22" a="1"/>
  <c r="J262" i="22" s="1"/>
  <c r="J263" i="22" a="1"/>
  <c r="J263" i="22" s="1"/>
  <c r="J264" i="22" a="1"/>
  <c r="J264" i="22" s="1"/>
  <c r="J265" i="22" a="1"/>
  <c r="J265" i="22" s="1"/>
  <c r="J266" i="22" a="1"/>
  <c r="J266" i="22" s="1"/>
  <c r="J267" i="22" a="1"/>
  <c r="J267" i="22" s="1"/>
  <c r="J268" i="22" a="1"/>
  <c r="J268" i="22" s="1"/>
  <c r="J269" i="22" a="1"/>
  <c r="J269" i="22" s="1"/>
  <c r="J270" i="22" a="1"/>
  <c r="J270" i="22" s="1"/>
  <c r="J271" i="22" a="1"/>
  <c r="J271" i="22" s="1"/>
  <c r="J272" i="22" a="1"/>
  <c r="J272" i="22" s="1"/>
  <c r="J273" i="22" a="1"/>
  <c r="J273" i="22" s="1"/>
  <c r="J274" i="22" a="1"/>
  <c r="J274" i="22" s="1"/>
  <c r="J275" i="22" a="1"/>
  <c r="J275" i="22" s="1"/>
  <c r="J276" i="22" a="1"/>
  <c r="J276" i="22" s="1"/>
  <c r="J277" i="22" a="1"/>
  <c r="J277" i="22" s="1"/>
  <c r="J278" i="22" a="1"/>
  <c r="J278" i="22" s="1"/>
  <c r="J279" i="22" a="1"/>
  <c r="J279" i="22" s="1"/>
  <c r="J280" i="22" a="1"/>
  <c r="J280" i="22" s="1"/>
  <c r="J281" i="22" a="1"/>
  <c r="J281" i="22" s="1"/>
  <c r="J282" i="22" a="1"/>
  <c r="J282" i="22" s="1"/>
  <c r="J283" i="22" a="1"/>
  <c r="J283" i="22" s="1"/>
  <c r="J284" i="22" a="1"/>
  <c r="J284" i="22" s="1"/>
  <c r="J285" i="22" a="1"/>
  <c r="J285" i="22" s="1"/>
  <c r="J286" i="22" a="1"/>
  <c r="J286" i="22" s="1"/>
  <c r="J287" i="22" a="1"/>
  <c r="J287" i="22" s="1"/>
  <c r="J288" i="22" a="1"/>
  <c r="J288" i="22" s="1"/>
  <c r="J289" i="22" a="1"/>
  <c r="J289" i="22" s="1"/>
  <c r="J290" i="22" a="1"/>
  <c r="J290" i="22" s="1"/>
  <c r="J291" i="22" a="1"/>
  <c r="J291" i="22" s="1"/>
  <c r="J292" i="22" a="1"/>
  <c r="J292" i="22" s="1"/>
  <c r="J293" i="22" a="1"/>
  <c r="J293" i="22" s="1"/>
  <c r="J282" i="20" a="1"/>
  <c r="J282" i="20" s="1"/>
  <c r="J283" i="20" a="1"/>
  <c r="J283" i="20" s="1"/>
  <c r="J284" i="20" a="1"/>
  <c r="J284" i="20" s="1"/>
  <c r="J285" i="20" a="1"/>
  <c r="J285" i="20" s="1"/>
  <c r="J286" i="20" a="1"/>
  <c r="J286" i="20" s="1"/>
  <c r="J287" i="20" a="1"/>
  <c r="J287" i="20" s="1"/>
  <c r="J288" i="20" a="1"/>
  <c r="J288" i="20" s="1"/>
  <c r="J289" i="20" a="1"/>
  <c r="J289" i="20" s="1"/>
  <c r="J290" i="20" a="1"/>
  <c r="J290" i="20" s="1"/>
  <c r="J291" i="20" a="1"/>
  <c r="J291" i="20" s="1"/>
  <c r="J292" i="20" a="1"/>
  <c r="J292" i="20" s="1"/>
  <c r="J293" i="20" a="1"/>
  <c r="J293" i="20" s="1"/>
  <c r="P6" i="20"/>
  <c r="Q6" i="20" s="1"/>
  <c r="R6" i="20" s="1"/>
  <c r="S6" i="20" s="1"/>
  <c r="J149" i="13" a="1"/>
  <c r="J149" i="13" s="1"/>
  <c r="J150" i="13" a="1"/>
  <c r="J150" i="13" s="1"/>
  <c r="J151" i="13" a="1"/>
  <c r="J151" i="13" s="1"/>
  <c r="J152" i="13" a="1"/>
  <c r="J152" i="13" s="1"/>
  <c r="J153" i="13" a="1"/>
  <c r="J153" i="13" s="1"/>
  <c r="J154" i="13" a="1"/>
  <c r="J154" i="13" s="1"/>
  <c r="J155" i="13" a="1"/>
  <c r="J155" i="13" s="1"/>
  <c r="J156" i="13" a="1"/>
  <c r="J156" i="13" s="1"/>
  <c r="J157" i="13" a="1"/>
  <c r="J157" i="13" s="1"/>
  <c r="J158" i="13" a="1"/>
  <c r="J158" i="13" s="1"/>
  <c r="J159" i="13" a="1"/>
  <c r="J159" i="13" s="1"/>
  <c r="J160" i="13" a="1"/>
  <c r="J160" i="13" s="1"/>
  <c r="J161" i="13" a="1"/>
  <c r="J161" i="13" s="1"/>
  <c r="J162" i="13" a="1"/>
  <c r="J162" i="13" s="1"/>
  <c r="J163" i="13" a="1"/>
  <c r="J163" i="13" s="1"/>
  <c r="J164" i="13" a="1"/>
  <c r="J164" i="13" s="1"/>
  <c r="J165" i="13" a="1"/>
  <c r="J165" i="13" s="1"/>
  <c r="J166" i="13" a="1"/>
  <c r="J166" i="13" s="1"/>
  <c r="J167" i="13" a="1"/>
  <c r="J167" i="13" s="1"/>
  <c r="J168" i="13" a="1"/>
  <c r="J168" i="13" s="1"/>
  <c r="J169" i="13" a="1"/>
  <c r="J169" i="13" s="1"/>
  <c r="J170" i="13" a="1"/>
  <c r="J170" i="13" s="1"/>
  <c r="J171" i="13" a="1"/>
  <c r="J171" i="13" s="1"/>
  <c r="J172" i="13" a="1"/>
  <c r="J172" i="13" s="1"/>
  <c r="J173" i="13" a="1"/>
  <c r="J173" i="13" s="1"/>
  <c r="J174" i="13" a="1"/>
  <c r="J174" i="13" s="1"/>
  <c r="J175" i="13" a="1"/>
  <c r="J175" i="13" s="1"/>
  <c r="J176" i="13" a="1"/>
  <c r="J176" i="13" s="1"/>
  <c r="J177" i="13" a="1"/>
  <c r="J177" i="13" s="1"/>
  <c r="J178" i="13" a="1"/>
  <c r="J178" i="13" s="1"/>
  <c r="J179" i="13" a="1"/>
  <c r="J179" i="13" s="1"/>
  <c r="J180" i="13" a="1"/>
  <c r="J180" i="13" s="1"/>
  <c r="J181" i="13" a="1"/>
  <c r="J181" i="13" s="1"/>
  <c r="J182" i="13" a="1"/>
  <c r="J182" i="13" s="1"/>
  <c r="J183" i="13" a="1"/>
  <c r="J183" i="13" s="1"/>
  <c r="J184" i="13" a="1"/>
  <c r="J184" i="13" s="1"/>
  <c r="J185" i="13" a="1"/>
  <c r="J185" i="13" s="1"/>
  <c r="J186" i="13" a="1"/>
  <c r="J186" i="13" s="1"/>
  <c r="J187" i="13" a="1"/>
  <c r="J187" i="13" s="1"/>
  <c r="J188" i="13" a="1"/>
  <c r="J188" i="13" s="1"/>
  <c r="J189" i="13" a="1"/>
  <c r="J189" i="13" s="1"/>
  <c r="J190" i="13" a="1"/>
  <c r="J190" i="13" s="1"/>
  <c r="J191" i="13" a="1"/>
  <c r="J191" i="13" s="1"/>
  <c r="J192" i="13" a="1"/>
  <c r="J192" i="13" s="1"/>
  <c r="J193" i="13" a="1"/>
  <c r="J193" i="13" s="1"/>
  <c r="J194" i="13" a="1"/>
  <c r="J194" i="13" s="1"/>
  <c r="J195" i="13" a="1"/>
  <c r="J195" i="13" s="1"/>
  <c r="J196" i="13" a="1"/>
  <c r="J196" i="13" s="1"/>
  <c r="J197" i="13" a="1"/>
  <c r="J197" i="13" s="1"/>
  <c r="J198" i="13" a="1"/>
  <c r="J198" i="13" s="1"/>
  <c r="J199" i="13" a="1"/>
  <c r="J199" i="13" s="1"/>
  <c r="J200" i="13" a="1"/>
  <c r="J200" i="13" s="1"/>
  <c r="J201" i="13" a="1"/>
  <c r="J201" i="13" s="1"/>
  <c r="J202" i="13" a="1"/>
  <c r="J202" i="13" s="1"/>
  <c r="J203" i="13" a="1"/>
  <c r="J203" i="13" s="1"/>
  <c r="J204" i="13" a="1"/>
  <c r="J204" i="13" s="1"/>
  <c r="J205" i="13" a="1"/>
  <c r="J205" i="13" s="1"/>
  <c r="J206" i="13" a="1"/>
  <c r="J206" i="13" s="1"/>
  <c r="J207" i="13" a="1"/>
  <c r="J207" i="13" s="1"/>
  <c r="J208" i="13" a="1"/>
  <c r="J208" i="13" s="1"/>
  <c r="J209" i="13" a="1"/>
  <c r="J209" i="13" s="1"/>
  <c r="J210" i="13" a="1"/>
  <c r="J210" i="13" s="1"/>
  <c r="J211" i="13" a="1"/>
  <c r="J211" i="13" s="1"/>
  <c r="J212" i="13" a="1"/>
  <c r="J212" i="13" s="1"/>
  <c r="J213" i="13" a="1"/>
  <c r="J213" i="13" s="1"/>
  <c r="J214" i="13" a="1"/>
  <c r="J214" i="13" s="1"/>
  <c r="J215" i="13" a="1"/>
  <c r="J215" i="13" s="1"/>
  <c r="J216" i="13" a="1"/>
  <c r="J216" i="13" s="1"/>
  <c r="J217" i="13" a="1"/>
  <c r="J217" i="13" s="1"/>
  <c r="J218" i="13" a="1"/>
  <c r="J218" i="13" s="1"/>
  <c r="J219" i="13" a="1"/>
  <c r="J219" i="13" s="1"/>
  <c r="J220" i="13" a="1"/>
  <c r="J220" i="13" s="1"/>
  <c r="J221" i="13" a="1"/>
  <c r="J221" i="13" s="1"/>
  <c r="J222" i="13" a="1"/>
  <c r="J222" i="13" s="1"/>
  <c r="J223" i="13" a="1"/>
  <c r="J223" i="13" s="1"/>
  <c r="J224" i="13" a="1"/>
  <c r="J224" i="13" s="1"/>
  <c r="J225" i="13" a="1"/>
  <c r="J225" i="13" s="1"/>
  <c r="J226" i="13" a="1"/>
  <c r="J226" i="13" s="1"/>
  <c r="J227" i="13" a="1"/>
  <c r="J227" i="13" s="1"/>
  <c r="J228" i="13" a="1"/>
  <c r="J228" i="13" s="1"/>
  <c r="J229" i="13" a="1"/>
  <c r="J229" i="13" s="1"/>
  <c r="J230" i="13" a="1"/>
  <c r="J230" i="13" s="1"/>
  <c r="J231" i="13" a="1"/>
  <c r="J231" i="13" s="1"/>
  <c r="J232" i="13" a="1"/>
  <c r="J232" i="13" s="1"/>
  <c r="J233" i="13" a="1"/>
  <c r="J233" i="13" s="1"/>
  <c r="J234" i="13" a="1"/>
  <c r="J234" i="13" s="1"/>
  <c r="J235" i="13" a="1"/>
  <c r="J235" i="13" s="1"/>
  <c r="J236" i="13" a="1"/>
  <c r="J236" i="13" s="1"/>
  <c r="J237" i="13" a="1"/>
  <c r="J237" i="13" s="1"/>
  <c r="J238" i="13" a="1"/>
  <c r="J238" i="13" s="1"/>
  <c r="J239" i="13" a="1"/>
  <c r="J239" i="13" s="1"/>
  <c r="J240" i="13" a="1"/>
  <c r="J240" i="13" s="1"/>
  <c r="J241" i="13" a="1"/>
  <c r="J241" i="13" s="1"/>
  <c r="J242" i="13" a="1"/>
  <c r="J242" i="13" s="1"/>
  <c r="J243" i="13" a="1"/>
  <c r="J243" i="13" s="1"/>
  <c r="J244" i="13" a="1"/>
  <c r="J244" i="13" s="1"/>
  <c r="J245" i="13" a="1"/>
  <c r="J245" i="13" s="1"/>
  <c r="J246" i="13" a="1"/>
  <c r="J246" i="13" s="1"/>
  <c r="J247" i="13" a="1"/>
  <c r="J247" i="13" s="1"/>
  <c r="J248" i="13" a="1"/>
  <c r="J248" i="13" s="1"/>
  <c r="J249" i="13" a="1"/>
  <c r="J249" i="13" s="1"/>
  <c r="J250" i="13" a="1"/>
  <c r="J250" i="13" s="1"/>
  <c r="J251" i="13" a="1"/>
  <c r="J251" i="13" s="1"/>
  <c r="J252" i="13" a="1"/>
  <c r="J252" i="13" s="1"/>
  <c r="J253" i="13" a="1"/>
  <c r="J253" i="13" s="1"/>
  <c r="J254" i="13" a="1"/>
  <c r="J254" i="13" s="1"/>
  <c r="J255" i="13" a="1"/>
  <c r="J255" i="13" s="1"/>
  <c r="J256" i="13" a="1"/>
  <c r="J256" i="13" s="1"/>
  <c r="J257" i="13" a="1"/>
  <c r="J257" i="13" s="1"/>
  <c r="J258" i="13" a="1"/>
  <c r="J258" i="13" s="1"/>
  <c r="J259" i="13" a="1"/>
  <c r="J259" i="13" s="1"/>
  <c r="J260" i="13" a="1"/>
  <c r="J260" i="13" s="1"/>
  <c r="J261" i="13" a="1"/>
  <c r="J261" i="13" s="1"/>
  <c r="J262" i="13" a="1"/>
  <c r="J262" i="13" s="1"/>
  <c r="J263" i="13" a="1"/>
  <c r="J263" i="13" s="1"/>
  <c r="J264" i="13" a="1"/>
  <c r="J264" i="13" s="1"/>
  <c r="J265" i="13" a="1"/>
  <c r="J265" i="13" s="1"/>
  <c r="J266" i="13" a="1"/>
  <c r="J266" i="13" s="1"/>
  <c r="J267" i="13" a="1"/>
  <c r="J267" i="13" s="1"/>
  <c r="J268" i="13" a="1"/>
  <c r="J268" i="13" s="1"/>
  <c r="J269" i="13" a="1"/>
  <c r="J269" i="13" s="1"/>
  <c r="J270" i="13" a="1"/>
  <c r="J270" i="13" s="1"/>
  <c r="J271" i="13" a="1"/>
  <c r="J271" i="13" s="1"/>
  <c r="J272" i="13" a="1"/>
  <c r="J272" i="13" s="1"/>
  <c r="J273" i="13" a="1"/>
  <c r="J273" i="13" s="1"/>
  <c r="J274" i="13" a="1"/>
  <c r="J274" i="13" s="1"/>
  <c r="J275" i="13" a="1"/>
  <c r="J275" i="13" s="1"/>
  <c r="J276" i="13" a="1"/>
  <c r="J276" i="13" s="1"/>
  <c r="J277" i="13" a="1"/>
  <c r="J277" i="13" s="1"/>
  <c r="J278" i="13" a="1"/>
  <c r="J278" i="13" s="1"/>
  <c r="J279" i="13" a="1"/>
  <c r="J279" i="13" s="1"/>
  <c r="J280" i="13" a="1"/>
  <c r="J280" i="13" s="1"/>
  <c r="J281" i="13" a="1"/>
  <c r="J281" i="13" s="1"/>
  <c r="J282" i="13" a="1"/>
  <c r="J282" i="13" s="1"/>
  <c r="J283" i="13" a="1"/>
  <c r="J283" i="13" s="1"/>
  <c r="J284" i="13" a="1"/>
  <c r="J284" i="13" s="1"/>
  <c r="J285" i="13" a="1"/>
  <c r="J285" i="13" s="1"/>
  <c r="J286" i="13" a="1"/>
  <c r="J286" i="13" s="1"/>
  <c r="J287" i="13" a="1"/>
  <c r="J287" i="13" s="1"/>
  <c r="J288" i="13" a="1"/>
  <c r="J288" i="13" s="1"/>
  <c r="J289" i="13" a="1"/>
  <c r="J289" i="13" s="1"/>
  <c r="J290" i="13" a="1"/>
  <c r="J290" i="13" s="1"/>
  <c r="J291" i="13" a="1"/>
  <c r="J291" i="13" s="1"/>
  <c r="J292" i="13" a="1"/>
  <c r="J292" i="13" s="1"/>
  <c r="J293" i="13" a="1"/>
  <c r="J293" i="13" s="1"/>
  <c r="A293" i="40" l="1"/>
  <c r="A292" i="40"/>
  <c r="A291" i="40"/>
  <c r="D291" i="40" s="1"/>
  <c r="A290" i="40"/>
  <c r="A289" i="40"/>
  <c r="E289" i="40" s="1"/>
  <c r="A288" i="40"/>
  <c r="D288" i="40" s="1"/>
  <c r="A287" i="40"/>
  <c r="A286" i="40"/>
  <c r="E286" i="40" s="1"/>
  <c r="A285" i="40"/>
  <c r="E285" i="40" s="1"/>
  <c r="A284" i="40"/>
  <c r="E284" i="40" s="1"/>
  <c r="A283" i="40"/>
  <c r="E283" i="40" s="1"/>
  <c r="A282" i="40"/>
  <c r="B282" i="40" s="1"/>
  <c r="A281" i="40"/>
  <c r="B281" i="40" s="1"/>
  <c r="A280" i="40"/>
  <c r="A279" i="40"/>
  <c r="A278" i="40"/>
  <c r="A277" i="40"/>
  <c r="C277" i="40" s="1"/>
  <c r="A276" i="40"/>
  <c r="A275" i="40"/>
  <c r="E275" i="40" s="1"/>
  <c r="A274" i="40"/>
  <c r="B274" i="40" s="1"/>
  <c r="A273" i="40"/>
  <c r="D273" i="40" s="1"/>
  <c r="A272" i="40"/>
  <c r="D272" i="40" s="1"/>
  <c r="A271" i="40"/>
  <c r="D271" i="40" s="1"/>
  <c r="A270" i="40"/>
  <c r="A269" i="40"/>
  <c r="C269" i="40" s="1"/>
  <c r="A268" i="40"/>
  <c r="A267" i="40"/>
  <c r="B267" i="40" s="1"/>
  <c r="A266" i="40"/>
  <c r="B266" i="40" s="1"/>
  <c r="A265" i="40"/>
  <c r="E265" i="40" s="1"/>
  <c r="A264" i="40"/>
  <c r="C264" i="40" s="1"/>
  <c r="A263" i="40"/>
  <c r="E263" i="40" s="1"/>
  <c r="A262" i="40"/>
  <c r="A261" i="40"/>
  <c r="E261" i="40" s="1"/>
  <c r="A260" i="40"/>
  <c r="C260" i="40" s="1"/>
  <c r="A259" i="40"/>
  <c r="A258" i="40"/>
  <c r="B258" i="40" s="1"/>
  <c r="A257" i="40"/>
  <c r="A256" i="40"/>
  <c r="A255" i="40"/>
  <c r="C255" i="40" s="1"/>
  <c r="A254" i="40"/>
  <c r="E254" i="40" s="1"/>
  <c r="A253" i="40"/>
  <c r="A252" i="40"/>
  <c r="A251" i="40"/>
  <c r="A250" i="40"/>
  <c r="A249" i="40"/>
  <c r="A248" i="40"/>
  <c r="A247" i="40"/>
  <c r="A246" i="40"/>
  <c r="E246" i="40" s="1"/>
  <c r="A245" i="40"/>
  <c r="D245" i="40" s="1"/>
  <c r="A244" i="40"/>
  <c r="B244" i="40" s="1"/>
  <c r="A243" i="40"/>
  <c r="A242" i="40"/>
  <c r="C242" i="40" s="1"/>
  <c r="A241" i="40"/>
  <c r="E241" i="40" s="1"/>
  <c r="A240" i="40"/>
  <c r="B240" i="40" s="1"/>
  <c r="A239" i="40"/>
  <c r="E239" i="40" s="1"/>
  <c r="A238" i="40"/>
  <c r="A237" i="40"/>
  <c r="A236" i="40"/>
  <c r="E236" i="40" s="1"/>
  <c r="A235" i="40"/>
  <c r="A234" i="40"/>
  <c r="A233" i="40"/>
  <c r="A232" i="40"/>
  <c r="A231" i="40"/>
  <c r="E231" i="40" s="1"/>
  <c r="A230" i="40"/>
  <c r="A229" i="40"/>
  <c r="D229" i="40" s="1"/>
  <c r="A228" i="40"/>
  <c r="D228" i="40" s="1"/>
  <c r="A227" i="40"/>
  <c r="E227" i="40" s="1"/>
  <c r="A226" i="40"/>
  <c r="A225" i="40"/>
  <c r="A224" i="40"/>
  <c r="A223" i="40"/>
  <c r="A222" i="40"/>
  <c r="D222" i="40" s="1"/>
  <c r="A221" i="40"/>
  <c r="A220" i="40"/>
  <c r="B220" i="40" s="1"/>
  <c r="A219" i="40"/>
  <c r="E219" i="40" s="1"/>
  <c r="A218" i="40"/>
  <c r="A217" i="40"/>
  <c r="B217" i="40" s="1"/>
  <c r="A216" i="40"/>
  <c r="A215" i="40"/>
  <c r="A214" i="40"/>
  <c r="E214" i="40" s="1"/>
  <c r="A213" i="40"/>
  <c r="A212" i="40"/>
  <c r="A211" i="40"/>
  <c r="D211" i="40" s="1"/>
  <c r="A210" i="40"/>
  <c r="B210" i="40" s="1"/>
  <c r="A209" i="40"/>
  <c r="A208" i="40"/>
  <c r="A207" i="40"/>
  <c r="E207" i="40" s="1"/>
  <c r="A206" i="40"/>
  <c r="B206" i="40" s="1"/>
  <c r="A205" i="40"/>
  <c r="A204" i="40"/>
  <c r="B204" i="40" s="1"/>
  <c r="A203" i="40"/>
  <c r="A202" i="40"/>
  <c r="C202" i="40" s="1"/>
  <c r="A201" i="40"/>
  <c r="C201" i="40" s="1"/>
  <c r="A200" i="40"/>
  <c r="B200" i="40" s="1"/>
  <c r="A199" i="40"/>
  <c r="A198" i="40"/>
  <c r="A197" i="40"/>
  <c r="A196" i="40"/>
  <c r="A195" i="40"/>
  <c r="B195" i="40" s="1"/>
  <c r="A194" i="40"/>
  <c r="A193" i="40"/>
  <c r="A192" i="40"/>
  <c r="B192" i="40" s="1"/>
  <c r="A191" i="40"/>
  <c r="A190" i="40"/>
  <c r="B190" i="40" s="1"/>
  <c r="A189" i="40"/>
  <c r="A188" i="40"/>
  <c r="A187" i="40"/>
  <c r="A186" i="40"/>
  <c r="A185" i="40"/>
  <c r="B185" i="40" s="1"/>
  <c r="A184" i="40"/>
  <c r="B184" i="40" s="1"/>
  <c r="A183" i="40"/>
  <c r="A182" i="40"/>
  <c r="A181" i="40"/>
  <c r="C181" i="40" s="1"/>
  <c r="A180" i="40"/>
  <c r="B180" i="40" s="1"/>
  <c r="A179" i="40"/>
  <c r="B179" i="40" s="1"/>
  <c r="A178" i="40"/>
  <c r="A177" i="40"/>
  <c r="B177" i="40" s="1"/>
  <c r="A176" i="40"/>
  <c r="A175" i="40"/>
  <c r="A174" i="40"/>
  <c r="E174" i="40" s="1"/>
  <c r="A173" i="40"/>
  <c r="B173" i="40" s="1"/>
  <c r="A172" i="40"/>
  <c r="A171" i="40"/>
  <c r="A170" i="40"/>
  <c r="E170" i="40" s="1"/>
  <c r="A169" i="40"/>
  <c r="E169" i="40" s="1"/>
  <c r="A168" i="40"/>
  <c r="A167" i="40"/>
  <c r="A166" i="40"/>
  <c r="A165" i="40"/>
  <c r="C165" i="40" s="1"/>
  <c r="A164" i="40"/>
  <c r="A163" i="40"/>
  <c r="E163" i="40" s="1"/>
  <c r="A162" i="40"/>
  <c r="C162" i="40" s="1"/>
  <c r="A161" i="40"/>
  <c r="A160" i="40"/>
  <c r="E160" i="40" s="1"/>
  <c r="A159" i="40"/>
  <c r="B159" i="40" s="1"/>
  <c r="A158" i="40"/>
  <c r="B158" i="40" s="1"/>
  <c r="A157" i="40"/>
  <c r="E157" i="40" s="1"/>
  <c r="A156" i="40"/>
  <c r="B156" i="40" s="1"/>
  <c r="A155" i="40"/>
  <c r="E155" i="40" s="1"/>
  <c r="A154" i="40"/>
  <c r="A153" i="40"/>
  <c r="E153" i="40" s="1"/>
  <c r="A152" i="40"/>
  <c r="A151" i="40"/>
  <c r="A150" i="40"/>
  <c r="A149" i="40"/>
  <c r="A148" i="40"/>
  <c r="A147" i="40"/>
  <c r="B147" i="40" s="1"/>
  <c r="A146" i="40"/>
  <c r="B146" i="40" s="1"/>
  <c r="A145" i="40"/>
  <c r="C145" i="40" s="1"/>
  <c r="A144" i="40"/>
  <c r="A143" i="40"/>
  <c r="A142" i="40"/>
  <c r="D142" i="40" s="1"/>
  <c r="A141" i="40"/>
  <c r="B141" i="40" s="1"/>
  <c r="A140" i="40"/>
  <c r="E140" i="40" s="1"/>
  <c r="A139" i="40"/>
  <c r="A138" i="40"/>
  <c r="A137" i="40"/>
  <c r="A136" i="40"/>
  <c r="A135" i="40"/>
  <c r="A134" i="40"/>
  <c r="B134" i="40" s="1"/>
  <c r="A133" i="40"/>
  <c r="A132" i="40"/>
  <c r="A131" i="40"/>
  <c r="A130" i="40"/>
  <c r="A129" i="40"/>
  <c r="A128" i="40"/>
  <c r="A127" i="40"/>
  <c r="A126" i="40"/>
  <c r="A125" i="40"/>
  <c r="A124" i="40"/>
  <c r="A123" i="40"/>
  <c r="A122" i="40"/>
  <c r="A121" i="40"/>
  <c r="A120" i="40"/>
  <c r="E120" i="40" s="1"/>
  <c r="A119" i="40"/>
  <c r="A118" i="40"/>
  <c r="E118" i="40" s="1"/>
  <c r="A117" i="40"/>
  <c r="A116" i="40"/>
  <c r="A115" i="40"/>
  <c r="A114" i="40"/>
  <c r="A113" i="40"/>
  <c r="A112" i="40"/>
  <c r="A111" i="40"/>
  <c r="B111" i="40" s="1"/>
  <c r="A110" i="40"/>
  <c r="A109" i="40"/>
  <c r="B109" i="40" s="1"/>
  <c r="A108" i="40"/>
  <c r="A107" i="40"/>
  <c r="B107" i="40" s="1"/>
  <c r="A106" i="40"/>
  <c r="A105" i="40"/>
  <c r="B105" i="40" s="1"/>
  <c r="A104" i="40"/>
  <c r="A103" i="40"/>
  <c r="A102" i="40"/>
  <c r="A101" i="40"/>
  <c r="A100" i="40"/>
  <c r="D100" i="40" s="1"/>
  <c r="A99" i="40"/>
  <c r="A98" i="40"/>
  <c r="A97" i="40"/>
  <c r="A96" i="40"/>
  <c r="A95" i="40"/>
  <c r="D95" i="40" s="1"/>
  <c r="A94" i="40"/>
  <c r="B94" i="40" s="1"/>
  <c r="A93" i="40"/>
  <c r="A92" i="40"/>
  <c r="A91" i="40"/>
  <c r="A90" i="40"/>
  <c r="A89" i="40"/>
  <c r="E89" i="40" s="1"/>
  <c r="A88" i="40"/>
  <c r="E88" i="40" s="1"/>
  <c r="A87" i="40"/>
  <c r="B87" i="40" s="1"/>
  <c r="A86" i="40"/>
  <c r="A85" i="40"/>
  <c r="C85" i="40" s="1"/>
  <c r="A84" i="40"/>
  <c r="E84" i="40" s="1"/>
  <c r="A83" i="40"/>
  <c r="A82" i="40"/>
  <c r="E82" i="40" s="1"/>
  <c r="A81" i="40"/>
  <c r="A80" i="40"/>
  <c r="E80" i="40" s="1"/>
  <c r="A79" i="40"/>
  <c r="A78" i="40"/>
  <c r="A77" i="40"/>
  <c r="A76" i="40"/>
  <c r="A75" i="40"/>
  <c r="A74" i="40"/>
  <c r="A73" i="40"/>
  <c r="A72" i="40"/>
  <c r="A71" i="40"/>
  <c r="A70" i="40"/>
  <c r="A69" i="40"/>
  <c r="A68" i="40"/>
  <c r="D68" i="40" s="1"/>
  <c r="A67" i="40"/>
  <c r="D67" i="40" s="1"/>
  <c r="A66" i="40"/>
  <c r="A65" i="40"/>
  <c r="B65" i="40" s="1"/>
  <c r="A64" i="40"/>
  <c r="A63" i="40"/>
  <c r="A62" i="40"/>
  <c r="A61" i="40"/>
  <c r="A60" i="40"/>
  <c r="A59" i="40"/>
  <c r="A58" i="40"/>
  <c r="A57" i="40"/>
  <c r="A56" i="40"/>
  <c r="E56" i="40" s="1"/>
  <c r="A55" i="40"/>
  <c r="A54" i="40"/>
  <c r="A53" i="40"/>
  <c r="B53" i="40" s="1"/>
  <c r="A52" i="40"/>
  <c r="B52" i="40" s="1"/>
  <c r="A51" i="40"/>
  <c r="D51" i="40" s="1"/>
  <c r="A50" i="40"/>
  <c r="E50" i="40" s="1"/>
  <c r="A49" i="40"/>
  <c r="E49" i="40" s="1"/>
  <c r="A48" i="40"/>
  <c r="A47" i="40"/>
  <c r="E47" i="40" s="1"/>
  <c r="A46" i="40"/>
  <c r="E46" i="40" s="1"/>
  <c r="A45" i="40"/>
  <c r="A44" i="40"/>
  <c r="A43" i="40"/>
  <c r="A42" i="40"/>
  <c r="A41" i="40"/>
  <c r="B41" i="40" s="1"/>
  <c r="A40" i="40"/>
  <c r="A39" i="40"/>
  <c r="A38" i="40"/>
  <c r="A37" i="40"/>
  <c r="C37" i="40" s="1"/>
  <c r="A36" i="40"/>
  <c r="A35" i="40"/>
  <c r="B35" i="40" s="1"/>
  <c r="A34" i="40"/>
  <c r="A33" i="40"/>
  <c r="A32" i="40"/>
  <c r="A31" i="40"/>
  <c r="E31" i="40" s="1"/>
  <c r="A30" i="40"/>
  <c r="A29" i="40"/>
  <c r="E29" i="40" s="1"/>
  <c r="A28" i="40"/>
  <c r="A27" i="40"/>
  <c r="B27" i="40" s="1"/>
  <c r="A26" i="40"/>
  <c r="A25" i="40"/>
  <c r="A24" i="40"/>
  <c r="B24" i="40" s="1"/>
  <c r="A23" i="40"/>
  <c r="A22" i="40"/>
  <c r="A21" i="40"/>
  <c r="A20" i="40"/>
  <c r="E20" i="40" s="1"/>
  <c r="A19" i="40"/>
  <c r="A18" i="40"/>
  <c r="D18" i="40" s="1"/>
  <c r="A17" i="40"/>
  <c r="A16" i="40"/>
  <c r="C16" i="40" s="1"/>
  <c r="A15" i="40"/>
  <c r="E15" i="40" s="1"/>
  <c r="A14" i="40"/>
  <c r="B14" i="40" s="1"/>
  <c r="A13" i="40"/>
  <c r="A12" i="40"/>
  <c r="E12" i="40" s="1"/>
  <c r="A11" i="40"/>
  <c r="E11" i="40" s="1"/>
  <c r="A10" i="40"/>
  <c r="E10" i="40" s="1"/>
  <c r="A9" i="40"/>
  <c r="E9" i="40" s="1"/>
  <c r="A8" i="40"/>
  <c r="E8" i="40" s="1"/>
  <c r="A7" i="40"/>
  <c r="A6" i="40"/>
  <c r="E6" i="40" s="1"/>
  <c r="D20" i="33" a="1"/>
  <c r="D20" i="33" s="1"/>
  <c r="D19" i="33" a="1"/>
  <c r="D19" i="33" s="1"/>
  <c r="D18" i="33" a="1"/>
  <c r="D18" i="33" s="1"/>
  <c r="D4" i="33" a="1"/>
  <c r="D4" i="33" s="1"/>
  <c r="D3" i="33" a="1"/>
  <c r="D3" i="33" s="1"/>
  <c r="E7" i="40" l="1"/>
  <c r="N146" i="40"/>
  <c r="K146" i="40"/>
  <c r="H146" i="40"/>
  <c r="K200" i="40"/>
  <c r="N200" i="40"/>
  <c r="H200" i="40"/>
  <c r="L240" i="40"/>
  <c r="K240" i="40"/>
  <c r="N240" i="40"/>
  <c r="H240" i="40"/>
  <c r="L147" i="40"/>
  <c r="N147" i="40"/>
  <c r="H147" i="40"/>
  <c r="K147" i="40"/>
  <c r="K217" i="40"/>
  <c r="H217" i="40"/>
  <c r="O107" i="40"/>
  <c r="N210" i="40"/>
  <c r="K210" i="40"/>
  <c r="H210" i="40"/>
  <c r="N258" i="40"/>
  <c r="K258" i="40"/>
  <c r="H258" i="40"/>
  <c r="O266" i="40"/>
  <c r="N266" i="40"/>
  <c r="K266" i="40"/>
  <c r="H266" i="40"/>
  <c r="F274" i="40"/>
  <c r="N274" i="40"/>
  <c r="K274" i="40"/>
  <c r="H274" i="40"/>
  <c r="P281" i="40"/>
  <c r="K281" i="40"/>
  <c r="N281" i="40"/>
  <c r="H281" i="40"/>
  <c r="I179" i="40"/>
  <c r="M267" i="40"/>
  <c r="N267" i="40"/>
  <c r="K267" i="40"/>
  <c r="H267" i="40"/>
  <c r="I282" i="40"/>
  <c r="N282" i="40"/>
  <c r="K282" i="40"/>
  <c r="H282" i="40"/>
  <c r="I87" i="40"/>
  <c r="H87" i="40"/>
  <c r="N204" i="40"/>
  <c r="K204" i="40"/>
  <c r="H204" i="40"/>
  <c r="N220" i="40"/>
  <c r="K220" i="40"/>
  <c r="H220" i="40"/>
  <c r="P244" i="40"/>
  <c r="N244" i="40"/>
  <c r="H244" i="40"/>
  <c r="K244" i="40"/>
  <c r="D275" i="40"/>
  <c r="O141" i="40"/>
  <c r="P52" i="40"/>
  <c r="N52" i="40"/>
  <c r="K52" i="40"/>
  <c r="H52" i="40"/>
  <c r="O53" i="40"/>
  <c r="N53" i="40"/>
  <c r="K53" i="40"/>
  <c r="H53" i="40"/>
  <c r="O158" i="40"/>
  <c r="M206" i="40"/>
  <c r="N206" i="40"/>
  <c r="K206" i="40"/>
  <c r="H206" i="40"/>
  <c r="O27" i="40"/>
  <c r="K27" i="40"/>
  <c r="H27" i="40"/>
  <c r="O41" i="40"/>
  <c r="E107" i="40"/>
  <c r="E85" i="40"/>
  <c r="E211" i="40"/>
  <c r="E202" i="40"/>
  <c r="D96" i="40"/>
  <c r="D85" i="40"/>
  <c r="B174" i="40"/>
  <c r="I174" i="40" s="1"/>
  <c r="D241" i="40"/>
  <c r="D264" i="40"/>
  <c r="C271" i="40"/>
  <c r="B20" i="40"/>
  <c r="G20" i="40" s="1"/>
  <c r="C275" i="40"/>
  <c r="D20" i="40"/>
  <c r="F107" i="40"/>
  <c r="E271" i="40"/>
  <c r="D259" i="40"/>
  <c r="E141" i="40"/>
  <c r="C286" i="40"/>
  <c r="E94" i="40"/>
  <c r="E90" i="40"/>
  <c r="E194" i="40"/>
  <c r="P267" i="40"/>
  <c r="B272" i="40"/>
  <c r="P272" i="40" s="1"/>
  <c r="B194" i="40"/>
  <c r="O194" i="40" s="1"/>
  <c r="E69" i="40"/>
  <c r="C49" i="40"/>
  <c r="E106" i="40"/>
  <c r="C272" i="40"/>
  <c r="C69" i="40"/>
  <c r="B249" i="40"/>
  <c r="I249" i="40" s="1"/>
  <c r="D49" i="40"/>
  <c r="B252" i="40"/>
  <c r="L252" i="40" s="1"/>
  <c r="C20" i="40"/>
  <c r="E96" i="40"/>
  <c r="E216" i="40"/>
  <c r="B288" i="40"/>
  <c r="M288" i="40" s="1"/>
  <c r="D69" i="40"/>
  <c r="E259" i="40"/>
  <c r="E142" i="40"/>
  <c r="B187" i="40"/>
  <c r="I187" i="40" s="1"/>
  <c r="B228" i="40"/>
  <c r="G228" i="40" s="1"/>
  <c r="C241" i="40"/>
  <c r="D50" i="40"/>
  <c r="C80" i="40"/>
  <c r="B167" i="40"/>
  <c r="E253" i="40"/>
  <c r="B264" i="40"/>
  <c r="E282" i="40"/>
  <c r="B286" i="40"/>
  <c r="O286" i="40" s="1"/>
  <c r="C290" i="40"/>
  <c r="O282" i="40"/>
  <c r="O206" i="40"/>
  <c r="B231" i="40"/>
  <c r="L231" i="40" s="1"/>
  <c r="B260" i="40"/>
  <c r="J260" i="40" s="1"/>
  <c r="E33" i="40"/>
  <c r="E70" i="40"/>
  <c r="D84" i="40"/>
  <c r="B104" i="40"/>
  <c r="B120" i="40"/>
  <c r="E167" i="40"/>
  <c r="E111" i="40"/>
  <c r="B118" i="40"/>
  <c r="O118" i="40" s="1"/>
  <c r="E125" i="40"/>
  <c r="B142" i="40"/>
  <c r="B155" i="40"/>
  <c r="I155" i="40" s="1"/>
  <c r="L179" i="40"/>
  <c r="B191" i="40"/>
  <c r="C239" i="40"/>
  <c r="E274" i="40"/>
  <c r="B283" i="40"/>
  <c r="J283" i="40" s="1"/>
  <c r="E292" i="40"/>
  <c r="E104" i="40"/>
  <c r="C142" i="40"/>
  <c r="E245" i="40"/>
  <c r="J274" i="40"/>
  <c r="B69" i="40"/>
  <c r="J69" i="40" s="1"/>
  <c r="E133" i="40"/>
  <c r="E191" i="40"/>
  <c r="E267" i="40"/>
  <c r="E288" i="40"/>
  <c r="M210" i="40"/>
  <c r="L210" i="40"/>
  <c r="J210" i="40"/>
  <c r="I210" i="40"/>
  <c r="F210" i="40"/>
  <c r="I24" i="40"/>
  <c r="F24" i="40"/>
  <c r="G200" i="40"/>
  <c r="B127" i="40"/>
  <c r="L127" i="40" s="1"/>
  <c r="B153" i="40"/>
  <c r="O153" i="40" s="1"/>
  <c r="E176" i="40"/>
  <c r="B178" i="40"/>
  <c r="B183" i="40"/>
  <c r="B207" i="40"/>
  <c r="F207" i="40" s="1"/>
  <c r="C240" i="40"/>
  <c r="D256" i="40"/>
  <c r="D266" i="40"/>
  <c r="E41" i="40"/>
  <c r="M53" i="40"/>
  <c r="B64" i="40"/>
  <c r="P64" i="40" s="1"/>
  <c r="B66" i="40"/>
  <c r="L66" i="40" s="1"/>
  <c r="B84" i="40"/>
  <c r="G84" i="40" s="1"/>
  <c r="B93" i="40"/>
  <c r="E102" i="40"/>
  <c r="B113" i="40"/>
  <c r="B117" i="40"/>
  <c r="O117" i="40" s="1"/>
  <c r="B124" i="40"/>
  <c r="B154" i="40"/>
  <c r="B203" i="40"/>
  <c r="P203" i="40" s="1"/>
  <c r="C207" i="40"/>
  <c r="B216" i="40"/>
  <c r="B218" i="40"/>
  <c r="O218" i="40" s="1"/>
  <c r="B233" i="40"/>
  <c r="E240" i="40"/>
  <c r="B250" i="40"/>
  <c r="O250" i="40" s="1"/>
  <c r="E256" i="40"/>
  <c r="E266" i="40"/>
  <c r="B72" i="40"/>
  <c r="C84" i="40"/>
  <c r="B89" i="40"/>
  <c r="B150" i="40"/>
  <c r="B170" i="40"/>
  <c r="E178" i="40"/>
  <c r="E188" i="40"/>
  <c r="D207" i="40"/>
  <c r="B239" i="40"/>
  <c r="P239" i="40" s="1"/>
  <c r="F240" i="40"/>
  <c r="D253" i="40"/>
  <c r="F266" i="40"/>
  <c r="C292" i="40"/>
  <c r="G240" i="40"/>
  <c r="M266" i="40"/>
  <c r="E64" i="40"/>
  <c r="E72" i="40"/>
  <c r="E93" i="40"/>
  <c r="F94" i="40"/>
  <c r="E112" i="40"/>
  <c r="B128" i="40"/>
  <c r="I128" i="40" s="1"/>
  <c r="F141" i="40"/>
  <c r="B168" i="40"/>
  <c r="I168" i="40" s="1"/>
  <c r="E177" i="40"/>
  <c r="B214" i="40"/>
  <c r="E218" i="40"/>
  <c r="D239" i="40"/>
  <c r="I240" i="40"/>
  <c r="E264" i="40"/>
  <c r="B22" i="40"/>
  <c r="B50" i="40"/>
  <c r="O50" i="40" s="1"/>
  <c r="L52" i="40"/>
  <c r="B70" i="40"/>
  <c r="B85" i="40"/>
  <c r="L85" i="40" s="1"/>
  <c r="B88" i="40"/>
  <c r="B96" i="40"/>
  <c r="B106" i="40"/>
  <c r="B125" i="40"/>
  <c r="E156" i="40"/>
  <c r="B175" i="40"/>
  <c r="I175" i="40" s="1"/>
  <c r="I177" i="40"/>
  <c r="B182" i="40"/>
  <c r="B202" i="40"/>
  <c r="G202" i="40" s="1"/>
  <c r="B222" i="40"/>
  <c r="F222" i="40" s="1"/>
  <c r="O240" i="40"/>
  <c r="C244" i="40"/>
  <c r="E248" i="40"/>
  <c r="C267" i="40"/>
  <c r="C273" i="40"/>
  <c r="C282" i="40"/>
  <c r="C50" i="40"/>
  <c r="C96" i="40"/>
  <c r="E168" i="40"/>
  <c r="O177" i="40"/>
  <c r="D202" i="40"/>
  <c r="D255" i="40"/>
  <c r="C259" i="40"/>
  <c r="B263" i="40"/>
  <c r="F263" i="40" s="1"/>
  <c r="D267" i="40"/>
  <c r="B271" i="40"/>
  <c r="M271" i="40" s="1"/>
  <c r="D277" i="40"/>
  <c r="D282" i="40"/>
  <c r="D98" i="40"/>
  <c r="C98" i="40"/>
  <c r="E98" i="40"/>
  <c r="B135" i="40"/>
  <c r="E135" i="40"/>
  <c r="C148" i="40"/>
  <c r="D148" i="40"/>
  <c r="B148" i="40"/>
  <c r="P148" i="40" s="1"/>
  <c r="E148" i="40"/>
  <c r="B44" i="40"/>
  <c r="O44" i="40" s="1"/>
  <c r="E79" i="40"/>
  <c r="B79" i="40"/>
  <c r="I79" i="40" s="1"/>
  <c r="C97" i="40"/>
  <c r="E97" i="40"/>
  <c r="B97" i="40"/>
  <c r="O97" i="40" s="1"/>
  <c r="E119" i="40"/>
  <c r="B119" i="40"/>
  <c r="L119" i="40" s="1"/>
  <c r="D19" i="40"/>
  <c r="C19" i="40"/>
  <c r="E162" i="40"/>
  <c r="D162" i="40"/>
  <c r="B162" i="40"/>
  <c r="J162" i="40" s="1"/>
  <c r="F204" i="40"/>
  <c r="O204" i="40"/>
  <c r="M204" i="40"/>
  <c r="L204" i="40"/>
  <c r="B15" i="40"/>
  <c r="O15" i="40" s="1"/>
  <c r="C15" i="40"/>
  <c r="B19" i="40"/>
  <c r="F19" i="40" s="1"/>
  <c r="E39" i="40"/>
  <c r="D15" i="40"/>
  <c r="E42" i="40"/>
  <c r="B42" i="40"/>
  <c r="E61" i="40"/>
  <c r="E73" i="40"/>
  <c r="D80" i="40"/>
  <c r="B80" i="40"/>
  <c r="B136" i="40"/>
  <c r="O136" i="40" s="1"/>
  <c r="E136" i="40"/>
  <c r="B83" i="40"/>
  <c r="J83" i="40" s="1"/>
  <c r="D83" i="40"/>
  <c r="E83" i="40"/>
  <c r="E28" i="40"/>
  <c r="B28" i="40"/>
  <c r="B103" i="40"/>
  <c r="L103" i="40" s="1"/>
  <c r="E103" i="40"/>
  <c r="B7" i="40"/>
  <c r="O52" i="40"/>
  <c r="P53" i="40"/>
  <c r="C67" i="40"/>
  <c r="E67" i="40"/>
  <c r="E117" i="40"/>
  <c r="B143" i="40"/>
  <c r="G143" i="40" s="1"/>
  <c r="E143" i="40"/>
  <c r="D143" i="40"/>
  <c r="D204" i="40"/>
  <c r="E204" i="40"/>
  <c r="C204" i="40"/>
  <c r="B138" i="40"/>
  <c r="O138" i="40" s="1"/>
  <c r="E138" i="40"/>
  <c r="B145" i="40"/>
  <c r="O145" i="40" s="1"/>
  <c r="D146" i="40"/>
  <c r="E146" i="40"/>
  <c r="E213" i="40"/>
  <c r="D213" i="40"/>
  <c r="C213" i="40"/>
  <c r="B213" i="40"/>
  <c r="J213" i="40" s="1"/>
  <c r="M146" i="40"/>
  <c r="P146" i="40"/>
  <c r="O146" i="40"/>
  <c r="B149" i="40"/>
  <c r="I149" i="40" s="1"/>
  <c r="D149" i="40"/>
  <c r="B12" i="40"/>
  <c r="E74" i="40"/>
  <c r="E110" i="40"/>
  <c r="I134" i="40"/>
  <c r="D145" i="40"/>
  <c r="C146" i="40"/>
  <c r="E149" i="40"/>
  <c r="E152" i="40"/>
  <c r="B152" i="40"/>
  <c r="D36" i="40"/>
  <c r="B32" i="40"/>
  <c r="E38" i="40"/>
  <c r="C48" i="40"/>
  <c r="B48" i="40"/>
  <c r="L48" i="40" s="1"/>
  <c r="B51" i="40"/>
  <c r="L51" i="40" s="1"/>
  <c r="D52" i="40"/>
  <c r="D53" i="40"/>
  <c r="E62" i="40"/>
  <c r="B62" i="40"/>
  <c r="O62" i="40" s="1"/>
  <c r="D48" i="40"/>
  <c r="B74" i="40"/>
  <c r="E78" i="40"/>
  <c r="L109" i="40"/>
  <c r="B144" i="40"/>
  <c r="I144" i="40" s="1"/>
  <c r="E145" i="40"/>
  <c r="C209" i="40"/>
  <c r="B6" i="40"/>
  <c r="C36" i="40"/>
  <c r="C12" i="40"/>
  <c r="E36" i="40"/>
  <c r="B38" i="40"/>
  <c r="L38" i="40" s="1"/>
  <c r="B47" i="40"/>
  <c r="O47" i="40" s="1"/>
  <c r="C51" i="40"/>
  <c r="E52" i="40"/>
  <c r="E53" i="40"/>
  <c r="B11" i="40"/>
  <c r="D12" i="40"/>
  <c r="E43" i="40"/>
  <c r="E48" i="40"/>
  <c r="E51" i="40"/>
  <c r="F52" i="40"/>
  <c r="I53" i="40"/>
  <c r="B57" i="40"/>
  <c r="O57" i="40" s="1"/>
  <c r="C68" i="40"/>
  <c r="B102" i="40"/>
  <c r="O102" i="40" s="1"/>
  <c r="E127" i="40"/>
  <c r="D141" i="40"/>
  <c r="B209" i="40"/>
  <c r="O209" i="40" s="1"/>
  <c r="E172" i="40"/>
  <c r="B172" i="40"/>
  <c r="E196" i="40"/>
  <c r="B196" i="40"/>
  <c r="I196" i="40" s="1"/>
  <c r="E212" i="40"/>
  <c r="D212" i="40"/>
  <c r="C212" i="40"/>
  <c r="B212" i="40"/>
  <c r="L212" i="40" s="1"/>
  <c r="E186" i="40"/>
  <c r="E198" i="40"/>
  <c r="D198" i="40"/>
  <c r="B186" i="40"/>
  <c r="L186" i="40" s="1"/>
  <c r="B199" i="40"/>
  <c r="E199" i="40"/>
  <c r="D199" i="40"/>
  <c r="C199" i="40"/>
  <c r="C225" i="40"/>
  <c r="B225" i="40"/>
  <c r="F225" i="40" s="1"/>
  <c r="C243" i="40"/>
  <c r="E243" i="40"/>
  <c r="D243" i="40"/>
  <c r="B243" i="40"/>
  <c r="L243" i="40" s="1"/>
  <c r="E130" i="40"/>
  <c r="B237" i="40"/>
  <c r="M237" i="40" s="1"/>
  <c r="E237" i="40"/>
  <c r="D237" i="40"/>
  <c r="E171" i="40"/>
  <c r="I192" i="40"/>
  <c r="F192" i="40"/>
  <c r="E208" i="40"/>
  <c r="D208" i="40"/>
  <c r="C208" i="40"/>
  <c r="C237" i="40"/>
  <c r="L107" i="40"/>
  <c r="B112" i="40"/>
  <c r="E128" i="40"/>
  <c r="E154" i="40"/>
  <c r="I180" i="40"/>
  <c r="L180" i="40"/>
  <c r="E192" i="40"/>
  <c r="B208" i="40"/>
  <c r="J208" i="40" s="1"/>
  <c r="B211" i="40"/>
  <c r="C211" i="40"/>
  <c r="E224" i="40"/>
  <c r="D224" i="40"/>
  <c r="B224" i="40"/>
  <c r="M224" i="40" s="1"/>
  <c r="E226" i="40"/>
  <c r="D226" i="40"/>
  <c r="B226" i="40"/>
  <c r="B234" i="40"/>
  <c r="C224" i="40"/>
  <c r="C226" i="40"/>
  <c r="B229" i="40"/>
  <c r="J229" i="40" s="1"/>
  <c r="E229" i="40"/>
  <c r="C229" i="40"/>
  <c r="L244" i="40"/>
  <c r="E181" i="40"/>
  <c r="E234" i="40"/>
  <c r="E242" i="40"/>
  <c r="D242" i="40"/>
  <c r="B242" i="40"/>
  <c r="M244" i="40"/>
  <c r="J258" i="40"/>
  <c r="P258" i="40"/>
  <c r="O258" i="40"/>
  <c r="M258" i="40"/>
  <c r="L258" i="40"/>
  <c r="M282" i="40"/>
  <c r="B279" i="40"/>
  <c r="O279" i="40" s="1"/>
  <c r="B280" i="40"/>
  <c r="L280" i="40" s="1"/>
  <c r="J281" i="40"/>
  <c r="B284" i="40"/>
  <c r="F284" i="40" s="1"/>
  <c r="D286" i="40"/>
  <c r="D290" i="40"/>
  <c r="C228" i="40"/>
  <c r="J240" i="40"/>
  <c r="B245" i="40"/>
  <c r="M245" i="40" s="1"/>
  <c r="J266" i="40"/>
  <c r="E272" i="40"/>
  <c r="C279" i="40"/>
  <c r="C280" i="40"/>
  <c r="D284" i="40"/>
  <c r="C245" i="40"/>
  <c r="D279" i="40"/>
  <c r="E280" i="40"/>
  <c r="C283" i="40"/>
  <c r="B291" i="40"/>
  <c r="O291" i="40" s="1"/>
  <c r="E251" i="40"/>
  <c r="B253" i="40"/>
  <c r="F253" i="40" s="1"/>
  <c r="B255" i="40"/>
  <c r="L255" i="40" s="1"/>
  <c r="B256" i="40"/>
  <c r="O256" i="40" s="1"/>
  <c r="B265" i="40"/>
  <c r="J265" i="40" s="1"/>
  <c r="D269" i="40"/>
  <c r="B273" i="40"/>
  <c r="O273" i="40" s="1"/>
  <c r="I274" i="40"/>
  <c r="B277" i="40"/>
  <c r="O277" i="40" s="1"/>
  <c r="E279" i="40"/>
  <c r="D283" i="40"/>
  <c r="C289" i="40"/>
  <c r="C253" i="40"/>
  <c r="C256" i="40"/>
  <c r="E269" i="40"/>
  <c r="D289" i="40"/>
  <c r="E273" i="40"/>
  <c r="M274" i="40"/>
  <c r="E277" i="40"/>
  <c r="F35" i="40"/>
  <c r="I35" i="40"/>
  <c r="L35" i="40"/>
  <c r="O35" i="40"/>
  <c r="F14" i="40"/>
  <c r="I14" i="40"/>
  <c r="L14" i="40"/>
  <c r="O14" i="40"/>
  <c r="B9" i="40"/>
  <c r="B10" i="40"/>
  <c r="F27" i="40"/>
  <c r="P27" i="40"/>
  <c r="L27" i="40"/>
  <c r="I27" i="40"/>
  <c r="M27" i="40"/>
  <c r="B45" i="40"/>
  <c r="E45" i="40"/>
  <c r="B23" i="40"/>
  <c r="E17" i="40"/>
  <c r="D17" i="40"/>
  <c r="C17" i="40"/>
  <c r="B17" i="40"/>
  <c r="C18" i="40"/>
  <c r="B18" i="40"/>
  <c r="E18" i="40"/>
  <c r="E40" i="40"/>
  <c r="B40" i="40"/>
  <c r="E14" i="40"/>
  <c r="D14" i="40"/>
  <c r="E35" i="40"/>
  <c r="D35" i="40"/>
  <c r="C35" i="40"/>
  <c r="C14" i="40"/>
  <c r="E22" i="40"/>
  <c r="E23" i="40"/>
  <c r="F41" i="40"/>
  <c r="L41" i="40"/>
  <c r="D13" i="40"/>
  <c r="C13" i="40"/>
  <c r="B30" i="40"/>
  <c r="O24" i="40"/>
  <c r="E25" i="40"/>
  <c r="E27" i="40"/>
  <c r="E32" i="40"/>
  <c r="D33" i="40"/>
  <c r="I41" i="40"/>
  <c r="B59" i="40"/>
  <c r="E59" i="40"/>
  <c r="B61" i="40"/>
  <c r="E54" i="40"/>
  <c r="E68" i="40"/>
  <c r="B68" i="40"/>
  <c r="B95" i="40"/>
  <c r="B99" i="40"/>
  <c r="E99" i="40"/>
  <c r="D99" i="40"/>
  <c r="C99" i="40"/>
  <c r="B54" i="40"/>
  <c r="B58" i="40"/>
  <c r="E58" i="40"/>
  <c r="E65" i="40"/>
  <c r="B77" i="40"/>
  <c r="E77" i="40"/>
  <c r="F87" i="40"/>
  <c r="P87" i="40"/>
  <c r="O87" i="40"/>
  <c r="G87" i="40"/>
  <c r="C95" i="40"/>
  <c r="B108" i="40"/>
  <c r="E108" i="40"/>
  <c r="B75" i="40"/>
  <c r="E75" i="40"/>
  <c r="E91" i="40"/>
  <c r="O65" i="40"/>
  <c r="F65" i="40"/>
  <c r="I65" i="40"/>
  <c r="J87" i="40"/>
  <c r="B91" i="40"/>
  <c r="E95" i="40"/>
  <c r="B37" i="40"/>
  <c r="C34" i="40"/>
  <c r="B34" i="40"/>
  <c r="E55" i="40"/>
  <c r="B13" i="40"/>
  <c r="B25" i="40"/>
  <c r="D37" i="40"/>
  <c r="E60" i="40"/>
  <c r="L65" i="40"/>
  <c r="E71" i="40"/>
  <c r="B71" i="40"/>
  <c r="L87" i="40"/>
  <c r="E92" i="40"/>
  <c r="B92" i="40"/>
  <c r="B26" i="40"/>
  <c r="B55" i="40"/>
  <c r="D21" i="40"/>
  <c r="C21" i="40"/>
  <c r="B21" i="40"/>
  <c r="E26" i="40"/>
  <c r="D34" i="40"/>
  <c r="E13" i="40"/>
  <c r="E16" i="40"/>
  <c r="D16" i="40"/>
  <c r="E21" i="40"/>
  <c r="L24" i="40"/>
  <c r="B33" i="40"/>
  <c r="E34" i="40"/>
  <c r="E37" i="40"/>
  <c r="G52" i="40"/>
  <c r="J52" i="40"/>
  <c r="I52" i="40"/>
  <c r="M52" i="40"/>
  <c r="L53" i="40"/>
  <c r="G53" i="40"/>
  <c r="F53" i="40"/>
  <c r="J53" i="40"/>
  <c r="B60" i="40"/>
  <c r="B8" i="40"/>
  <c r="B16" i="40"/>
  <c r="E19" i="40"/>
  <c r="E24" i="40"/>
  <c r="B29" i="40"/>
  <c r="E30" i="40"/>
  <c r="C33" i="40"/>
  <c r="B39" i="40"/>
  <c r="B43" i="40"/>
  <c r="E44" i="40"/>
  <c r="B49" i="40"/>
  <c r="C52" i="40"/>
  <c r="C53" i="40"/>
  <c r="E63" i="40"/>
  <c r="E66" i="40"/>
  <c r="D82" i="40"/>
  <c r="C82" i="40"/>
  <c r="B82" i="40"/>
  <c r="L94" i="40"/>
  <c r="I94" i="40"/>
  <c r="I109" i="40"/>
  <c r="F109" i="40"/>
  <c r="O134" i="40"/>
  <c r="F134" i="40"/>
  <c r="L134" i="40"/>
  <c r="E126" i="40"/>
  <c r="B126" i="40"/>
  <c r="E105" i="40"/>
  <c r="O105" i="40"/>
  <c r="F105" i="40"/>
  <c r="I105" i="40"/>
  <c r="F111" i="40"/>
  <c r="L111" i="40"/>
  <c r="I111" i="40"/>
  <c r="O111" i="40"/>
  <c r="E100" i="40"/>
  <c r="E101" i="40"/>
  <c r="D101" i="40"/>
  <c r="B114" i="40"/>
  <c r="E114" i="40"/>
  <c r="E76" i="40"/>
  <c r="D81" i="40"/>
  <c r="E81" i="40"/>
  <c r="C81" i="40"/>
  <c r="E86" i="40"/>
  <c r="B63" i="40"/>
  <c r="B76" i="40"/>
  <c r="B81" i="40"/>
  <c r="B86" i="40"/>
  <c r="O94" i="40"/>
  <c r="B100" i="40"/>
  <c r="B101" i="40"/>
  <c r="O109" i="40"/>
  <c r="B115" i="40"/>
  <c r="E115" i="40"/>
  <c r="B121" i="40"/>
  <c r="B122" i="40"/>
  <c r="B31" i="40"/>
  <c r="B36" i="40"/>
  <c r="B46" i="40"/>
  <c r="B56" i="40"/>
  <c r="E87" i="40"/>
  <c r="B90" i="40"/>
  <c r="C100" i="40"/>
  <c r="C101" i="40"/>
  <c r="L105" i="40"/>
  <c r="E113" i="40"/>
  <c r="E109" i="40"/>
  <c r="E116" i="40"/>
  <c r="B116" i="40"/>
  <c r="E121" i="40"/>
  <c r="E122" i="40"/>
  <c r="E137" i="40"/>
  <c r="B137" i="40"/>
  <c r="O147" i="40"/>
  <c r="F147" i="40"/>
  <c r="P147" i="40"/>
  <c r="G147" i="40"/>
  <c r="B123" i="40"/>
  <c r="E123" i="40"/>
  <c r="I147" i="40"/>
  <c r="C144" i="40"/>
  <c r="E144" i="40"/>
  <c r="D144" i="40"/>
  <c r="J147" i="40"/>
  <c r="E159" i="40"/>
  <c r="L156" i="40"/>
  <c r="O156" i="40"/>
  <c r="I159" i="40"/>
  <c r="F159" i="40"/>
  <c r="L159" i="40"/>
  <c r="E132" i="40"/>
  <c r="M147" i="40"/>
  <c r="E151" i="40"/>
  <c r="E57" i="40"/>
  <c r="B67" i="40"/>
  <c r="D97" i="40"/>
  <c r="I107" i="40"/>
  <c r="B132" i="40"/>
  <c r="B139" i="40"/>
  <c r="E139" i="40"/>
  <c r="B140" i="40"/>
  <c r="J146" i="40"/>
  <c r="I146" i="40"/>
  <c r="G146" i="40"/>
  <c r="F146" i="40"/>
  <c r="L146" i="40"/>
  <c r="B151" i="40"/>
  <c r="F156" i="40"/>
  <c r="O159" i="40"/>
  <c r="E129" i="40"/>
  <c r="C140" i="40"/>
  <c r="I156" i="40"/>
  <c r="L158" i="40"/>
  <c r="I158" i="40"/>
  <c r="F158" i="40"/>
  <c r="C164" i="40"/>
  <c r="D164" i="40"/>
  <c r="E164" i="40"/>
  <c r="B164" i="40"/>
  <c r="B73" i="40"/>
  <c r="B78" i="40"/>
  <c r="C83" i="40"/>
  <c r="B98" i="40"/>
  <c r="B110" i="40"/>
  <c r="E124" i="40"/>
  <c r="B129" i="40"/>
  <c r="B131" i="40"/>
  <c r="E131" i="40"/>
  <c r="E134" i="40"/>
  <c r="D140" i="40"/>
  <c r="L141" i="40"/>
  <c r="I141" i="40"/>
  <c r="D147" i="40"/>
  <c r="E147" i="40"/>
  <c r="C147" i="40"/>
  <c r="B130" i="40"/>
  <c r="C141" i="40"/>
  <c r="C143" i="40"/>
  <c r="C149" i="40"/>
  <c r="E150" i="40"/>
  <c r="E161" i="40"/>
  <c r="D163" i="40"/>
  <c r="B163" i="40"/>
  <c r="C163" i="40"/>
  <c r="O173" i="40"/>
  <c r="E183" i="40"/>
  <c r="B169" i="40"/>
  <c r="E184" i="40"/>
  <c r="E185" i="40"/>
  <c r="F184" i="40"/>
  <c r="L184" i="40"/>
  <c r="I184" i="40"/>
  <c r="O184" i="40"/>
  <c r="F185" i="40"/>
  <c r="L185" i="40"/>
  <c r="O185" i="40"/>
  <c r="L173" i="40"/>
  <c r="I173" i="40"/>
  <c r="I185" i="40"/>
  <c r="E190" i="40"/>
  <c r="F190" i="40"/>
  <c r="I190" i="40"/>
  <c r="L190" i="40"/>
  <c r="O190" i="40"/>
  <c r="B157" i="40"/>
  <c r="B161" i="40"/>
  <c r="B165" i="40"/>
  <c r="D165" i="40"/>
  <c r="E165" i="40"/>
  <c r="E166" i="40"/>
  <c r="B166" i="40"/>
  <c r="C161" i="40"/>
  <c r="E173" i="40"/>
  <c r="B133" i="40"/>
  <c r="D161" i="40"/>
  <c r="F173" i="40"/>
  <c r="F177" i="40"/>
  <c r="L177" i="40"/>
  <c r="E175" i="40"/>
  <c r="B193" i="40"/>
  <c r="E193" i="40"/>
  <c r="C198" i="40"/>
  <c r="E200" i="40"/>
  <c r="D200" i="40"/>
  <c r="C200" i="40"/>
  <c r="D223" i="40"/>
  <c r="C223" i="40"/>
  <c r="B223" i="40"/>
  <c r="E223" i="40"/>
  <c r="P200" i="40"/>
  <c r="O200" i="40"/>
  <c r="M200" i="40"/>
  <c r="L200" i="40"/>
  <c r="J200" i="40"/>
  <c r="I200" i="40"/>
  <c r="E201" i="40"/>
  <c r="D201" i="40"/>
  <c r="E215" i="40"/>
  <c r="B221" i="40"/>
  <c r="E221" i="40"/>
  <c r="D221" i="40"/>
  <c r="E230" i="40"/>
  <c r="B230" i="40"/>
  <c r="F200" i="40"/>
  <c r="B201" i="40"/>
  <c r="B215" i="40"/>
  <c r="C221" i="40"/>
  <c r="F195" i="40"/>
  <c r="O195" i="40"/>
  <c r="L195" i="40"/>
  <c r="E217" i="40"/>
  <c r="E220" i="40"/>
  <c r="D220" i="40"/>
  <c r="C220" i="40"/>
  <c r="E238" i="40"/>
  <c r="D238" i="40"/>
  <c r="C238" i="40"/>
  <c r="B238" i="40"/>
  <c r="D205" i="40"/>
  <c r="C205" i="40"/>
  <c r="B205" i="40"/>
  <c r="F217" i="40"/>
  <c r="O217" i="40"/>
  <c r="J217" i="40"/>
  <c r="I217" i="40"/>
  <c r="G217" i="40"/>
  <c r="L217" i="40"/>
  <c r="P217" i="40"/>
  <c r="M217" i="40"/>
  <c r="G220" i="40"/>
  <c r="P220" i="40"/>
  <c r="F220" i="40"/>
  <c r="I220" i="40"/>
  <c r="O220" i="40"/>
  <c r="M220" i="40"/>
  <c r="B235" i="40"/>
  <c r="E235" i="40"/>
  <c r="E179" i="40"/>
  <c r="E180" i="40"/>
  <c r="E203" i="40"/>
  <c r="D203" i="40"/>
  <c r="C203" i="40"/>
  <c r="E205" i="40"/>
  <c r="E206" i="40"/>
  <c r="D206" i="40"/>
  <c r="J220" i="40"/>
  <c r="O179" i="40"/>
  <c r="F179" i="40"/>
  <c r="O180" i="40"/>
  <c r="I195" i="40"/>
  <c r="G206" i="40"/>
  <c r="F206" i="40"/>
  <c r="P206" i="40"/>
  <c r="J206" i="40"/>
  <c r="I206" i="40"/>
  <c r="L206" i="40"/>
  <c r="L220" i="40"/>
  <c r="B160" i="40"/>
  <c r="F180" i="40"/>
  <c r="E187" i="40"/>
  <c r="B198" i="40"/>
  <c r="C206" i="40"/>
  <c r="O192" i="40"/>
  <c r="E195" i="40"/>
  <c r="G210" i="40"/>
  <c r="P210" i="40"/>
  <c r="O210" i="40"/>
  <c r="B189" i="40"/>
  <c r="E247" i="40"/>
  <c r="B247" i="40"/>
  <c r="B176" i="40"/>
  <c r="B181" i="40"/>
  <c r="L192" i="40"/>
  <c r="B197" i="40"/>
  <c r="J204" i="40"/>
  <c r="I204" i="40"/>
  <c r="G204" i="40"/>
  <c r="P204" i="40"/>
  <c r="E158" i="40"/>
  <c r="B171" i="40"/>
  <c r="D181" i="40"/>
  <c r="E182" i="40"/>
  <c r="B188" i="40"/>
  <c r="E189" i="40"/>
  <c r="E197" i="40"/>
  <c r="D209" i="40"/>
  <c r="E209" i="40"/>
  <c r="E210" i="40"/>
  <c r="D210" i="40"/>
  <c r="C210" i="40"/>
  <c r="B232" i="40"/>
  <c r="E232" i="40"/>
  <c r="D227" i="40"/>
  <c r="C227" i="40"/>
  <c r="B227" i="40"/>
  <c r="E233" i="40"/>
  <c r="B236" i="40"/>
  <c r="D244" i="40"/>
  <c r="E244" i="40"/>
  <c r="B219" i="40"/>
  <c r="E228" i="40"/>
  <c r="C236" i="40"/>
  <c r="F244" i="40"/>
  <c r="O244" i="40"/>
  <c r="I244" i="40"/>
  <c r="G244" i="40"/>
  <c r="J244" i="40"/>
  <c r="E250" i="40"/>
  <c r="E222" i="40"/>
  <c r="C222" i="40"/>
  <c r="E225" i="40"/>
  <c r="D225" i="40"/>
  <c r="D236" i="40"/>
  <c r="D261" i="40"/>
  <c r="C261" i="40"/>
  <c r="B261" i="40"/>
  <c r="M240" i="40"/>
  <c r="D254" i="40"/>
  <c r="C254" i="40"/>
  <c r="B254" i="40"/>
  <c r="E258" i="40"/>
  <c r="D258" i="40"/>
  <c r="D265" i="40"/>
  <c r="C265" i="40"/>
  <c r="G258" i="40"/>
  <c r="F258" i="40"/>
  <c r="I258" i="40"/>
  <c r="B262" i="40"/>
  <c r="E262" i="40"/>
  <c r="D240" i="40"/>
  <c r="P240" i="40"/>
  <c r="B241" i="40"/>
  <c r="B246" i="40"/>
  <c r="E249" i="40"/>
  <c r="E252" i="40"/>
  <c r="C258" i="40"/>
  <c r="L267" i="40"/>
  <c r="J267" i="40"/>
  <c r="O267" i="40"/>
  <c r="G267" i="40"/>
  <c r="F267" i="40"/>
  <c r="I267" i="40"/>
  <c r="G281" i="40"/>
  <c r="O281" i="40"/>
  <c r="M281" i="40"/>
  <c r="I281" i="40"/>
  <c r="F281" i="40"/>
  <c r="L281" i="40"/>
  <c r="D257" i="40"/>
  <c r="C257" i="40"/>
  <c r="E268" i="40"/>
  <c r="D268" i="40"/>
  <c r="C278" i="40"/>
  <c r="B278" i="40"/>
  <c r="B251" i="40"/>
  <c r="B257" i="40"/>
  <c r="I266" i="40"/>
  <c r="G266" i="40"/>
  <c r="L266" i="40"/>
  <c r="P266" i="40"/>
  <c r="B268" i="40"/>
  <c r="C270" i="40"/>
  <c r="E270" i="40"/>
  <c r="D270" i="40"/>
  <c r="D278" i="40"/>
  <c r="B248" i="40"/>
  <c r="E255" i="40"/>
  <c r="E257" i="40"/>
  <c r="E260" i="40"/>
  <c r="D260" i="40"/>
  <c r="C266" i="40"/>
  <c r="C268" i="40"/>
  <c r="B270" i="40"/>
  <c r="E278" i="40"/>
  <c r="D281" i="40"/>
  <c r="C281" i="40"/>
  <c r="E281" i="40"/>
  <c r="D287" i="40"/>
  <c r="E287" i="40"/>
  <c r="C287" i="40"/>
  <c r="B287" i="40"/>
  <c r="L274" i="40"/>
  <c r="G274" i="40"/>
  <c r="O274" i="40"/>
  <c r="E276" i="40"/>
  <c r="D276" i="40"/>
  <c r="P282" i="40"/>
  <c r="L282" i="40"/>
  <c r="J282" i="40"/>
  <c r="G282" i="40"/>
  <c r="F282" i="40"/>
  <c r="C274" i="40"/>
  <c r="P274" i="40"/>
  <c r="B276" i="40"/>
  <c r="B259" i="40"/>
  <c r="B269" i="40"/>
  <c r="D274" i="40"/>
  <c r="C276" i="40"/>
  <c r="B285" i="40"/>
  <c r="D285" i="40"/>
  <c r="C285" i="40"/>
  <c r="B275" i="40"/>
  <c r="B293" i="40"/>
  <c r="D280" i="40"/>
  <c r="C284" i="40"/>
  <c r="B289" i="40"/>
  <c r="B290" i="40"/>
  <c r="E290" i="40"/>
  <c r="E291" i="40"/>
  <c r="C291" i="40"/>
  <c r="D292" i="40"/>
  <c r="C288" i="40"/>
  <c r="B292" i="40"/>
  <c r="A761" i="29"/>
  <c r="A721" i="29"/>
  <c r="A681" i="29"/>
  <c r="A641" i="29"/>
  <c r="A601" i="29"/>
  <c r="A561" i="29"/>
  <c r="A521" i="29"/>
  <c r="A481" i="29"/>
  <c r="A441" i="29"/>
  <c r="A401" i="29"/>
  <c r="A361" i="29"/>
  <c r="A321" i="29"/>
  <c r="A281" i="29"/>
  <c r="A241" i="29"/>
  <c r="A201" i="29"/>
  <c r="A161" i="29"/>
  <c r="A121" i="29"/>
  <c r="A81" i="29"/>
  <c r="A41" i="29"/>
  <c r="A1" i="29"/>
  <c r="A1" i="27"/>
  <c r="F260" i="40" l="1"/>
  <c r="M260" i="40"/>
  <c r="L264" i="40"/>
  <c r="O234" i="40"/>
  <c r="P284" i="40"/>
  <c r="I284" i="40"/>
  <c r="G284" i="40"/>
  <c r="I218" i="40"/>
  <c r="P85" i="40"/>
  <c r="P277" i="40"/>
  <c r="L284" i="40"/>
  <c r="I263" i="40"/>
  <c r="L263" i="40"/>
  <c r="L218" i="40"/>
  <c r="M85" i="40"/>
  <c r="G85" i="40"/>
  <c r="J85" i="40"/>
  <c r="F119" i="40"/>
  <c r="O119" i="40"/>
  <c r="O260" i="40"/>
  <c r="P260" i="40"/>
  <c r="F118" i="40"/>
  <c r="P69" i="40"/>
  <c r="I85" i="40"/>
  <c r="O263" i="40"/>
  <c r="L20" i="40"/>
  <c r="L222" i="40"/>
  <c r="F249" i="40"/>
  <c r="L260" i="40"/>
  <c r="M213" i="40"/>
  <c r="O113" i="40"/>
  <c r="L249" i="40"/>
  <c r="G260" i="40"/>
  <c r="O249" i="40"/>
  <c r="I260" i="40"/>
  <c r="F85" i="40"/>
  <c r="O89" i="40"/>
  <c r="M272" i="40"/>
  <c r="O222" i="40"/>
  <c r="L194" i="40"/>
  <c r="J222" i="40"/>
  <c r="F272" i="40"/>
  <c r="G272" i="40"/>
  <c r="I272" i="40"/>
  <c r="M222" i="40"/>
  <c r="O128" i="40"/>
  <c r="O233" i="40"/>
  <c r="P228" i="40"/>
  <c r="F233" i="40"/>
  <c r="M212" i="40"/>
  <c r="F89" i="40"/>
  <c r="O284" i="40"/>
  <c r="O154" i="40"/>
  <c r="F124" i="40"/>
  <c r="F194" i="40"/>
  <c r="J228" i="40"/>
  <c r="L228" i="40"/>
  <c r="L142" i="40"/>
  <c r="I194" i="40"/>
  <c r="M284" i="40"/>
  <c r="L234" i="40"/>
  <c r="I234" i="40"/>
  <c r="I89" i="40"/>
  <c r="O178" i="40"/>
  <c r="L250" i="40"/>
  <c r="O106" i="40"/>
  <c r="F113" i="40"/>
  <c r="L233" i="40"/>
  <c r="L89" i="40"/>
  <c r="P286" i="40"/>
  <c r="J286" i="40"/>
  <c r="J280" i="40"/>
  <c r="J272" i="40"/>
  <c r="J271" i="40"/>
  <c r="F208" i="40"/>
  <c r="F178" i="40"/>
  <c r="O142" i="40"/>
  <c r="I142" i="40"/>
  <c r="G69" i="40"/>
  <c r="L124" i="40"/>
  <c r="L286" i="40"/>
  <c r="F187" i="40"/>
  <c r="L154" i="40"/>
  <c r="G245" i="40"/>
  <c r="O272" i="40"/>
  <c r="I250" i="40"/>
  <c r="G208" i="40"/>
  <c r="L118" i="40"/>
  <c r="F64" i="40"/>
  <c r="L69" i="40"/>
  <c r="O64" i="40"/>
  <c r="I154" i="40"/>
  <c r="F142" i="40"/>
  <c r="L272" i="40"/>
  <c r="M228" i="40"/>
  <c r="I208" i="40"/>
  <c r="I178" i="40"/>
  <c r="L117" i="40"/>
  <c r="J64" i="40"/>
  <c r="I69" i="40"/>
  <c r="I124" i="40"/>
  <c r="G64" i="40"/>
  <c r="F250" i="40"/>
  <c r="O225" i="40"/>
  <c r="I117" i="40"/>
  <c r="I150" i="40"/>
  <c r="M225" i="40"/>
  <c r="O28" i="40"/>
  <c r="P145" i="40"/>
  <c r="O280" i="40"/>
  <c r="L145" i="40"/>
  <c r="P162" i="40"/>
  <c r="I231" i="40"/>
  <c r="J212" i="40"/>
  <c r="M145" i="40"/>
  <c r="L106" i="40"/>
  <c r="I280" i="40"/>
  <c r="L128" i="40"/>
  <c r="L28" i="40"/>
  <c r="O20" i="40"/>
  <c r="O152" i="40"/>
  <c r="L120" i="40"/>
  <c r="M207" i="40"/>
  <c r="G203" i="40"/>
  <c r="I183" i="40"/>
  <c r="L62" i="40"/>
  <c r="I20" i="40"/>
  <c r="J20" i="40"/>
  <c r="J207" i="40"/>
  <c r="L74" i="40"/>
  <c r="O80" i="40"/>
  <c r="M20" i="40"/>
  <c r="P20" i="40"/>
  <c r="I74" i="40"/>
  <c r="G277" i="40"/>
  <c r="F216" i="40"/>
  <c r="M62" i="40"/>
  <c r="L64" i="40"/>
  <c r="I277" i="40"/>
  <c r="P97" i="40"/>
  <c r="L47" i="40"/>
  <c r="P144" i="40"/>
  <c r="I47" i="40"/>
  <c r="F277" i="40"/>
  <c r="J277" i="40"/>
  <c r="F144" i="40"/>
  <c r="M277" i="40"/>
  <c r="L277" i="40"/>
  <c r="G239" i="40"/>
  <c r="M97" i="40"/>
  <c r="F245" i="40"/>
  <c r="F183" i="40"/>
  <c r="O104" i="40"/>
  <c r="P66" i="40"/>
  <c r="I245" i="40"/>
  <c r="O66" i="40"/>
  <c r="L245" i="40"/>
  <c r="G66" i="40"/>
  <c r="L104" i="40"/>
  <c r="O183" i="40"/>
  <c r="F104" i="40"/>
  <c r="J245" i="40"/>
  <c r="L183" i="40"/>
  <c r="I135" i="40"/>
  <c r="O245" i="40"/>
  <c r="L288" i="40"/>
  <c r="L253" i="40"/>
  <c r="F175" i="40"/>
  <c r="I191" i="40"/>
  <c r="I15" i="40"/>
  <c r="F128" i="40"/>
  <c r="I253" i="40"/>
  <c r="L237" i="40"/>
  <c r="L15" i="40"/>
  <c r="J237" i="40"/>
  <c r="O175" i="40"/>
  <c r="G288" i="40"/>
  <c r="J284" i="40"/>
  <c r="P245" i="40"/>
  <c r="O168" i="40"/>
  <c r="O74" i="40"/>
  <c r="I66" i="40"/>
  <c r="F120" i="40"/>
  <c r="F69" i="40"/>
  <c r="O96" i="40"/>
  <c r="J66" i="40"/>
  <c r="F20" i="40"/>
  <c r="M280" i="40"/>
  <c r="I202" i="40"/>
  <c r="I62" i="40"/>
  <c r="J62" i="40"/>
  <c r="O143" i="40"/>
  <c r="I80" i="40"/>
  <c r="F32" i="40"/>
  <c r="O148" i="40"/>
  <c r="O88" i="40"/>
  <c r="F80" i="40"/>
  <c r="G273" i="40"/>
  <c r="P229" i="40"/>
  <c r="M148" i="40"/>
  <c r="L148" i="40"/>
  <c r="I228" i="40"/>
  <c r="I64" i="40"/>
  <c r="I229" i="40"/>
  <c r="F170" i="40"/>
  <c r="J51" i="40"/>
  <c r="L84" i="40"/>
  <c r="G48" i="40"/>
  <c r="P84" i="40"/>
  <c r="G286" i="40"/>
  <c r="I48" i="40"/>
  <c r="P225" i="40"/>
  <c r="F162" i="40"/>
  <c r="L174" i="40"/>
  <c r="O182" i="40"/>
  <c r="L168" i="40"/>
  <c r="I286" i="40"/>
  <c r="F288" i="40"/>
  <c r="I207" i="40"/>
  <c r="O228" i="40"/>
  <c r="M64" i="40"/>
  <c r="F252" i="40"/>
  <c r="O203" i="40"/>
  <c r="P288" i="40"/>
  <c r="L273" i="40"/>
  <c r="M265" i="40"/>
  <c r="F228" i="40"/>
  <c r="L225" i="40"/>
  <c r="M149" i="40"/>
  <c r="L136" i="40"/>
  <c r="F155" i="40"/>
  <c r="O170" i="40"/>
  <c r="I28" i="40"/>
  <c r="F117" i="40"/>
  <c r="J273" i="40"/>
  <c r="I288" i="40"/>
  <c r="M273" i="40"/>
  <c r="O265" i="40"/>
  <c r="M226" i="40"/>
  <c r="O155" i="40"/>
  <c r="L150" i="40"/>
  <c r="O69" i="40"/>
  <c r="I252" i="40"/>
  <c r="O174" i="40"/>
  <c r="F182" i="40"/>
  <c r="L265" i="40"/>
  <c r="F174" i="40"/>
  <c r="O288" i="40"/>
  <c r="F286" i="40"/>
  <c r="J203" i="40"/>
  <c r="L162" i="40"/>
  <c r="O150" i="40"/>
  <c r="F226" i="40"/>
  <c r="P96" i="40"/>
  <c r="J19" i="40"/>
  <c r="Q281" i="40"/>
  <c r="F265" i="40"/>
  <c r="O252" i="40"/>
  <c r="I237" i="40"/>
  <c r="J226" i="40"/>
  <c r="L191" i="40"/>
  <c r="P243" i="40"/>
  <c r="Q206" i="40"/>
  <c r="J196" i="40"/>
  <c r="Q220" i="40"/>
  <c r="O149" i="40"/>
  <c r="I93" i="40"/>
  <c r="L57" i="40"/>
  <c r="M50" i="40"/>
  <c r="L19" i="40"/>
  <c r="L93" i="40"/>
  <c r="Q240" i="40"/>
  <c r="M243" i="40"/>
  <c r="M96" i="40"/>
  <c r="L79" i="40"/>
  <c r="M202" i="40"/>
  <c r="F79" i="40"/>
  <c r="O202" i="40"/>
  <c r="L226" i="40"/>
  <c r="Q210" i="40"/>
  <c r="L196" i="40"/>
  <c r="O162" i="40"/>
  <c r="J96" i="40"/>
  <c r="G265" i="40"/>
  <c r="J202" i="40"/>
  <c r="G226" i="40"/>
  <c r="F196" i="40"/>
  <c r="Q217" i="40"/>
  <c r="O93" i="40"/>
  <c r="F127" i="40"/>
  <c r="Q53" i="40"/>
  <c r="F202" i="40"/>
  <c r="P202" i="40"/>
  <c r="Q146" i="40"/>
  <c r="Q267" i="40"/>
  <c r="Q282" i="40"/>
  <c r="Q274" i="40"/>
  <c r="I265" i="40"/>
  <c r="Q244" i="40"/>
  <c r="I226" i="40"/>
  <c r="F191" i="40"/>
  <c r="G196" i="40"/>
  <c r="I170" i="40"/>
  <c r="Q200" i="40"/>
  <c r="Q52" i="40"/>
  <c r="Q204" i="40"/>
  <c r="O79" i="40"/>
  <c r="Q266" i="40"/>
  <c r="Q258" i="40"/>
  <c r="P237" i="40"/>
  <c r="Q147" i="40"/>
  <c r="N276" i="40"/>
  <c r="H276" i="40"/>
  <c r="K276" i="40"/>
  <c r="N181" i="40"/>
  <c r="H181" i="40"/>
  <c r="K181" i="40"/>
  <c r="N227" i="40"/>
  <c r="H227" i="40"/>
  <c r="K227" i="40"/>
  <c r="N285" i="40"/>
  <c r="K285" i="40"/>
  <c r="H285" i="40"/>
  <c r="N236" i="40"/>
  <c r="K236" i="40"/>
  <c r="H236" i="40"/>
  <c r="K223" i="40"/>
  <c r="H223" i="40"/>
  <c r="N223" i="40"/>
  <c r="N36" i="40"/>
  <c r="H36" i="40"/>
  <c r="K36" i="40"/>
  <c r="H13" i="40"/>
  <c r="K13" i="40"/>
  <c r="H18" i="40"/>
  <c r="N18" i="40"/>
  <c r="K18" i="40"/>
  <c r="M211" i="40"/>
  <c r="N211" i="40"/>
  <c r="H211" i="40"/>
  <c r="K211" i="40"/>
  <c r="N237" i="40"/>
  <c r="K237" i="40"/>
  <c r="H237" i="40"/>
  <c r="N243" i="40"/>
  <c r="H243" i="40"/>
  <c r="K243" i="40"/>
  <c r="G209" i="40"/>
  <c r="K209" i="40"/>
  <c r="N209" i="40"/>
  <c r="H209" i="40"/>
  <c r="N62" i="40"/>
  <c r="K62" i="40"/>
  <c r="H62" i="40"/>
  <c r="N19" i="40"/>
  <c r="H19" i="40"/>
  <c r="K19" i="40"/>
  <c r="I222" i="40"/>
  <c r="N222" i="40"/>
  <c r="K222" i="40"/>
  <c r="H222" i="40"/>
  <c r="K272" i="40"/>
  <c r="N272" i="40"/>
  <c r="H272" i="40"/>
  <c r="N165" i="40"/>
  <c r="H165" i="40"/>
  <c r="K165" i="40"/>
  <c r="N163" i="40"/>
  <c r="H163" i="40"/>
  <c r="K163" i="40"/>
  <c r="H49" i="40"/>
  <c r="K49" i="40"/>
  <c r="N49" i="40"/>
  <c r="H33" i="40"/>
  <c r="K33" i="40"/>
  <c r="N99" i="40"/>
  <c r="H99" i="40"/>
  <c r="K99" i="40"/>
  <c r="K265" i="40"/>
  <c r="N265" i="40"/>
  <c r="H265" i="40"/>
  <c r="N162" i="40"/>
  <c r="K162" i="40"/>
  <c r="H162" i="40"/>
  <c r="N202" i="40"/>
  <c r="K202" i="40"/>
  <c r="H202" i="40"/>
  <c r="L96" i="40"/>
  <c r="H96" i="40"/>
  <c r="K96" i="40"/>
  <c r="N96" i="40"/>
  <c r="L214" i="40"/>
  <c r="I104" i="40"/>
  <c r="H98" i="40"/>
  <c r="N98" i="40"/>
  <c r="K98" i="40"/>
  <c r="N101" i="40"/>
  <c r="H101" i="40"/>
  <c r="K101" i="40"/>
  <c r="H17" i="40"/>
  <c r="K17" i="40"/>
  <c r="N17" i="40"/>
  <c r="N284" i="40"/>
  <c r="K284" i="40"/>
  <c r="H284" i="40"/>
  <c r="L242" i="40"/>
  <c r="N242" i="40"/>
  <c r="K242" i="40"/>
  <c r="H242" i="40"/>
  <c r="K208" i="40"/>
  <c r="N208" i="40"/>
  <c r="H208" i="40"/>
  <c r="K145" i="40"/>
  <c r="N145" i="40"/>
  <c r="H145" i="40"/>
  <c r="O83" i="40"/>
  <c r="N83" i="40"/>
  <c r="H83" i="40"/>
  <c r="K83" i="40"/>
  <c r="F50" i="40"/>
  <c r="H50" i="40"/>
  <c r="N50" i="40"/>
  <c r="K50" i="40"/>
  <c r="L203" i="40"/>
  <c r="N203" i="40"/>
  <c r="K203" i="40"/>
  <c r="H203" i="40"/>
  <c r="N205" i="40"/>
  <c r="K205" i="40"/>
  <c r="H205" i="40"/>
  <c r="N100" i="40"/>
  <c r="H100" i="40"/>
  <c r="K100" i="40"/>
  <c r="I255" i="40"/>
  <c r="M229" i="40"/>
  <c r="N229" i="40"/>
  <c r="H229" i="40"/>
  <c r="K229" i="40"/>
  <c r="L224" i="40"/>
  <c r="K224" i="40"/>
  <c r="N224" i="40"/>
  <c r="H224" i="40"/>
  <c r="I199" i="40"/>
  <c r="N149" i="40"/>
  <c r="H149" i="40"/>
  <c r="K149" i="40"/>
  <c r="I7" i="40"/>
  <c r="F103" i="40"/>
  <c r="F150" i="40"/>
  <c r="O84" i="40"/>
  <c r="N84" i="40"/>
  <c r="H84" i="40"/>
  <c r="K84" i="40"/>
  <c r="P207" i="40"/>
  <c r="K207" i="40"/>
  <c r="H207" i="40"/>
  <c r="N207" i="40"/>
  <c r="N293" i="40"/>
  <c r="H293" i="40"/>
  <c r="K293" i="40"/>
  <c r="N221" i="40"/>
  <c r="K221" i="40"/>
  <c r="H221" i="40"/>
  <c r="N164" i="40"/>
  <c r="H164" i="40"/>
  <c r="K164" i="40"/>
  <c r="N21" i="40"/>
  <c r="H21" i="40"/>
  <c r="K21" i="40"/>
  <c r="N277" i="40"/>
  <c r="H277" i="40"/>
  <c r="K277" i="40"/>
  <c r="O253" i="40"/>
  <c r="N245" i="40"/>
  <c r="H245" i="40"/>
  <c r="K245" i="40"/>
  <c r="K280" i="40"/>
  <c r="N280" i="40"/>
  <c r="H280" i="40"/>
  <c r="I112" i="40"/>
  <c r="F11" i="40"/>
  <c r="O51" i="40"/>
  <c r="N51" i="40"/>
  <c r="K51" i="40"/>
  <c r="H51" i="40"/>
  <c r="L143" i="40"/>
  <c r="K143" i="40"/>
  <c r="H143" i="40"/>
  <c r="N143" i="40"/>
  <c r="F135" i="40"/>
  <c r="F271" i="40"/>
  <c r="K271" i="40"/>
  <c r="H271" i="40"/>
  <c r="N271" i="40"/>
  <c r="O85" i="40"/>
  <c r="N85" i="40"/>
  <c r="H85" i="40"/>
  <c r="K85" i="40"/>
  <c r="I22" i="40"/>
  <c r="H66" i="40"/>
  <c r="N66" i="40"/>
  <c r="K66" i="40"/>
  <c r="M286" i="40"/>
  <c r="N286" i="40"/>
  <c r="K286" i="40"/>
  <c r="H286" i="40"/>
  <c r="N228" i="40"/>
  <c r="H228" i="40"/>
  <c r="K228" i="40"/>
  <c r="J288" i="40"/>
  <c r="K288" i="40"/>
  <c r="N288" i="40"/>
  <c r="H288" i="40"/>
  <c r="N275" i="40"/>
  <c r="H275" i="40"/>
  <c r="K275" i="40"/>
  <c r="N198" i="40"/>
  <c r="K198" i="40"/>
  <c r="H198" i="40"/>
  <c r="K289" i="40"/>
  <c r="N289" i="40"/>
  <c r="H289" i="40"/>
  <c r="K201" i="40"/>
  <c r="N201" i="40"/>
  <c r="H201" i="40"/>
  <c r="H82" i="40"/>
  <c r="N82" i="40"/>
  <c r="K82" i="40"/>
  <c r="N37" i="40"/>
  <c r="H37" i="40"/>
  <c r="K37" i="40"/>
  <c r="N68" i="40"/>
  <c r="H68" i="40"/>
  <c r="K68" i="40"/>
  <c r="L32" i="40"/>
  <c r="P279" i="40"/>
  <c r="K279" i="40"/>
  <c r="N279" i="40"/>
  <c r="H279" i="40"/>
  <c r="L202" i="40"/>
  <c r="M48" i="40"/>
  <c r="H48" i="40"/>
  <c r="K48" i="40"/>
  <c r="N48" i="40"/>
  <c r="G96" i="40"/>
  <c r="F88" i="40"/>
  <c r="H97" i="40"/>
  <c r="K97" i="40"/>
  <c r="N97" i="40"/>
  <c r="O124" i="40"/>
  <c r="H64" i="40"/>
  <c r="K64" i="40"/>
  <c r="N64" i="40"/>
  <c r="K287" i="40"/>
  <c r="H287" i="40"/>
  <c r="N287" i="40"/>
  <c r="N268" i="40"/>
  <c r="K268" i="40"/>
  <c r="H268" i="40"/>
  <c r="N269" i="40"/>
  <c r="K269" i="40"/>
  <c r="H269" i="40"/>
  <c r="N270" i="40"/>
  <c r="K270" i="40"/>
  <c r="H270" i="40"/>
  <c r="N238" i="40"/>
  <c r="K238" i="40"/>
  <c r="H238" i="40"/>
  <c r="N67" i="40"/>
  <c r="K67" i="40"/>
  <c r="H67" i="40"/>
  <c r="H81" i="40"/>
  <c r="K81" i="40"/>
  <c r="N81" i="40"/>
  <c r="H16" i="40"/>
  <c r="K16" i="40"/>
  <c r="N16" i="40"/>
  <c r="O32" i="40"/>
  <c r="K273" i="40"/>
  <c r="N273" i="40"/>
  <c r="H273" i="40"/>
  <c r="K225" i="40"/>
  <c r="N225" i="40"/>
  <c r="H225" i="40"/>
  <c r="N212" i="40"/>
  <c r="H212" i="40"/>
  <c r="K212" i="40"/>
  <c r="L172" i="40"/>
  <c r="I6" i="40"/>
  <c r="L175" i="40"/>
  <c r="N148" i="40"/>
  <c r="H148" i="40"/>
  <c r="K148" i="40"/>
  <c r="I50" i="40"/>
  <c r="O125" i="40"/>
  <c r="O239" i="40"/>
  <c r="K239" i="40"/>
  <c r="H239" i="40"/>
  <c r="N239" i="40"/>
  <c r="F264" i="40"/>
  <c r="N278" i="40"/>
  <c r="K278" i="40"/>
  <c r="H278" i="40"/>
  <c r="N290" i="40"/>
  <c r="K290" i="40"/>
  <c r="H290" i="40"/>
  <c r="N261" i="40"/>
  <c r="H261" i="40"/>
  <c r="K261" i="40"/>
  <c r="K161" i="40"/>
  <c r="N161" i="40"/>
  <c r="H161" i="40"/>
  <c r="N292" i="40"/>
  <c r="H292" i="40"/>
  <c r="K292" i="40"/>
  <c r="N259" i="40"/>
  <c r="H259" i="40"/>
  <c r="K259" i="40"/>
  <c r="K241" i="40"/>
  <c r="N241" i="40"/>
  <c r="H241" i="40"/>
  <c r="L112" i="40"/>
  <c r="N291" i="40"/>
  <c r="H291" i="40"/>
  <c r="K291" i="40"/>
  <c r="N226" i="40"/>
  <c r="K226" i="40"/>
  <c r="H226" i="40"/>
  <c r="F168" i="40"/>
  <c r="L102" i="40"/>
  <c r="K144" i="40"/>
  <c r="N144" i="40"/>
  <c r="H144" i="40"/>
  <c r="L213" i="40"/>
  <c r="N213" i="40"/>
  <c r="H213" i="40"/>
  <c r="K213" i="40"/>
  <c r="L88" i="40"/>
  <c r="F72" i="40"/>
  <c r="L155" i="40"/>
  <c r="M69" i="40"/>
  <c r="N69" i="40"/>
  <c r="H69" i="40"/>
  <c r="K69" i="40"/>
  <c r="N283" i="40"/>
  <c r="K283" i="40"/>
  <c r="H283" i="40"/>
  <c r="N260" i="40"/>
  <c r="H260" i="40"/>
  <c r="K260" i="40"/>
  <c r="N20" i="40"/>
  <c r="H20" i="40"/>
  <c r="K20" i="40"/>
  <c r="I88" i="40"/>
  <c r="G50" i="40"/>
  <c r="L6" i="40"/>
  <c r="J50" i="40"/>
  <c r="I32" i="40"/>
  <c r="O191" i="40"/>
  <c r="L11" i="40"/>
  <c r="O72" i="40"/>
  <c r="I239" i="40"/>
  <c r="F138" i="40"/>
  <c r="F22" i="40"/>
  <c r="L239" i="40"/>
  <c r="J291" i="40"/>
  <c r="F279" i="40"/>
  <c r="L207" i="40"/>
  <c r="P222" i="40"/>
  <c r="O243" i="40"/>
  <c r="I203" i="40"/>
  <c r="F214" i="40"/>
  <c r="L229" i="40"/>
  <c r="O187" i="40"/>
  <c r="F153" i="40"/>
  <c r="O135" i="40"/>
  <c r="O127" i="40"/>
  <c r="I120" i="40"/>
  <c r="L138" i="40"/>
  <c r="M144" i="40"/>
  <c r="F84" i="40"/>
  <c r="L80" i="40"/>
  <c r="F96" i="40"/>
  <c r="J279" i="40"/>
  <c r="I256" i="40"/>
  <c r="M242" i="40"/>
  <c r="J243" i="40"/>
  <c r="I214" i="40"/>
  <c r="I182" i="40"/>
  <c r="L70" i="40"/>
  <c r="M203" i="40"/>
  <c r="G291" i="40"/>
  <c r="L283" i="40"/>
  <c r="I264" i="40"/>
  <c r="L271" i="40"/>
  <c r="J224" i="40"/>
  <c r="G213" i="40"/>
  <c r="M209" i="40"/>
  <c r="F243" i="40"/>
  <c r="F203" i="40"/>
  <c r="F229" i="40"/>
  <c r="I167" i="40"/>
  <c r="M83" i="40"/>
  <c r="I143" i="40"/>
  <c r="I127" i="40"/>
  <c r="I125" i="40"/>
  <c r="L144" i="40"/>
  <c r="I38" i="40"/>
  <c r="M84" i="40"/>
  <c r="F70" i="40"/>
  <c r="O103" i="40"/>
  <c r="O271" i="40"/>
  <c r="I96" i="40"/>
  <c r="O231" i="40"/>
  <c r="I72" i="40"/>
  <c r="P291" i="40"/>
  <c r="G242" i="40"/>
  <c r="I271" i="40"/>
  <c r="O229" i="40"/>
  <c r="L167" i="40"/>
  <c r="M143" i="40"/>
  <c r="O120" i="40"/>
  <c r="I138" i="40"/>
  <c r="J144" i="40"/>
  <c r="F112" i="40"/>
  <c r="I12" i="40"/>
  <c r="I103" i="40"/>
  <c r="O7" i="40"/>
  <c r="G222" i="40"/>
  <c r="F291" i="40"/>
  <c r="I291" i="40"/>
  <c r="P283" i="40"/>
  <c r="G271" i="40"/>
  <c r="J242" i="40"/>
  <c r="F231" i="40"/>
  <c r="J239" i="40"/>
  <c r="P209" i="40"/>
  <c r="F209" i="40"/>
  <c r="G243" i="40"/>
  <c r="G229" i="40"/>
  <c r="L187" i="40"/>
  <c r="L182" i="40"/>
  <c r="L135" i="40"/>
  <c r="J143" i="40"/>
  <c r="I42" i="40"/>
  <c r="L125" i="40"/>
  <c r="O144" i="40"/>
  <c r="O70" i="40"/>
  <c r="I84" i="40"/>
  <c r="I70" i="40"/>
  <c r="I44" i="40"/>
  <c r="O19" i="40"/>
  <c r="L7" i="40"/>
  <c r="L22" i="40"/>
  <c r="F167" i="40"/>
  <c r="L72" i="40"/>
  <c r="F283" i="40"/>
  <c r="I283" i="40"/>
  <c r="G283" i="40"/>
  <c r="F239" i="40"/>
  <c r="I243" i="40"/>
  <c r="O214" i="40"/>
  <c r="F143" i="40"/>
  <c r="G144" i="40"/>
  <c r="M19" i="40"/>
  <c r="P51" i="40"/>
  <c r="J84" i="40"/>
  <c r="P19" i="40"/>
  <c r="O167" i="40"/>
  <c r="O6" i="40"/>
  <c r="M283" i="40"/>
  <c r="O283" i="40"/>
  <c r="F6" i="40"/>
  <c r="P50" i="40"/>
  <c r="O264" i="40"/>
  <c r="I118" i="40"/>
  <c r="L50" i="40"/>
  <c r="L170" i="40"/>
  <c r="L178" i="40"/>
  <c r="M239" i="40"/>
  <c r="I233" i="40"/>
  <c r="F218" i="40"/>
  <c r="P218" i="40"/>
  <c r="F93" i="40"/>
  <c r="F125" i="40"/>
  <c r="O22" i="40"/>
  <c r="O216" i="40"/>
  <c r="L216" i="40"/>
  <c r="I216" i="40"/>
  <c r="F154" i="40"/>
  <c r="L153" i="40"/>
  <c r="I153" i="40"/>
  <c r="O11" i="40"/>
  <c r="I106" i="40"/>
  <c r="F106" i="40"/>
  <c r="F66" i="40"/>
  <c r="M66" i="40"/>
  <c r="O207" i="40"/>
  <c r="G207" i="40"/>
  <c r="P271" i="40"/>
  <c r="L113" i="40"/>
  <c r="I113" i="40"/>
  <c r="L291" i="40"/>
  <c r="M291" i="40"/>
  <c r="G279" i="40"/>
  <c r="L279" i="40"/>
  <c r="I279" i="40"/>
  <c r="M279" i="40"/>
  <c r="I242" i="40"/>
  <c r="F242" i="40"/>
  <c r="P242" i="40"/>
  <c r="O242" i="40"/>
  <c r="L211" i="40"/>
  <c r="P211" i="40"/>
  <c r="J211" i="40"/>
  <c r="F211" i="40"/>
  <c r="O211" i="40"/>
  <c r="I211" i="40"/>
  <c r="G211" i="40"/>
  <c r="O237" i="40"/>
  <c r="G237" i="40"/>
  <c r="F237" i="40"/>
  <c r="G225" i="40"/>
  <c r="J225" i="40"/>
  <c r="I225" i="40"/>
  <c r="I102" i="40"/>
  <c r="F102" i="40"/>
  <c r="P143" i="40"/>
  <c r="O112" i="40"/>
  <c r="P265" i="40"/>
  <c r="P212" i="40"/>
  <c r="O212" i="40"/>
  <c r="G212" i="40"/>
  <c r="F212" i="40"/>
  <c r="I212" i="40"/>
  <c r="F62" i="40"/>
  <c r="P62" i="40"/>
  <c r="G62" i="40"/>
  <c r="L256" i="40"/>
  <c r="F256" i="40"/>
  <c r="I213" i="40"/>
  <c r="P213" i="40"/>
  <c r="F213" i="40"/>
  <c r="O213" i="40"/>
  <c r="F7" i="40"/>
  <c r="O42" i="40"/>
  <c r="L42" i="40"/>
  <c r="F42" i="40"/>
  <c r="L97" i="40"/>
  <c r="I97" i="40"/>
  <c r="F97" i="40"/>
  <c r="J97" i="40"/>
  <c r="G97" i="40"/>
  <c r="L44" i="40"/>
  <c r="F44" i="40"/>
  <c r="O255" i="40"/>
  <c r="F255" i="40"/>
  <c r="F224" i="40"/>
  <c r="P224" i="40"/>
  <c r="I224" i="40"/>
  <c r="G224" i="40"/>
  <c r="O224" i="40"/>
  <c r="F47" i="40"/>
  <c r="O172" i="40"/>
  <c r="I172" i="40"/>
  <c r="F172" i="40"/>
  <c r="O38" i="40"/>
  <c r="F38" i="40"/>
  <c r="I19" i="40"/>
  <c r="G19" i="40"/>
  <c r="O208" i="40"/>
  <c r="L208" i="40"/>
  <c r="M208" i="40"/>
  <c r="P208" i="40"/>
  <c r="L199" i="40"/>
  <c r="F199" i="40"/>
  <c r="O199" i="40"/>
  <c r="I11" i="40"/>
  <c r="F74" i="40"/>
  <c r="M51" i="40"/>
  <c r="G51" i="40"/>
  <c r="I51" i="40"/>
  <c r="F51" i="40"/>
  <c r="F145" i="40"/>
  <c r="I145" i="40"/>
  <c r="J145" i="40"/>
  <c r="G145" i="40"/>
  <c r="I136" i="40"/>
  <c r="F136" i="40"/>
  <c r="M162" i="40"/>
  <c r="I162" i="40"/>
  <c r="G162" i="40"/>
  <c r="P273" i="40"/>
  <c r="I273" i="40"/>
  <c r="F273" i="40"/>
  <c r="F234" i="40"/>
  <c r="I186" i="40"/>
  <c r="F186" i="40"/>
  <c r="O186" i="40"/>
  <c r="J209" i="40"/>
  <c r="L209" i="40"/>
  <c r="I209" i="40"/>
  <c r="J48" i="40"/>
  <c r="P48" i="40"/>
  <c r="O48" i="40"/>
  <c r="F48" i="40"/>
  <c r="L152" i="40"/>
  <c r="I152" i="40"/>
  <c r="F152" i="40"/>
  <c r="L149" i="40"/>
  <c r="F149" i="40"/>
  <c r="P149" i="40"/>
  <c r="J149" i="40"/>
  <c r="G149" i="40"/>
  <c r="L83" i="40"/>
  <c r="P83" i="40"/>
  <c r="I83" i="40"/>
  <c r="F83" i="40"/>
  <c r="G83" i="40"/>
  <c r="I119" i="40"/>
  <c r="P280" i="40"/>
  <c r="G280" i="40"/>
  <c r="F280" i="40"/>
  <c r="O226" i="40"/>
  <c r="P226" i="40"/>
  <c r="O196" i="40"/>
  <c r="M196" i="40"/>
  <c r="P196" i="40"/>
  <c r="F57" i="40"/>
  <c r="I57" i="40"/>
  <c r="O12" i="40"/>
  <c r="L12" i="40"/>
  <c r="F12" i="40"/>
  <c r="F28" i="40"/>
  <c r="F15" i="40"/>
  <c r="G148" i="40"/>
  <c r="J148" i="40"/>
  <c r="I148" i="40"/>
  <c r="F148" i="40"/>
  <c r="O197" i="40"/>
  <c r="L197" i="40"/>
  <c r="F197" i="40"/>
  <c r="I197" i="40"/>
  <c r="P241" i="40"/>
  <c r="M241" i="40"/>
  <c r="L241" i="40"/>
  <c r="J241" i="40"/>
  <c r="O241" i="40"/>
  <c r="F241" i="40"/>
  <c r="G241" i="40"/>
  <c r="I241" i="40"/>
  <c r="G289" i="40"/>
  <c r="F289" i="40"/>
  <c r="M289" i="40"/>
  <c r="J289" i="40"/>
  <c r="P289" i="40"/>
  <c r="L289" i="40"/>
  <c r="I289" i="40"/>
  <c r="O289" i="40"/>
  <c r="M269" i="40"/>
  <c r="I269" i="40"/>
  <c r="P269" i="40"/>
  <c r="O269" i="40"/>
  <c r="L269" i="40"/>
  <c r="F269" i="40"/>
  <c r="J269" i="40"/>
  <c r="G269" i="40"/>
  <c r="F278" i="40"/>
  <c r="M278" i="40"/>
  <c r="L278" i="40"/>
  <c r="J278" i="40"/>
  <c r="I278" i="40"/>
  <c r="G278" i="40"/>
  <c r="P278" i="40"/>
  <c r="O278" i="40"/>
  <c r="O254" i="40"/>
  <c r="L254" i="40"/>
  <c r="F254" i="40"/>
  <c r="I254" i="40"/>
  <c r="O176" i="40"/>
  <c r="L176" i="40"/>
  <c r="I176" i="40"/>
  <c r="F176" i="40"/>
  <c r="O235" i="40"/>
  <c r="L235" i="40"/>
  <c r="I235" i="40"/>
  <c r="F235" i="40"/>
  <c r="I130" i="40"/>
  <c r="L130" i="40"/>
  <c r="O130" i="40"/>
  <c r="F130" i="40"/>
  <c r="F129" i="40"/>
  <c r="O129" i="40"/>
  <c r="I129" i="40"/>
  <c r="L129" i="40"/>
  <c r="I164" i="40"/>
  <c r="F164" i="40"/>
  <c r="P164" i="40"/>
  <c r="J164" i="40"/>
  <c r="G164" i="40"/>
  <c r="L164" i="40"/>
  <c r="M164" i="40"/>
  <c r="O164" i="40"/>
  <c r="F137" i="40"/>
  <c r="O137" i="40"/>
  <c r="L137" i="40"/>
  <c r="I137" i="40"/>
  <c r="I90" i="40"/>
  <c r="F90" i="40"/>
  <c r="O90" i="40"/>
  <c r="L90" i="40"/>
  <c r="L115" i="40"/>
  <c r="F115" i="40"/>
  <c r="I115" i="40"/>
  <c r="O115" i="40"/>
  <c r="G82" i="40"/>
  <c r="P82" i="40"/>
  <c r="O82" i="40"/>
  <c r="M82" i="40"/>
  <c r="L82" i="40"/>
  <c r="J82" i="40"/>
  <c r="I82" i="40"/>
  <c r="F82" i="40"/>
  <c r="L99" i="40"/>
  <c r="J99" i="40"/>
  <c r="I99" i="40"/>
  <c r="G99" i="40"/>
  <c r="M99" i="40"/>
  <c r="P99" i="40"/>
  <c r="O99" i="40"/>
  <c r="F99" i="40"/>
  <c r="I9" i="40"/>
  <c r="F9" i="40"/>
  <c r="O9" i="40"/>
  <c r="L9" i="40"/>
  <c r="O247" i="40"/>
  <c r="F247" i="40"/>
  <c r="L247" i="40"/>
  <c r="I247" i="40"/>
  <c r="L189" i="40"/>
  <c r="F189" i="40"/>
  <c r="O189" i="40"/>
  <c r="I189" i="40"/>
  <c r="L133" i="40"/>
  <c r="I133" i="40"/>
  <c r="O133" i="40"/>
  <c r="F133" i="40"/>
  <c r="F161" i="40"/>
  <c r="I161" i="40"/>
  <c r="L161" i="40"/>
  <c r="P161" i="40"/>
  <c r="O161" i="40"/>
  <c r="J161" i="40"/>
  <c r="G161" i="40"/>
  <c r="M161" i="40"/>
  <c r="O139" i="40"/>
  <c r="L139" i="40"/>
  <c r="F139" i="40"/>
  <c r="I139" i="40"/>
  <c r="L123" i="40"/>
  <c r="I123" i="40"/>
  <c r="O123" i="40"/>
  <c r="F123" i="40"/>
  <c r="L46" i="40"/>
  <c r="I46" i="40"/>
  <c r="F46" i="40"/>
  <c r="O46" i="40"/>
  <c r="F49" i="40"/>
  <c r="G49" i="40"/>
  <c r="J49" i="40"/>
  <c r="P49" i="40"/>
  <c r="O49" i="40"/>
  <c r="M49" i="40"/>
  <c r="I49" i="40"/>
  <c r="L49" i="40"/>
  <c r="O43" i="40"/>
  <c r="F43" i="40"/>
  <c r="L43" i="40"/>
  <c r="I43" i="40"/>
  <c r="L26" i="40"/>
  <c r="F26" i="40"/>
  <c r="I26" i="40"/>
  <c r="O26" i="40"/>
  <c r="L59" i="40"/>
  <c r="F59" i="40"/>
  <c r="I59" i="40"/>
  <c r="O59" i="40"/>
  <c r="F30" i="40"/>
  <c r="O30" i="40"/>
  <c r="I30" i="40"/>
  <c r="L30" i="40"/>
  <c r="O40" i="40"/>
  <c r="L40" i="40"/>
  <c r="I40" i="40"/>
  <c r="F40" i="40"/>
  <c r="I17" i="40"/>
  <c r="G17" i="40"/>
  <c r="P17" i="40"/>
  <c r="O17" i="40"/>
  <c r="F17" i="40"/>
  <c r="M17" i="40"/>
  <c r="L17" i="40"/>
  <c r="J17" i="40"/>
  <c r="I166" i="40"/>
  <c r="F166" i="40"/>
  <c r="O166" i="40"/>
  <c r="L166" i="40"/>
  <c r="L67" i="40"/>
  <c r="P67" i="40"/>
  <c r="M67" i="40"/>
  <c r="O67" i="40"/>
  <c r="J67" i="40"/>
  <c r="F67" i="40"/>
  <c r="I67" i="40"/>
  <c r="G67" i="40"/>
  <c r="L122" i="40"/>
  <c r="I122" i="40"/>
  <c r="O122" i="40"/>
  <c r="F122" i="40"/>
  <c r="F86" i="40"/>
  <c r="L86" i="40"/>
  <c r="I86" i="40"/>
  <c r="O86" i="40"/>
  <c r="O29" i="40"/>
  <c r="L29" i="40"/>
  <c r="I29" i="40"/>
  <c r="F29" i="40"/>
  <c r="I60" i="40"/>
  <c r="F60" i="40"/>
  <c r="L60" i="40"/>
  <c r="O60" i="40"/>
  <c r="I25" i="40"/>
  <c r="O25" i="40"/>
  <c r="L25" i="40"/>
  <c r="F25" i="40"/>
  <c r="L34" i="40"/>
  <c r="F34" i="40"/>
  <c r="O34" i="40"/>
  <c r="I34" i="40"/>
  <c r="F91" i="40"/>
  <c r="L91" i="40"/>
  <c r="I91" i="40"/>
  <c r="O91" i="40"/>
  <c r="F108" i="40"/>
  <c r="I108" i="40"/>
  <c r="O108" i="40"/>
  <c r="L108" i="40"/>
  <c r="F95" i="40"/>
  <c r="I95" i="40"/>
  <c r="O95" i="40"/>
  <c r="L95" i="40"/>
  <c r="O219" i="40"/>
  <c r="L219" i="40"/>
  <c r="F219" i="40"/>
  <c r="I219" i="40"/>
  <c r="O205" i="40"/>
  <c r="M205" i="40"/>
  <c r="L205" i="40"/>
  <c r="P205" i="40"/>
  <c r="J205" i="40"/>
  <c r="I205" i="40"/>
  <c r="G205" i="40"/>
  <c r="F205" i="40"/>
  <c r="I223" i="40"/>
  <c r="F223" i="40"/>
  <c r="P223" i="40"/>
  <c r="O223" i="40"/>
  <c r="L223" i="40"/>
  <c r="J223" i="40"/>
  <c r="G223" i="40"/>
  <c r="M223" i="40"/>
  <c r="L157" i="40"/>
  <c r="O157" i="40"/>
  <c r="F157" i="40"/>
  <c r="I157" i="40"/>
  <c r="G98" i="40"/>
  <c r="M98" i="40"/>
  <c r="L98" i="40"/>
  <c r="J98" i="40"/>
  <c r="I98" i="40"/>
  <c r="P98" i="40"/>
  <c r="O98" i="40"/>
  <c r="F98" i="40"/>
  <c r="O81" i="40"/>
  <c r="F81" i="40"/>
  <c r="P81" i="40"/>
  <c r="G81" i="40"/>
  <c r="J81" i="40"/>
  <c r="M81" i="40"/>
  <c r="L81" i="40"/>
  <c r="I81" i="40"/>
  <c r="I39" i="40"/>
  <c r="F39" i="40"/>
  <c r="O39" i="40"/>
  <c r="L39" i="40"/>
  <c r="I33" i="40"/>
  <c r="G33" i="40"/>
  <c r="P33" i="40"/>
  <c r="O33" i="40"/>
  <c r="L33" i="40"/>
  <c r="J33" i="40"/>
  <c r="F33" i="40"/>
  <c r="F71" i="40"/>
  <c r="L71" i="40"/>
  <c r="I71" i="40"/>
  <c r="O71" i="40"/>
  <c r="L23" i="40"/>
  <c r="I23" i="40"/>
  <c r="F23" i="40"/>
  <c r="O23" i="40"/>
  <c r="O287" i="40"/>
  <c r="I287" i="40"/>
  <c r="J287" i="40"/>
  <c r="G287" i="40"/>
  <c r="P287" i="40"/>
  <c r="L287" i="40"/>
  <c r="F287" i="40"/>
  <c r="M287" i="40"/>
  <c r="F169" i="40"/>
  <c r="O169" i="40"/>
  <c r="L169" i="40"/>
  <c r="I169" i="40"/>
  <c r="O131" i="40"/>
  <c r="L131" i="40"/>
  <c r="I131" i="40"/>
  <c r="F131" i="40"/>
  <c r="G36" i="40"/>
  <c r="M36" i="40"/>
  <c r="L36" i="40"/>
  <c r="O36" i="40"/>
  <c r="J36" i="40"/>
  <c r="I36" i="40"/>
  <c r="F36" i="40"/>
  <c r="P36" i="40"/>
  <c r="O121" i="40"/>
  <c r="L121" i="40"/>
  <c r="I121" i="40"/>
  <c r="F121" i="40"/>
  <c r="F63" i="40"/>
  <c r="O63" i="40"/>
  <c r="L63" i="40"/>
  <c r="I63" i="40"/>
  <c r="L114" i="40"/>
  <c r="F114" i="40"/>
  <c r="I114" i="40"/>
  <c r="O114" i="40"/>
  <c r="F126" i="40"/>
  <c r="O126" i="40"/>
  <c r="L126" i="40"/>
  <c r="I126" i="40"/>
  <c r="O92" i="40"/>
  <c r="I92" i="40"/>
  <c r="F92" i="40"/>
  <c r="L92" i="40"/>
  <c r="F54" i="40"/>
  <c r="I54" i="40"/>
  <c r="L54" i="40"/>
  <c r="O54" i="40"/>
  <c r="P68" i="40"/>
  <c r="M68" i="40"/>
  <c r="J68" i="40"/>
  <c r="I68" i="40"/>
  <c r="G68" i="40"/>
  <c r="F68" i="40"/>
  <c r="O68" i="40"/>
  <c r="L68" i="40"/>
  <c r="I61" i="40"/>
  <c r="O61" i="40"/>
  <c r="L61" i="40"/>
  <c r="F61" i="40"/>
  <c r="M61" i="40"/>
  <c r="L45" i="40"/>
  <c r="O45" i="40"/>
  <c r="F45" i="40"/>
  <c r="I45" i="40"/>
  <c r="P268" i="40"/>
  <c r="O268" i="40"/>
  <c r="G268" i="40"/>
  <c r="F268" i="40"/>
  <c r="M268" i="40"/>
  <c r="L268" i="40"/>
  <c r="J268" i="40"/>
  <c r="I268" i="40"/>
  <c r="I261" i="40"/>
  <c r="G261" i="40"/>
  <c r="P261" i="40"/>
  <c r="O261" i="40"/>
  <c r="M261" i="40"/>
  <c r="L261" i="40"/>
  <c r="J261" i="40"/>
  <c r="F261" i="40"/>
  <c r="I292" i="40"/>
  <c r="M292" i="40"/>
  <c r="L292" i="40"/>
  <c r="F292" i="40"/>
  <c r="P292" i="40"/>
  <c r="O292" i="40"/>
  <c r="J292" i="40"/>
  <c r="G292" i="40"/>
  <c r="F193" i="40"/>
  <c r="O193" i="40"/>
  <c r="L193" i="40"/>
  <c r="I193" i="40"/>
  <c r="F285" i="40"/>
  <c r="L285" i="40"/>
  <c r="P285" i="40"/>
  <c r="M285" i="40"/>
  <c r="J285" i="40"/>
  <c r="O285" i="40"/>
  <c r="G285" i="40"/>
  <c r="I285" i="40"/>
  <c r="F270" i="40"/>
  <c r="M270" i="40"/>
  <c r="I270" i="40"/>
  <c r="G270" i="40"/>
  <c r="J270" i="40"/>
  <c r="P270" i="40"/>
  <c r="O270" i="40"/>
  <c r="L270" i="40"/>
  <c r="O232" i="40"/>
  <c r="L232" i="40"/>
  <c r="I232" i="40"/>
  <c r="F232" i="40"/>
  <c r="I201" i="40"/>
  <c r="G201" i="40"/>
  <c r="F201" i="40"/>
  <c r="J201" i="40"/>
  <c r="L201" i="40"/>
  <c r="P201" i="40"/>
  <c r="O201" i="40"/>
  <c r="M201" i="40"/>
  <c r="L221" i="40"/>
  <c r="I221" i="40"/>
  <c r="J221" i="40"/>
  <c r="G221" i="40"/>
  <c r="F221" i="40"/>
  <c r="M221" i="40"/>
  <c r="O221" i="40"/>
  <c r="P221" i="40"/>
  <c r="I151" i="40"/>
  <c r="F151" i="40"/>
  <c r="O151" i="40"/>
  <c r="L151" i="40"/>
  <c r="L31" i="40"/>
  <c r="F31" i="40"/>
  <c r="I31" i="40"/>
  <c r="O31" i="40"/>
  <c r="I101" i="40"/>
  <c r="F101" i="40"/>
  <c r="P101" i="40"/>
  <c r="J101" i="40"/>
  <c r="L101" i="40"/>
  <c r="O101" i="40"/>
  <c r="M101" i="40"/>
  <c r="G101" i="40"/>
  <c r="F76" i="40"/>
  <c r="O76" i="40"/>
  <c r="I76" i="40"/>
  <c r="L76" i="40"/>
  <c r="O8" i="40"/>
  <c r="L8" i="40"/>
  <c r="I8" i="40"/>
  <c r="F8" i="40"/>
  <c r="I77" i="40"/>
  <c r="O77" i="40"/>
  <c r="L77" i="40"/>
  <c r="F77" i="40"/>
  <c r="G236" i="40"/>
  <c r="F236" i="40"/>
  <c r="P236" i="40"/>
  <c r="O236" i="40"/>
  <c r="I236" i="40"/>
  <c r="M236" i="40"/>
  <c r="L236" i="40"/>
  <c r="J236" i="40"/>
  <c r="O160" i="40"/>
  <c r="F160" i="40"/>
  <c r="L160" i="40"/>
  <c r="I160" i="40"/>
  <c r="P275" i="40"/>
  <c r="L275" i="40"/>
  <c r="J275" i="40"/>
  <c r="G275" i="40"/>
  <c r="F275" i="40"/>
  <c r="M275" i="40"/>
  <c r="O275" i="40"/>
  <c r="I275" i="40"/>
  <c r="L262" i="40"/>
  <c r="F262" i="40"/>
  <c r="I262" i="40"/>
  <c r="O262" i="40"/>
  <c r="O171" i="40"/>
  <c r="L171" i="40"/>
  <c r="I171" i="40"/>
  <c r="F171" i="40"/>
  <c r="M293" i="40"/>
  <c r="J293" i="40"/>
  <c r="I293" i="40"/>
  <c r="O293" i="40"/>
  <c r="L293" i="40"/>
  <c r="G293" i="40"/>
  <c r="F293" i="40"/>
  <c r="P293" i="40"/>
  <c r="L290" i="40"/>
  <c r="J290" i="40"/>
  <c r="G290" i="40"/>
  <c r="P290" i="40"/>
  <c r="M290" i="40"/>
  <c r="I290" i="40"/>
  <c r="F290" i="40"/>
  <c r="O290" i="40"/>
  <c r="O257" i="40"/>
  <c r="L257" i="40"/>
  <c r="I257" i="40"/>
  <c r="F257" i="40"/>
  <c r="O246" i="40"/>
  <c r="L246" i="40"/>
  <c r="F246" i="40"/>
  <c r="I246" i="40"/>
  <c r="O227" i="40"/>
  <c r="M227" i="40"/>
  <c r="L227" i="40"/>
  <c r="F227" i="40"/>
  <c r="G227" i="40"/>
  <c r="J227" i="40"/>
  <c r="I227" i="40"/>
  <c r="P227" i="40"/>
  <c r="I198" i="40"/>
  <c r="G198" i="40"/>
  <c r="F198" i="40"/>
  <c r="L198" i="40"/>
  <c r="J198" i="40"/>
  <c r="M198" i="40"/>
  <c r="P198" i="40"/>
  <c r="O198" i="40"/>
  <c r="P238" i="40"/>
  <c r="O238" i="40"/>
  <c r="M238" i="40"/>
  <c r="J238" i="40"/>
  <c r="I238" i="40"/>
  <c r="G238" i="40"/>
  <c r="F238" i="40"/>
  <c r="L238" i="40"/>
  <c r="L165" i="40"/>
  <c r="P165" i="40"/>
  <c r="F165" i="40"/>
  <c r="G165" i="40"/>
  <c r="J165" i="40"/>
  <c r="I165" i="40"/>
  <c r="M165" i="40"/>
  <c r="O165" i="40"/>
  <c r="O163" i="40"/>
  <c r="I163" i="40"/>
  <c r="P163" i="40"/>
  <c r="M163" i="40"/>
  <c r="L163" i="40"/>
  <c r="J163" i="40"/>
  <c r="G163" i="40"/>
  <c r="F163" i="40"/>
  <c r="O78" i="40"/>
  <c r="L78" i="40"/>
  <c r="I78" i="40"/>
  <c r="F78" i="40"/>
  <c r="F140" i="40"/>
  <c r="I140" i="40"/>
  <c r="L140" i="40"/>
  <c r="O140" i="40"/>
  <c r="F132" i="40"/>
  <c r="I132" i="40"/>
  <c r="L132" i="40"/>
  <c r="O132" i="40"/>
  <c r="O56" i="40"/>
  <c r="F56" i="40"/>
  <c r="L56" i="40"/>
  <c r="I56" i="40"/>
  <c r="P100" i="40"/>
  <c r="I100" i="40"/>
  <c r="G100" i="40"/>
  <c r="F100" i="40"/>
  <c r="L100" i="40"/>
  <c r="J100" i="40"/>
  <c r="O100" i="40"/>
  <c r="M100" i="40"/>
  <c r="P16" i="40"/>
  <c r="O16" i="40"/>
  <c r="M16" i="40"/>
  <c r="L16" i="40"/>
  <c r="J16" i="40"/>
  <c r="I16" i="40"/>
  <c r="G16" i="40"/>
  <c r="F16" i="40"/>
  <c r="L37" i="40"/>
  <c r="J37" i="40"/>
  <c r="I37" i="40"/>
  <c r="F37" i="40"/>
  <c r="P37" i="40"/>
  <c r="G37" i="40"/>
  <c r="O37" i="40"/>
  <c r="M37" i="40"/>
  <c r="L75" i="40"/>
  <c r="F75" i="40"/>
  <c r="I75" i="40"/>
  <c r="O75" i="40"/>
  <c r="I58" i="40"/>
  <c r="O58" i="40"/>
  <c r="L58" i="40"/>
  <c r="F58" i="40"/>
  <c r="L10" i="40"/>
  <c r="I10" i="40"/>
  <c r="F10" i="40"/>
  <c r="O10" i="40"/>
  <c r="L259" i="40"/>
  <c r="J259" i="40"/>
  <c r="I259" i="40"/>
  <c r="G259" i="40"/>
  <c r="F259" i="40"/>
  <c r="M259" i="40"/>
  <c r="O259" i="40"/>
  <c r="P259" i="40"/>
  <c r="I276" i="40"/>
  <c r="P276" i="40"/>
  <c r="O276" i="40"/>
  <c r="G276" i="40"/>
  <c r="M276" i="40"/>
  <c r="L276" i="40"/>
  <c r="J276" i="40"/>
  <c r="F276" i="40"/>
  <c r="G215" i="40"/>
  <c r="F215" i="40"/>
  <c r="I215" i="40"/>
  <c r="O215" i="40"/>
  <c r="L215" i="40"/>
  <c r="L248" i="40"/>
  <c r="I248" i="40"/>
  <c r="F248" i="40"/>
  <c r="O248" i="40"/>
  <c r="L251" i="40"/>
  <c r="F251" i="40"/>
  <c r="O251" i="40"/>
  <c r="I251" i="40"/>
  <c r="I188" i="40"/>
  <c r="O188" i="40"/>
  <c r="L188" i="40"/>
  <c r="F188" i="40"/>
  <c r="M181" i="40"/>
  <c r="P181" i="40"/>
  <c r="O181" i="40"/>
  <c r="L181" i="40"/>
  <c r="J181" i="40"/>
  <c r="I181" i="40"/>
  <c r="G181" i="40"/>
  <c r="F181" i="40"/>
  <c r="O230" i="40"/>
  <c r="F230" i="40"/>
  <c r="I230" i="40"/>
  <c r="L230" i="40"/>
  <c r="O110" i="40"/>
  <c r="L110" i="40"/>
  <c r="I110" i="40"/>
  <c r="F110" i="40"/>
  <c r="O73" i="40"/>
  <c r="L73" i="40"/>
  <c r="I73" i="40"/>
  <c r="F73" i="40"/>
  <c r="I116" i="40"/>
  <c r="L116" i="40"/>
  <c r="O116" i="40"/>
  <c r="F116" i="40"/>
  <c r="O21" i="40"/>
  <c r="M21" i="40"/>
  <c r="F21" i="40"/>
  <c r="P21" i="40"/>
  <c r="G21" i="40"/>
  <c r="L21" i="40"/>
  <c r="J21" i="40"/>
  <c r="I21" i="40"/>
  <c r="I55" i="40"/>
  <c r="O55" i="40"/>
  <c r="F55" i="40"/>
  <c r="L55" i="40"/>
  <c r="O13" i="40"/>
  <c r="M13" i="40"/>
  <c r="F13" i="40"/>
  <c r="P13" i="40"/>
  <c r="G13" i="40"/>
  <c r="J13" i="40"/>
  <c r="I13" i="40"/>
  <c r="L13" i="40"/>
  <c r="M18" i="40"/>
  <c r="L18" i="40"/>
  <c r="I18" i="40"/>
  <c r="G18" i="40"/>
  <c r="F18" i="40"/>
  <c r="J18" i="40"/>
  <c r="P18" i="40"/>
  <c r="O18" i="40"/>
  <c r="A1" i="36"/>
  <c r="A1" i="21"/>
  <c r="A1" i="22"/>
  <c r="A1" i="20"/>
  <c r="A1" i="13"/>
  <c r="Q260" i="40" l="1"/>
  <c r="R260" i="40" s="1"/>
  <c r="Q284" i="40"/>
  <c r="U284" i="40" s="1"/>
  <c r="Q85" i="40"/>
  <c r="T85" i="40" s="1"/>
  <c r="Q272" i="40"/>
  <c r="R272" i="40" s="1"/>
  <c r="Q228" i="40"/>
  <c r="T228" i="40" s="1"/>
  <c r="Q245" i="40"/>
  <c r="S245" i="40" s="1"/>
  <c r="Q20" i="40"/>
  <c r="S20" i="40" s="1"/>
  <c r="Q277" i="40"/>
  <c r="T277" i="40" s="1"/>
  <c r="Q64" i="40"/>
  <c r="U64" i="40" s="1"/>
  <c r="R244" i="40"/>
  <c r="U244" i="40"/>
  <c r="S244" i="40"/>
  <c r="T244" i="40"/>
  <c r="R146" i="40"/>
  <c r="S146" i="40"/>
  <c r="T146" i="40"/>
  <c r="U146" i="40"/>
  <c r="R53" i="40"/>
  <c r="T53" i="40"/>
  <c r="U53" i="40"/>
  <c r="S53" i="40"/>
  <c r="S217" i="40"/>
  <c r="T217" i="40"/>
  <c r="U217" i="40"/>
  <c r="R217" i="40"/>
  <c r="U52" i="40"/>
  <c r="S52" i="40"/>
  <c r="R52" i="40"/>
  <c r="T52" i="40"/>
  <c r="T281" i="40"/>
  <c r="S281" i="40"/>
  <c r="U281" i="40"/>
  <c r="R281" i="40"/>
  <c r="T204" i="40"/>
  <c r="S204" i="40"/>
  <c r="R204" i="40"/>
  <c r="U204" i="40"/>
  <c r="R147" i="40"/>
  <c r="T147" i="40"/>
  <c r="U147" i="40"/>
  <c r="S147" i="40"/>
  <c r="R258" i="40"/>
  <c r="S258" i="40"/>
  <c r="T258" i="40"/>
  <c r="U258" i="40"/>
  <c r="R200" i="40"/>
  <c r="U200" i="40"/>
  <c r="S200" i="40"/>
  <c r="T200" i="40"/>
  <c r="S206" i="40"/>
  <c r="T206" i="40"/>
  <c r="U206" i="40"/>
  <c r="R206" i="40"/>
  <c r="R274" i="40"/>
  <c r="U274" i="40"/>
  <c r="S274" i="40"/>
  <c r="T274" i="40"/>
  <c r="T267" i="40"/>
  <c r="S267" i="40"/>
  <c r="U267" i="40"/>
  <c r="R267" i="40"/>
  <c r="T210" i="40"/>
  <c r="R210" i="40"/>
  <c r="U210" i="40"/>
  <c r="S210" i="40"/>
  <c r="R266" i="40"/>
  <c r="S266" i="40"/>
  <c r="U266" i="40"/>
  <c r="T266" i="40"/>
  <c r="R240" i="40"/>
  <c r="T240" i="40"/>
  <c r="U240" i="40"/>
  <c r="S240" i="40"/>
  <c r="R282" i="40"/>
  <c r="S282" i="40"/>
  <c r="T282" i="40"/>
  <c r="U282" i="40"/>
  <c r="T220" i="40"/>
  <c r="R220" i="40"/>
  <c r="S220" i="40"/>
  <c r="U220" i="40"/>
  <c r="Q18" i="40"/>
  <c r="Q276" i="40"/>
  <c r="Q259" i="40"/>
  <c r="Q165" i="40"/>
  <c r="Q238" i="40"/>
  <c r="Q241" i="40"/>
  <c r="Q83" i="40"/>
  <c r="Q242" i="40"/>
  <c r="Q96" i="40"/>
  <c r="Q21" i="40"/>
  <c r="Q285" i="40"/>
  <c r="Q67" i="40"/>
  <c r="Q49" i="40"/>
  <c r="Q161" i="40"/>
  <c r="Q278" i="40"/>
  <c r="Q280" i="40"/>
  <c r="Q145" i="40"/>
  <c r="Q283" i="40"/>
  <c r="Q222" i="40"/>
  <c r="Q265" i="40"/>
  <c r="Q269" i="40"/>
  <c r="Q289" i="40"/>
  <c r="Q239" i="40"/>
  <c r="Q81" i="40"/>
  <c r="Q225" i="40"/>
  <c r="Q279" i="40"/>
  <c r="Q144" i="40"/>
  <c r="Q229" i="40"/>
  <c r="Q213" i="40"/>
  <c r="Q291" i="40"/>
  <c r="Q288" i="40"/>
  <c r="Q208" i="40"/>
  <c r="Q17" i="40"/>
  <c r="Q211" i="40"/>
  <c r="Q271" i="40"/>
  <c r="Q69" i="40"/>
  <c r="Q290" i="40"/>
  <c r="Q36" i="40"/>
  <c r="Q212" i="40"/>
  <c r="Q227" i="40"/>
  <c r="Q163" i="40"/>
  <c r="Q198" i="40"/>
  <c r="Q275" i="40"/>
  <c r="Q292" i="40"/>
  <c r="Q261" i="40"/>
  <c r="Q149" i="40"/>
  <c r="Q62" i="40"/>
  <c r="Q243" i="40"/>
  <c r="Q202" i="40"/>
  <c r="Q196" i="40"/>
  <c r="Q84" i="40"/>
  <c r="Q203" i="40"/>
  <c r="Q226" i="40"/>
  <c r="Q286" i="40"/>
  <c r="Q48" i="40"/>
  <c r="Q181" i="40"/>
  <c r="Q236" i="40"/>
  <c r="Q201" i="40"/>
  <c r="Q270" i="40"/>
  <c r="Q37" i="40"/>
  <c r="Q16" i="40"/>
  <c r="Q101" i="40"/>
  <c r="Q268" i="40"/>
  <c r="Q98" i="40"/>
  <c r="Q205" i="40"/>
  <c r="Q82" i="40"/>
  <c r="Q164" i="40"/>
  <c r="Q19" i="40"/>
  <c r="Q97" i="40"/>
  <c r="Q237" i="40"/>
  <c r="Q207" i="40"/>
  <c r="Q273" i="40"/>
  <c r="Q224" i="40"/>
  <c r="Q100" i="40"/>
  <c r="Q287" i="40"/>
  <c r="Q223" i="40"/>
  <c r="Q13" i="40"/>
  <c r="Q221" i="40"/>
  <c r="Q68" i="40"/>
  <c r="Q99" i="40"/>
  <c r="Q148" i="40"/>
  <c r="Q162" i="40"/>
  <c r="Q51" i="40"/>
  <c r="Q50" i="40"/>
  <c r="Q209" i="40"/>
  <c r="Q66" i="40"/>
  <c r="Q143" i="40"/>
  <c r="B7" i="21"/>
  <c r="C7" i="21"/>
  <c r="E7" i="21"/>
  <c r="B8" i="21"/>
  <c r="C8" i="21"/>
  <c r="E8" i="21"/>
  <c r="B9" i="21"/>
  <c r="C9" i="21"/>
  <c r="E9" i="21"/>
  <c r="B10" i="21"/>
  <c r="C10" i="21"/>
  <c r="E10" i="21"/>
  <c r="B11" i="21"/>
  <c r="C11" i="21"/>
  <c r="E11" i="21"/>
  <c r="B12" i="21"/>
  <c r="C12" i="21"/>
  <c r="E12" i="21"/>
  <c r="B13" i="21"/>
  <c r="C13" i="21"/>
  <c r="E13" i="21"/>
  <c r="B14" i="21"/>
  <c r="C14" i="21"/>
  <c r="E14" i="21"/>
  <c r="B15" i="21"/>
  <c r="C15" i="21"/>
  <c r="E15" i="21"/>
  <c r="B16" i="21"/>
  <c r="C16" i="21"/>
  <c r="E16" i="21"/>
  <c r="B17" i="21"/>
  <c r="C17" i="21"/>
  <c r="E17" i="21"/>
  <c r="B18" i="21"/>
  <c r="C18" i="21"/>
  <c r="E18" i="21"/>
  <c r="B19" i="21"/>
  <c r="C19" i="21"/>
  <c r="E19" i="21"/>
  <c r="B20" i="21"/>
  <c r="C20" i="21"/>
  <c r="E20" i="21"/>
  <c r="B21" i="21"/>
  <c r="C21" i="21"/>
  <c r="E21" i="21"/>
  <c r="B22" i="21"/>
  <c r="C22" i="21"/>
  <c r="E22" i="21"/>
  <c r="B23" i="21"/>
  <c r="C23" i="21"/>
  <c r="E23" i="21"/>
  <c r="B24" i="21"/>
  <c r="C24" i="21"/>
  <c r="E24" i="21"/>
  <c r="B25" i="21"/>
  <c r="C25" i="21"/>
  <c r="E25" i="21"/>
  <c r="B26" i="21"/>
  <c r="C26" i="21"/>
  <c r="E26" i="21"/>
  <c r="B27" i="21"/>
  <c r="C27" i="21"/>
  <c r="E27" i="21"/>
  <c r="B28" i="21"/>
  <c r="C28" i="21"/>
  <c r="E28" i="21"/>
  <c r="B29" i="21"/>
  <c r="C29" i="21"/>
  <c r="E29" i="21"/>
  <c r="B30" i="21"/>
  <c r="C30" i="21"/>
  <c r="E30" i="21"/>
  <c r="B31" i="21"/>
  <c r="C31" i="21"/>
  <c r="E31" i="21"/>
  <c r="B32" i="21"/>
  <c r="C32" i="21"/>
  <c r="E32" i="21"/>
  <c r="B33" i="21"/>
  <c r="C33" i="21"/>
  <c r="E33" i="21"/>
  <c r="B34" i="21"/>
  <c r="C34" i="21"/>
  <c r="E34" i="21"/>
  <c r="B35" i="21"/>
  <c r="C35" i="21"/>
  <c r="E35" i="21"/>
  <c r="B36" i="21"/>
  <c r="C36" i="21"/>
  <c r="E36" i="21"/>
  <c r="B37" i="21"/>
  <c r="C37" i="21"/>
  <c r="E37" i="21"/>
  <c r="B38" i="21"/>
  <c r="C38" i="21"/>
  <c r="E38" i="21"/>
  <c r="B39" i="21"/>
  <c r="C39" i="21"/>
  <c r="E39" i="21"/>
  <c r="B40" i="21"/>
  <c r="C40" i="21"/>
  <c r="E40" i="21"/>
  <c r="B41" i="21"/>
  <c r="C41" i="21"/>
  <c r="E41" i="21"/>
  <c r="B42" i="21"/>
  <c r="C42" i="21"/>
  <c r="E42" i="21"/>
  <c r="B43" i="21"/>
  <c r="C43" i="21"/>
  <c r="E43" i="21"/>
  <c r="B44" i="21"/>
  <c r="C44" i="21"/>
  <c r="E44" i="21"/>
  <c r="B45" i="21"/>
  <c r="C45" i="21"/>
  <c r="E45" i="21"/>
  <c r="B46" i="21"/>
  <c r="C46" i="21"/>
  <c r="E46" i="21"/>
  <c r="B47" i="21"/>
  <c r="C47" i="21"/>
  <c r="E47" i="21"/>
  <c r="B48" i="21"/>
  <c r="C48" i="21"/>
  <c r="E48" i="21"/>
  <c r="B49" i="21"/>
  <c r="C49" i="21"/>
  <c r="E49" i="21"/>
  <c r="B50" i="21"/>
  <c r="C50" i="21"/>
  <c r="E50" i="21"/>
  <c r="B51" i="21"/>
  <c r="C51" i="21"/>
  <c r="E51" i="21"/>
  <c r="B52" i="21"/>
  <c r="C52" i="21"/>
  <c r="E52" i="21"/>
  <c r="B53" i="21"/>
  <c r="C53" i="21"/>
  <c r="E53" i="21"/>
  <c r="B54" i="21"/>
  <c r="C54" i="21"/>
  <c r="E54" i="21"/>
  <c r="B55" i="21"/>
  <c r="C55" i="21"/>
  <c r="E55" i="21"/>
  <c r="B56" i="21"/>
  <c r="C56" i="21"/>
  <c r="E56" i="21"/>
  <c r="B57" i="21"/>
  <c r="C57" i="21"/>
  <c r="E57" i="21"/>
  <c r="B58" i="21"/>
  <c r="C58" i="21"/>
  <c r="E58" i="21"/>
  <c r="B59" i="21"/>
  <c r="C59" i="21"/>
  <c r="E59" i="21"/>
  <c r="B60" i="21"/>
  <c r="C60" i="21"/>
  <c r="E60" i="21"/>
  <c r="B61" i="21"/>
  <c r="C61" i="21"/>
  <c r="E61" i="21"/>
  <c r="B62" i="21"/>
  <c r="C62" i="21"/>
  <c r="E62" i="21"/>
  <c r="B63" i="21"/>
  <c r="C63" i="21"/>
  <c r="E63" i="21"/>
  <c r="B64" i="21"/>
  <c r="C64" i="21"/>
  <c r="E64" i="21"/>
  <c r="B65" i="21"/>
  <c r="C65" i="21"/>
  <c r="E65" i="21"/>
  <c r="B66" i="21"/>
  <c r="C66" i="21"/>
  <c r="E66" i="21"/>
  <c r="B67" i="21"/>
  <c r="C67" i="21"/>
  <c r="E67" i="21"/>
  <c r="B68" i="21"/>
  <c r="C68" i="21"/>
  <c r="E68" i="21"/>
  <c r="B69" i="21"/>
  <c r="C69" i="21"/>
  <c r="E69" i="21"/>
  <c r="B70" i="21"/>
  <c r="C70" i="21"/>
  <c r="E70" i="21"/>
  <c r="B71" i="21"/>
  <c r="C71" i="21"/>
  <c r="E71" i="21"/>
  <c r="B72" i="21"/>
  <c r="C72" i="21"/>
  <c r="E72" i="21"/>
  <c r="B73" i="21"/>
  <c r="C73" i="21"/>
  <c r="E73" i="21"/>
  <c r="B74" i="21"/>
  <c r="C74" i="21"/>
  <c r="E74" i="21"/>
  <c r="B75" i="21"/>
  <c r="C75" i="21"/>
  <c r="E75" i="21"/>
  <c r="B76" i="21"/>
  <c r="C76" i="21"/>
  <c r="E76" i="21"/>
  <c r="B77" i="21"/>
  <c r="C77" i="21"/>
  <c r="E77" i="21"/>
  <c r="B78" i="21"/>
  <c r="C78" i="21"/>
  <c r="E78" i="21"/>
  <c r="B79" i="21"/>
  <c r="C79" i="21"/>
  <c r="E79" i="21"/>
  <c r="B80" i="21"/>
  <c r="C80" i="21"/>
  <c r="E80" i="21"/>
  <c r="B81" i="21"/>
  <c r="C81" i="21"/>
  <c r="E81" i="21"/>
  <c r="B82" i="21"/>
  <c r="C82" i="21"/>
  <c r="E82" i="21"/>
  <c r="B83" i="21"/>
  <c r="C83" i="21"/>
  <c r="E83" i="21"/>
  <c r="B84" i="21"/>
  <c r="C84" i="21"/>
  <c r="E84" i="21"/>
  <c r="B85" i="21"/>
  <c r="C85" i="21"/>
  <c r="E85" i="21"/>
  <c r="B86" i="21"/>
  <c r="C86" i="21"/>
  <c r="E86" i="21"/>
  <c r="B87" i="21"/>
  <c r="C87" i="21"/>
  <c r="E87" i="21"/>
  <c r="B88" i="21"/>
  <c r="C88" i="21"/>
  <c r="E88" i="21"/>
  <c r="B89" i="21"/>
  <c r="C89" i="21"/>
  <c r="E89" i="21"/>
  <c r="B90" i="21"/>
  <c r="C90" i="21"/>
  <c r="E90" i="21"/>
  <c r="B91" i="21"/>
  <c r="C91" i="21"/>
  <c r="E91" i="21"/>
  <c r="B92" i="21"/>
  <c r="C92" i="21"/>
  <c r="E92" i="21"/>
  <c r="B93" i="21"/>
  <c r="C93" i="21"/>
  <c r="E93" i="21"/>
  <c r="B94" i="21"/>
  <c r="C94" i="21"/>
  <c r="E94" i="21"/>
  <c r="B95" i="21"/>
  <c r="C95" i="21"/>
  <c r="E95" i="21"/>
  <c r="B96" i="21"/>
  <c r="C96" i="21"/>
  <c r="E96" i="21"/>
  <c r="B97" i="21"/>
  <c r="C97" i="21"/>
  <c r="E97" i="21"/>
  <c r="B98" i="21"/>
  <c r="C98" i="21"/>
  <c r="E98" i="21"/>
  <c r="B99" i="21"/>
  <c r="C99" i="21"/>
  <c r="E99" i="21"/>
  <c r="B100" i="21"/>
  <c r="C100" i="21"/>
  <c r="E100" i="21"/>
  <c r="B101" i="21"/>
  <c r="C101" i="21"/>
  <c r="E101" i="21"/>
  <c r="B102" i="21"/>
  <c r="C102" i="21"/>
  <c r="E102" i="21"/>
  <c r="B103" i="21"/>
  <c r="C103" i="21"/>
  <c r="E103" i="21"/>
  <c r="B104" i="21"/>
  <c r="C104" i="21"/>
  <c r="E104" i="21"/>
  <c r="B105" i="21"/>
  <c r="C105" i="21"/>
  <c r="E105" i="21"/>
  <c r="B106" i="21"/>
  <c r="C106" i="21"/>
  <c r="E106" i="21"/>
  <c r="B107" i="21"/>
  <c r="C107" i="21"/>
  <c r="E107" i="21"/>
  <c r="B108" i="21"/>
  <c r="C108" i="21"/>
  <c r="E108" i="21"/>
  <c r="B109" i="21"/>
  <c r="C109" i="21"/>
  <c r="E109" i="21"/>
  <c r="B110" i="21"/>
  <c r="C110" i="21"/>
  <c r="E110" i="21"/>
  <c r="B111" i="21"/>
  <c r="C111" i="21"/>
  <c r="E111" i="21"/>
  <c r="B112" i="21"/>
  <c r="C112" i="21"/>
  <c r="E112" i="21"/>
  <c r="B113" i="21"/>
  <c r="C113" i="21"/>
  <c r="E113" i="21"/>
  <c r="B114" i="21"/>
  <c r="C114" i="21"/>
  <c r="E114" i="21"/>
  <c r="B115" i="21"/>
  <c r="C115" i="21"/>
  <c r="E115" i="21"/>
  <c r="B116" i="21"/>
  <c r="C116" i="21"/>
  <c r="E116" i="21"/>
  <c r="B117" i="21"/>
  <c r="C117" i="21"/>
  <c r="E117" i="21"/>
  <c r="B118" i="21"/>
  <c r="C118" i="21"/>
  <c r="E118" i="21"/>
  <c r="B119" i="21"/>
  <c r="C119" i="21"/>
  <c r="E119" i="21"/>
  <c r="B120" i="21"/>
  <c r="C120" i="21"/>
  <c r="E120" i="21"/>
  <c r="B121" i="21"/>
  <c r="C121" i="21"/>
  <c r="E121" i="21"/>
  <c r="B122" i="21"/>
  <c r="C122" i="21"/>
  <c r="E122" i="21"/>
  <c r="B123" i="21"/>
  <c r="C123" i="21"/>
  <c r="E123" i="21"/>
  <c r="B124" i="21"/>
  <c r="C124" i="21"/>
  <c r="E124" i="21"/>
  <c r="B125" i="21"/>
  <c r="C125" i="21"/>
  <c r="E125" i="21"/>
  <c r="B126" i="21"/>
  <c r="C126" i="21"/>
  <c r="E126" i="21"/>
  <c r="B127" i="21"/>
  <c r="C127" i="21"/>
  <c r="E127" i="21"/>
  <c r="B128" i="21"/>
  <c r="C128" i="21"/>
  <c r="E128" i="21"/>
  <c r="B129" i="21"/>
  <c r="C129" i="21"/>
  <c r="E129" i="21"/>
  <c r="B130" i="21"/>
  <c r="C130" i="21"/>
  <c r="E130" i="21"/>
  <c r="B131" i="21"/>
  <c r="C131" i="21"/>
  <c r="E131" i="21"/>
  <c r="B132" i="21"/>
  <c r="C132" i="21"/>
  <c r="E132" i="21"/>
  <c r="B133" i="21"/>
  <c r="C133" i="21"/>
  <c r="E133" i="21"/>
  <c r="B134" i="21"/>
  <c r="C134" i="21"/>
  <c r="E134" i="21"/>
  <c r="B135" i="21"/>
  <c r="C135" i="21"/>
  <c r="E135" i="21"/>
  <c r="B136" i="21"/>
  <c r="C136" i="21"/>
  <c r="E136" i="21"/>
  <c r="B137" i="21"/>
  <c r="C137" i="21"/>
  <c r="E137" i="21"/>
  <c r="B138" i="21"/>
  <c r="C138" i="21"/>
  <c r="E138" i="21"/>
  <c r="B139" i="21"/>
  <c r="C139" i="21"/>
  <c r="E139" i="21"/>
  <c r="B140" i="21"/>
  <c r="C140" i="21"/>
  <c r="E140" i="21"/>
  <c r="B141" i="21"/>
  <c r="C141" i="21"/>
  <c r="E141" i="21"/>
  <c r="B142" i="21"/>
  <c r="C142" i="21"/>
  <c r="E142" i="21"/>
  <c r="B143" i="21"/>
  <c r="C143" i="21"/>
  <c r="E143" i="21"/>
  <c r="B144" i="21"/>
  <c r="C144" i="21"/>
  <c r="E144" i="21"/>
  <c r="B145" i="21"/>
  <c r="C145" i="21"/>
  <c r="E145" i="21"/>
  <c r="B146" i="21"/>
  <c r="C146" i="21"/>
  <c r="E146" i="21"/>
  <c r="B147" i="21"/>
  <c r="C147" i="21"/>
  <c r="E147" i="21"/>
  <c r="B148" i="21"/>
  <c r="C148" i="21"/>
  <c r="D148" i="21"/>
  <c r="E148" i="21"/>
  <c r="B149" i="21"/>
  <c r="C149" i="21"/>
  <c r="D149" i="21"/>
  <c r="E149" i="21"/>
  <c r="B150" i="21"/>
  <c r="C150" i="21"/>
  <c r="D150" i="21"/>
  <c r="E150" i="21"/>
  <c r="B151" i="21"/>
  <c r="C151" i="21"/>
  <c r="D151" i="21"/>
  <c r="E151" i="21"/>
  <c r="B152" i="21"/>
  <c r="C152" i="21"/>
  <c r="D152" i="21"/>
  <c r="E152" i="21"/>
  <c r="B153" i="21"/>
  <c r="C153" i="21"/>
  <c r="D153" i="21"/>
  <c r="E153" i="21"/>
  <c r="B154" i="21"/>
  <c r="C154" i="21"/>
  <c r="D154" i="21"/>
  <c r="E154" i="21"/>
  <c r="B155" i="21"/>
  <c r="C155" i="21"/>
  <c r="D155" i="21"/>
  <c r="E155" i="21"/>
  <c r="B156" i="21"/>
  <c r="C156" i="21"/>
  <c r="D156" i="21"/>
  <c r="E156" i="21"/>
  <c r="B157" i="21"/>
  <c r="C157" i="21"/>
  <c r="D157" i="21"/>
  <c r="E157" i="21"/>
  <c r="B158" i="21"/>
  <c r="C158" i="21"/>
  <c r="D158" i="21"/>
  <c r="E158" i="21"/>
  <c r="B159" i="21"/>
  <c r="C159" i="21"/>
  <c r="D159" i="21"/>
  <c r="E159" i="21"/>
  <c r="B160" i="21"/>
  <c r="C160" i="21"/>
  <c r="D160" i="21"/>
  <c r="E160" i="21"/>
  <c r="B161" i="21"/>
  <c r="C161" i="21"/>
  <c r="D161" i="21"/>
  <c r="E161" i="21"/>
  <c r="B162" i="21"/>
  <c r="C162" i="21"/>
  <c r="D162" i="21"/>
  <c r="E162" i="21"/>
  <c r="B163" i="21"/>
  <c r="C163" i="21"/>
  <c r="D163" i="21"/>
  <c r="E163" i="21"/>
  <c r="B164" i="21"/>
  <c r="C164" i="21"/>
  <c r="D164" i="21"/>
  <c r="E164" i="21"/>
  <c r="B165" i="21"/>
  <c r="C165" i="21"/>
  <c r="D165" i="21"/>
  <c r="E165" i="21"/>
  <c r="B166" i="21"/>
  <c r="C166" i="21"/>
  <c r="D166" i="21"/>
  <c r="E166" i="21"/>
  <c r="B167" i="21"/>
  <c r="C167" i="21"/>
  <c r="D167" i="21"/>
  <c r="E167" i="21"/>
  <c r="B168" i="21"/>
  <c r="C168" i="21"/>
  <c r="D168" i="21"/>
  <c r="E168" i="21"/>
  <c r="B169" i="21"/>
  <c r="C169" i="21"/>
  <c r="D169" i="21"/>
  <c r="E169" i="21"/>
  <c r="B170" i="21"/>
  <c r="C170" i="21"/>
  <c r="D170" i="21"/>
  <c r="E170" i="21"/>
  <c r="B171" i="21"/>
  <c r="C171" i="21"/>
  <c r="D171" i="21"/>
  <c r="E171" i="21"/>
  <c r="B172" i="21"/>
  <c r="C172" i="21"/>
  <c r="D172" i="21"/>
  <c r="E172" i="21"/>
  <c r="B173" i="21"/>
  <c r="C173" i="21"/>
  <c r="D173" i="21"/>
  <c r="E173" i="21"/>
  <c r="B174" i="21"/>
  <c r="C174" i="21"/>
  <c r="D174" i="21"/>
  <c r="E174" i="21"/>
  <c r="B175" i="21"/>
  <c r="C175" i="21"/>
  <c r="D175" i="21"/>
  <c r="E175" i="21"/>
  <c r="B176" i="21"/>
  <c r="C176" i="21"/>
  <c r="D176" i="21"/>
  <c r="E176" i="21"/>
  <c r="B177" i="21"/>
  <c r="C177" i="21"/>
  <c r="D177" i="21"/>
  <c r="E177" i="21"/>
  <c r="B178" i="21"/>
  <c r="C178" i="21"/>
  <c r="D178" i="21"/>
  <c r="E178" i="21"/>
  <c r="B179" i="21"/>
  <c r="C179" i="21"/>
  <c r="D179" i="21"/>
  <c r="E179" i="21"/>
  <c r="B180" i="21"/>
  <c r="C180" i="21"/>
  <c r="D180" i="21"/>
  <c r="E180" i="21"/>
  <c r="B181" i="21"/>
  <c r="C181" i="21"/>
  <c r="D181" i="21"/>
  <c r="E181" i="21"/>
  <c r="B182" i="21"/>
  <c r="C182" i="21"/>
  <c r="D182" i="21"/>
  <c r="E182" i="21"/>
  <c r="B183" i="21"/>
  <c r="C183" i="21"/>
  <c r="D183" i="21"/>
  <c r="E183" i="21"/>
  <c r="B184" i="21"/>
  <c r="C184" i="21"/>
  <c r="D184" i="21"/>
  <c r="E184" i="21"/>
  <c r="B185" i="21"/>
  <c r="C185" i="21"/>
  <c r="D185" i="21"/>
  <c r="E185" i="21"/>
  <c r="B186" i="21"/>
  <c r="C186" i="21"/>
  <c r="D186" i="21"/>
  <c r="E186" i="21"/>
  <c r="B187" i="21"/>
  <c r="C187" i="21"/>
  <c r="D187" i="21"/>
  <c r="E187" i="21"/>
  <c r="B188" i="21"/>
  <c r="C188" i="21"/>
  <c r="D188" i="21"/>
  <c r="E188" i="21"/>
  <c r="B189" i="21"/>
  <c r="C189" i="21"/>
  <c r="D189" i="21"/>
  <c r="E189" i="21"/>
  <c r="B190" i="21"/>
  <c r="C190" i="21"/>
  <c r="D190" i="21"/>
  <c r="E190" i="21"/>
  <c r="B191" i="21"/>
  <c r="C191" i="21"/>
  <c r="D191" i="21"/>
  <c r="E191" i="21"/>
  <c r="B192" i="21"/>
  <c r="C192" i="21"/>
  <c r="D192" i="21"/>
  <c r="E192" i="21"/>
  <c r="B193" i="21"/>
  <c r="C193" i="21"/>
  <c r="D193" i="21"/>
  <c r="E193" i="21"/>
  <c r="B194" i="21"/>
  <c r="C194" i="21"/>
  <c r="D194" i="21"/>
  <c r="E194" i="21"/>
  <c r="B195" i="21"/>
  <c r="C195" i="21"/>
  <c r="D195" i="21"/>
  <c r="E195" i="21"/>
  <c r="B196" i="21"/>
  <c r="C196" i="21"/>
  <c r="D196" i="21"/>
  <c r="E196" i="21"/>
  <c r="B197" i="21"/>
  <c r="C197" i="21"/>
  <c r="D197" i="21"/>
  <c r="E197" i="21"/>
  <c r="B198" i="21"/>
  <c r="C198" i="21"/>
  <c r="D198" i="21"/>
  <c r="E198" i="21"/>
  <c r="B199" i="21"/>
  <c r="C199" i="21"/>
  <c r="D199" i="21"/>
  <c r="E199" i="21"/>
  <c r="B200" i="21"/>
  <c r="C200" i="21"/>
  <c r="D200" i="21"/>
  <c r="E200" i="21"/>
  <c r="B201" i="21"/>
  <c r="C201" i="21"/>
  <c r="D201" i="21"/>
  <c r="E201" i="21"/>
  <c r="B202" i="21"/>
  <c r="C202" i="21"/>
  <c r="D202" i="21"/>
  <c r="E202" i="21"/>
  <c r="B203" i="21"/>
  <c r="C203" i="21"/>
  <c r="D203" i="21"/>
  <c r="E203" i="21"/>
  <c r="B204" i="21"/>
  <c r="C204" i="21"/>
  <c r="D204" i="21"/>
  <c r="E204" i="21"/>
  <c r="B205" i="21"/>
  <c r="C205" i="21"/>
  <c r="D205" i="21"/>
  <c r="E205" i="21"/>
  <c r="B206" i="21"/>
  <c r="C206" i="21"/>
  <c r="D206" i="21"/>
  <c r="E206" i="21"/>
  <c r="B207" i="21"/>
  <c r="C207" i="21"/>
  <c r="D207" i="21"/>
  <c r="E207" i="21"/>
  <c r="B208" i="21"/>
  <c r="C208" i="21"/>
  <c r="D208" i="21"/>
  <c r="E208" i="21"/>
  <c r="B209" i="21"/>
  <c r="C209" i="21"/>
  <c r="D209" i="21"/>
  <c r="E209" i="21"/>
  <c r="B210" i="21"/>
  <c r="C210" i="21"/>
  <c r="D210" i="21"/>
  <c r="E210" i="21"/>
  <c r="B211" i="21"/>
  <c r="C211" i="21"/>
  <c r="D211" i="21"/>
  <c r="E211" i="21"/>
  <c r="B212" i="21"/>
  <c r="C212" i="21"/>
  <c r="D212" i="21"/>
  <c r="E212" i="21"/>
  <c r="B213" i="21"/>
  <c r="C213" i="21"/>
  <c r="D213" i="21"/>
  <c r="E213" i="21"/>
  <c r="B214" i="21"/>
  <c r="C214" i="21"/>
  <c r="D214" i="21"/>
  <c r="E214" i="21"/>
  <c r="B215" i="21"/>
  <c r="C215" i="21"/>
  <c r="D215" i="21"/>
  <c r="E215" i="21"/>
  <c r="B216" i="21"/>
  <c r="C216" i="21"/>
  <c r="D216" i="21"/>
  <c r="E216" i="21"/>
  <c r="B217" i="21"/>
  <c r="C217" i="21"/>
  <c r="D217" i="21"/>
  <c r="E217" i="21"/>
  <c r="B218" i="21"/>
  <c r="C218" i="21"/>
  <c r="D218" i="21"/>
  <c r="E218" i="21"/>
  <c r="B219" i="21"/>
  <c r="C219" i="21"/>
  <c r="D219" i="21"/>
  <c r="E219" i="21"/>
  <c r="B220" i="21"/>
  <c r="C220" i="21"/>
  <c r="D220" i="21"/>
  <c r="E220" i="21"/>
  <c r="B221" i="21"/>
  <c r="C221" i="21"/>
  <c r="D221" i="21"/>
  <c r="E221" i="21"/>
  <c r="B222" i="21"/>
  <c r="C222" i="21"/>
  <c r="D222" i="21"/>
  <c r="E222" i="21"/>
  <c r="B223" i="21"/>
  <c r="C223" i="21"/>
  <c r="D223" i="21"/>
  <c r="E223" i="21"/>
  <c r="B224" i="21"/>
  <c r="C224" i="21"/>
  <c r="D224" i="21"/>
  <c r="E224" i="21"/>
  <c r="B225" i="21"/>
  <c r="C225" i="21"/>
  <c r="D225" i="21"/>
  <c r="E225" i="21"/>
  <c r="B226" i="21"/>
  <c r="C226" i="21"/>
  <c r="D226" i="21"/>
  <c r="E226" i="21"/>
  <c r="B227" i="21"/>
  <c r="C227" i="21"/>
  <c r="D227" i="21"/>
  <c r="E227" i="21"/>
  <c r="B228" i="21"/>
  <c r="C228" i="21"/>
  <c r="D228" i="21"/>
  <c r="E228" i="21"/>
  <c r="B229" i="21"/>
  <c r="C229" i="21"/>
  <c r="D229" i="21"/>
  <c r="E229" i="21"/>
  <c r="B230" i="21"/>
  <c r="C230" i="21"/>
  <c r="D230" i="21"/>
  <c r="E230" i="21"/>
  <c r="B231" i="21"/>
  <c r="C231" i="21"/>
  <c r="D231" i="21"/>
  <c r="E231" i="21"/>
  <c r="B232" i="21"/>
  <c r="C232" i="21"/>
  <c r="D232" i="21"/>
  <c r="E232" i="21"/>
  <c r="B233" i="21"/>
  <c r="C233" i="21"/>
  <c r="D233" i="21"/>
  <c r="E233" i="21"/>
  <c r="B234" i="21"/>
  <c r="C234" i="21"/>
  <c r="D234" i="21"/>
  <c r="E234" i="21"/>
  <c r="B235" i="21"/>
  <c r="C235" i="21"/>
  <c r="D235" i="21"/>
  <c r="E235" i="21"/>
  <c r="B236" i="21"/>
  <c r="C236" i="21"/>
  <c r="D236" i="21"/>
  <c r="E236" i="21"/>
  <c r="B237" i="21"/>
  <c r="C237" i="21"/>
  <c r="D237" i="21"/>
  <c r="E237" i="21"/>
  <c r="B238" i="21"/>
  <c r="C238" i="21"/>
  <c r="D238" i="21"/>
  <c r="E238" i="21"/>
  <c r="B239" i="21"/>
  <c r="C239" i="21"/>
  <c r="D239" i="21"/>
  <c r="E239" i="21"/>
  <c r="B240" i="21"/>
  <c r="C240" i="21"/>
  <c r="D240" i="21"/>
  <c r="E240" i="21"/>
  <c r="B241" i="21"/>
  <c r="C241" i="21"/>
  <c r="D241" i="21"/>
  <c r="E241" i="21"/>
  <c r="B242" i="21"/>
  <c r="C242" i="21"/>
  <c r="D242" i="21"/>
  <c r="E242" i="21"/>
  <c r="B243" i="21"/>
  <c r="C243" i="21"/>
  <c r="D243" i="21"/>
  <c r="E243" i="21"/>
  <c r="B244" i="21"/>
  <c r="C244" i="21"/>
  <c r="D244" i="21"/>
  <c r="E244" i="21"/>
  <c r="B245" i="21"/>
  <c r="C245" i="21"/>
  <c r="D245" i="21"/>
  <c r="E245" i="21"/>
  <c r="B246" i="21"/>
  <c r="C246" i="21"/>
  <c r="D246" i="21"/>
  <c r="E246" i="21"/>
  <c r="B247" i="21"/>
  <c r="C247" i="21"/>
  <c r="D247" i="21"/>
  <c r="E247" i="21"/>
  <c r="B248" i="21"/>
  <c r="C248" i="21"/>
  <c r="D248" i="21"/>
  <c r="E248" i="21"/>
  <c r="B249" i="21"/>
  <c r="C249" i="21"/>
  <c r="D249" i="21"/>
  <c r="E249" i="21"/>
  <c r="B250" i="21"/>
  <c r="C250" i="21"/>
  <c r="D250" i="21"/>
  <c r="E250" i="21"/>
  <c r="B251" i="21"/>
  <c r="C251" i="21"/>
  <c r="D251" i="21"/>
  <c r="E251" i="21"/>
  <c r="B252" i="21"/>
  <c r="C252" i="21"/>
  <c r="D252" i="21"/>
  <c r="E252" i="21"/>
  <c r="B253" i="21"/>
  <c r="C253" i="21"/>
  <c r="D253" i="21"/>
  <c r="E253" i="21"/>
  <c r="B254" i="21"/>
  <c r="C254" i="21"/>
  <c r="D254" i="21"/>
  <c r="E254" i="21"/>
  <c r="B255" i="21"/>
  <c r="C255" i="21"/>
  <c r="D255" i="21"/>
  <c r="E255" i="21"/>
  <c r="B256" i="21"/>
  <c r="C256" i="21"/>
  <c r="D256" i="21"/>
  <c r="E256" i="21"/>
  <c r="B257" i="21"/>
  <c r="C257" i="21"/>
  <c r="D257" i="21"/>
  <c r="E257" i="21"/>
  <c r="B258" i="21"/>
  <c r="C258" i="21"/>
  <c r="D258" i="21"/>
  <c r="E258" i="21"/>
  <c r="B259" i="21"/>
  <c r="C259" i="21"/>
  <c r="D259" i="21"/>
  <c r="E259" i="21"/>
  <c r="B260" i="21"/>
  <c r="C260" i="21"/>
  <c r="D260" i="21"/>
  <c r="E260" i="21"/>
  <c r="B261" i="21"/>
  <c r="C261" i="21"/>
  <c r="D261" i="21"/>
  <c r="E261" i="21"/>
  <c r="B262" i="21"/>
  <c r="C262" i="21"/>
  <c r="D262" i="21"/>
  <c r="E262" i="21"/>
  <c r="B263" i="21"/>
  <c r="C263" i="21"/>
  <c r="D263" i="21"/>
  <c r="E263" i="21"/>
  <c r="B264" i="21"/>
  <c r="C264" i="21"/>
  <c r="D264" i="21"/>
  <c r="E264" i="21"/>
  <c r="B265" i="21"/>
  <c r="C265" i="21"/>
  <c r="D265" i="21"/>
  <c r="E265" i="21"/>
  <c r="B266" i="21"/>
  <c r="C266" i="21"/>
  <c r="D266" i="21"/>
  <c r="E266" i="21"/>
  <c r="B267" i="21"/>
  <c r="C267" i="21"/>
  <c r="D267" i="21"/>
  <c r="E267" i="21"/>
  <c r="B268" i="21"/>
  <c r="C268" i="21"/>
  <c r="D268" i="21"/>
  <c r="E268" i="21"/>
  <c r="B269" i="21"/>
  <c r="C269" i="21"/>
  <c r="D269" i="21"/>
  <c r="E269" i="21"/>
  <c r="B270" i="21"/>
  <c r="C270" i="21"/>
  <c r="D270" i="21"/>
  <c r="E270" i="21"/>
  <c r="B271" i="21"/>
  <c r="C271" i="21"/>
  <c r="D271" i="21"/>
  <c r="E271" i="21"/>
  <c r="B272" i="21"/>
  <c r="C272" i="21"/>
  <c r="D272" i="21"/>
  <c r="E272" i="21"/>
  <c r="B273" i="21"/>
  <c r="C273" i="21"/>
  <c r="D273" i="21"/>
  <c r="E273" i="21"/>
  <c r="B274" i="21"/>
  <c r="C274" i="21"/>
  <c r="D274" i="21"/>
  <c r="E274" i="21"/>
  <c r="B275" i="21"/>
  <c r="C275" i="21"/>
  <c r="D275" i="21"/>
  <c r="E275" i="21"/>
  <c r="B276" i="21"/>
  <c r="C276" i="21"/>
  <c r="D276" i="21"/>
  <c r="E276" i="21"/>
  <c r="B277" i="21"/>
  <c r="C277" i="21"/>
  <c r="D277" i="21"/>
  <c r="E277" i="21"/>
  <c r="B278" i="21"/>
  <c r="C278" i="21"/>
  <c r="D278" i="21"/>
  <c r="E278" i="21"/>
  <c r="B279" i="21"/>
  <c r="C279" i="21"/>
  <c r="D279" i="21"/>
  <c r="E279" i="21"/>
  <c r="B280" i="21"/>
  <c r="C280" i="21"/>
  <c r="D280" i="21"/>
  <c r="E280" i="21"/>
  <c r="B281" i="21"/>
  <c r="C281" i="21"/>
  <c r="D281" i="21"/>
  <c r="E281" i="21"/>
  <c r="B282" i="21"/>
  <c r="C282" i="21"/>
  <c r="D282" i="21"/>
  <c r="E282" i="21"/>
  <c r="B283" i="21"/>
  <c r="C283" i="21"/>
  <c r="D283" i="21"/>
  <c r="E283" i="21"/>
  <c r="B284" i="21"/>
  <c r="C284" i="21"/>
  <c r="D284" i="21"/>
  <c r="E284" i="21"/>
  <c r="B285" i="21"/>
  <c r="C285" i="21"/>
  <c r="D285" i="21"/>
  <c r="E285" i="21"/>
  <c r="B286" i="21"/>
  <c r="C286" i="21"/>
  <c r="D286" i="21"/>
  <c r="E286" i="21"/>
  <c r="B287" i="21"/>
  <c r="C287" i="21"/>
  <c r="D287" i="21"/>
  <c r="E287" i="21"/>
  <c r="B288" i="21"/>
  <c r="C288" i="21"/>
  <c r="D288" i="21"/>
  <c r="E288" i="21"/>
  <c r="B289" i="21"/>
  <c r="C289" i="21"/>
  <c r="D289" i="21"/>
  <c r="E289" i="21"/>
  <c r="B290" i="21"/>
  <c r="C290" i="21"/>
  <c r="D290" i="21"/>
  <c r="E290" i="21"/>
  <c r="B291" i="21"/>
  <c r="C291" i="21"/>
  <c r="D291" i="21"/>
  <c r="E291" i="21"/>
  <c r="B292" i="21"/>
  <c r="C292" i="21"/>
  <c r="D292" i="21"/>
  <c r="E292" i="21"/>
  <c r="B293" i="21"/>
  <c r="C293" i="21"/>
  <c r="D293" i="21"/>
  <c r="E293" i="21"/>
  <c r="E6" i="21"/>
  <c r="C6" i="21"/>
  <c r="B6" i="21"/>
  <c r="B7" i="22"/>
  <c r="C7" i="22"/>
  <c r="E7" i="22"/>
  <c r="B8" i="22"/>
  <c r="C8" i="22"/>
  <c r="E8" i="22"/>
  <c r="B9" i="22"/>
  <c r="C9" i="22"/>
  <c r="E9" i="22"/>
  <c r="B10" i="22"/>
  <c r="C10" i="22"/>
  <c r="E10" i="22"/>
  <c r="B11" i="22"/>
  <c r="C11" i="22"/>
  <c r="E11" i="22"/>
  <c r="B12" i="22"/>
  <c r="C12" i="22"/>
  <c r="E12" i="22"/>
  <c r="B13" i="22"/>
  <c r="C13" i="22"/>
  <c r="E13" i="22"/>
  <c r="B14" i="22"/>
  <c r="C14" i="22"/>
  <c r="E14" i="22"/>
  <c r="B15" i="22"/>
  <c r="C15" i="22"/>
  <c r="E15" i="22"/>
  <c r="B16" i="22"/>
  <c r="C16" i="22"/>
  <c r="E16" i="22"/>
  <c r="B17" i="22"/>
  <c r="C17" i="22"/>
  <c r="E17" i="22"/>
  <c r="B18" i="22"/>
  <c r="C18" i="22"/>
  <c r="E18" i="22"/>
  <c r="B19" i="22"/>
  <c r="C19" i="22"/>
  <c r="E19" i="22"/>
  <c r="B20" i="22"/>
  <c r="C20" i="22"/>
  <c r="E20" i="22"/>
  <c r="B21" i="22"/>
  <c r="C21" i="22"/>
  <c r="E21" i="22"/>
  <c r="B22" i="22"/>
  <c r="C22" i="22"/>
  <c r="E22" i="22"/>
  <c r="B23" i="22"/>
  <c r="C23" i="22"/>
  <c r="E23" i="22"/>
  <c r="B24" i="22"/>
  <c r="C24" i="22"/>
  <c r="E24" i="22"/>
  <c r="B25" i="22"/>
  <c r="C25" i="22"/>
  <c r="E25" i="22"/>
  <c r="B26" i="22"/>
  <c r="C26" i="22"/>
  <c r="E26" i="22"/>
  <c r="B27" i="22"/>
  <c r="C27" i="22"/>
  <c r="E27" i="22"/>
  <c r="B28" i="22"/>
  <c r="C28" i="22"/>
  <c r="E28" i="22"/>
  <c r="B29" i="22"/>
  <c r="C29" i="22"/>
  <c r="E29" i="22"/>
  <c r="B30" i="22"/>
  <c r="C30" i="22"/>
  <c r="E30" i="22"/>
  <c r="B31" i="22"/>
  <c r="C31" i="22"/>
  <c r="E31" i="22"/>
  <c r="B32" i="22"/>
  <c r="C32" i="22"/>
  <c r="E32" i="22"/>
  <c r="B33" i="22"/>
  <c r="C33" i="22"/>
  <c r="E33" i="22"/>
  <c r="B34" i="22"/>
  <c r="C34" i="22"/>
  <c r="E34" i="22"/>
  <c r="B35" i="22"/>
  <c r="C35" i="22"/>
  <c r="E35" i="22"/>
  <c r="B36" i="22"/>
  <c r="C36" i="22"/>
  <c r="E36" i="22"/>
  <c r="B37" i="22"/>
  <c r="C37" i="22"/>
  <c r="E37" i="22"/>
  <c r="B38" i="22"/>
  <c r="C38" i="22"/>
  <c r="E38" i="22"/>
  <c r="B39" i="22"/>
  <c r="C39" i="22"/>
  <c r="E39" i="22"/>
  <c r="B40" i="22"/>
  <c r="C40" i="22"/>
  <c r="E40" i="22"/>
  <c r="B41" i="22"/>
  <c r="C41" i="22"/>
  <c r="E41" i="22"/>
  <c r="B42" i="22"/>
  <c r="C42" i="22"/>
  <c r="E42" i="22"/>
  <c r="B43" i="22"/>
  <c r="C43" i="22"/>
  <c r="E43" i="22"/>
  <c r="B44" i="22"/>
  <c r="C44" i="22"/>
  <c r="E44" i="22"/>
  <c r="B45" i="22"/>
  <c r="C45" i="22"/>
  <c r="E45" i="22"/>
  <c r="B46" i="22"/>
  <c r="C46" i="22"/>
  <c r="E46" i="22"/>
  <c r="B47" i="22"/>
  <c r="C47" i="22"/>
  <c r="E47" i="22"/>
  <c r="B48" i="22"/>
  <c r="C48" i="22"/>
  <c r="E48" i="22"/>
  <c r="B49" i="22"/>
  <c r="C49" i="22"/>
  <c r="E49" i="22"/>
  <c r="B50" i="22"/>
  <c r="C50" i="22"/>
  <c r="E50" i="22"/>
  <c r="B51" i="22"/>
  <c r="C51" i="22"/>
  <c r="E51" i="22"/>
  <c r="B52" i="22"/>
  <c r="C52" i="22"/>
  <c r="E52" i="22"/>
  <c r="B53" i="22"/>
  <c r="C53" i="22"/>
  <c r="E53" i="22"/>
  <c r="B54" i="22"/>
  <c r="C54" i="22"/>
  <c r="E54" i="22"/>
  <c r="B55" i="22"/>
  <c r="C55" i="22"/>
  <c r="E55" i="22"/>
  <c r="B56" i="22"/>
  <c r="C56" i="22"/>
  <c r="E56" i="22"/>
  <c r="B57" i="22"/>
  <c r="C57" i="22"/>
  <c r="E57" i="22"/>
  <c r="B58" i="22"/>
  <c r="C58" i="22"/>
  <c r="E58" i="22"/>
  <c r="B59" i="22"/>
  <c r="C59" i="22"/>
  <c r="E59" i="22"/>
  <c r="B60" i="22"/>
  <c r="C60" i="22"/>
  <c r="E60" i="22"/>
  <c r="B61" i="22"/>
  <c r="C61" i="22"/>
  <c r="E61" i="22"/>
  <c r="B62" i="22"/>
  <c r="C62" i="22"/>
  <c r="E62" i="22"/>
  <c r="B63" i="22"/>
  <c r="C63" i="22"/>
  <c r="E63" i="22"/>
  <c r="B64" i="22"/>
  <c r="C64" i="22"/>
  <c r="E64" i="22"/>
  <c r="B65" i="22"/>
  <c r="C65" i="22"/>
  <c r="E65" i="22"/>
  <c r="B66" i="22"/>
  <c r="C66" i="22"/>
  <c r="E66" i="22"/>
  <c r="B67" i="22"/>
  <c r="C67" i="22"/>
  <c r="E67" i="22"/>
  <c r="B68" i="22"/>
  <c r="C68" i="22"/>
  <c r="E68" i="22"/>
  <c r="B69" i="22"/>
  <c r="C69" i="22"/>
  <c r="E69" i="22"/>
  <c r="B70" i="22"/>
  <c r="C70" i="22"/>
  <c r="E70" i="22"/>
  <c r="B71" i="22"/>
  <c r="C71" i="22"/>
  <c r="E71" i="22"/>
  <c r="B72" i="22"/>
  <c r="C72" i="22"/>
  <c r="E72" i="22"/>
  <c r="B73" i="22"/>
  <c r="C73" i="22"/>
  <c r="E73" i="22"/>
  <c r="B74" i="22"/>
  <c r="C74" i="22"/>
  <c r="E74" i="22"/>
  <c r="B75" i="22"/>
  <c r="C75" i="22"/>
  <c r="E75" i="22"/>
  <c r="B76" i="22"/>
  <c r="C76" i="22"/>
  <c r="E76" i="22"/>
  <c r="B77" i="22"/>
  <c r="C77" i="22"/>
  <c r="E77" i="22"/>
  <c r="B78" i="22"/>
  <c r="C78" i="22"/>
  <c r="E78" i="22"/>
  <c r="B79" i="22"/>
  <c r="C79" i="22"/>
  <c r="E79" i="22"/>
  <c r="B80" i="22"/>
  <c r="C80" i="22"/>
  <c r="E80" i="22"/>
  <c r="B81" i="22"/>
  <c r="C81" i="22"/>
  <c r="E81" i="22"/>
  <c r="B82" i="22"/>
  <c r="C82" i="22"/>
  <c r="E82" i="22"/>
  <c r="B83" i="22"/>
  <c r="C83" i="22"/>
  <c r="E83" i="22"/>
  <c r="B84" i="22"/>
  <c r="C84" i="22"/>
  <c r="E84" i="22"/>
  <c r="B85" i="22"/>
  <c r="C85" i="22"/>
  <c r="E85" i="22"/>
  <c r="B86" i="22"/>
  <c r="C86" i="22"/>
  <c r="E86" i="22"/>
  <c r="B87" i="22"/>
  <c r="C87" i="22"/>
  <c r="E87" i="22"/>
  <c r="B88" i="22"/>
  <c r="C88" i="22"/>
  <c r="E88" i="22"/>
  <c r="B89" i="22"/>
  <c r="C89" i="22"/>
  <c r="E89" i="22"/>
  <c r="B90" i="22"/>
  <c r="C90" i="22"/>
  <c r="E90" i="22"/>
  <c r="B91" i="22"/>
  <c r="C91" i="22"/>
  <c r="E91" i="22"/>
  <c r="B92" i="22"/>
  <c r="C92" i="22"/>
  <c r="E92" i="22"/>
  <c r="B93" i="22"/>
  <c r="C93" i="22"/>
  <c r="E93" i="22"/>
  <c r="B94" i="22"/>
  <c r="C94" i="22"/>
  <c r="E94" i="22"/>
  <c r="B95" i="22"/>
  <c r="C95" i="22"/>
  <c r="E95" i="22"/>
  <c r="B96" i="22"/>
  <c r="C96" i="22"/>
  <c r="E96" i="22"/>
  <c r="B97" i="22"/>
  <c r="C97" i="22"/>
  <c r="E97" i="22"/>
  <c r="B98" i="22"/>
  <c r="C98" i="22"/>
  <c r="E98" i="22"/>
  <c r="B99" i="22"/>
  <c r="C99" i="22"/>
  <c r="E99" i="22"/>
  <c r="B100" i="22"/>
  <c r="C100" i="22"/>
  <c r="E100" i="22"/>
  <c r="B101" i="22"/>
  <c r="C101" i="22"/>
  <c r="E101" i="22"/>
  <c r="B102" i="22"/>
  <c r="C102" i="22"/>
  <c r="E102" i="22"/>
  <c r="B103" i="22"/>
  <c r="C103" i="22"/>
  <c r="E103" i="22"/>
  <c r="B104" i="22"/>
  <c r="C104" i="22"/>
  <c r="E104" i="22"/>
  <c r="B105" i="22"/>
  <c r="C105" i="22"/>
  <c r="E105" i="22"/>
  <c r="B106" i="22"/>
  <c r="C106" i="22"/>
  <c r="E106" i="22"/>
  <c r="B107" i="22"/>
  <c r="C107" i="22"/>
  <c r="E107" i="22"/>
  <c r="B108" i="22"/>
  <c r="C108" i="22"/>
  <c r="E108" i="22"/>
  <c r="B109" i="22"/>
  <c r="C109" i="22"/>
  <c r="E109" i="22"/>
  <c r="B110" i="22"/>
  <c r="C110" i="22"/>
  <c r="E110" i="22"/>
  <c r="B111" i="22"/>
  <c r="C111" i="22"/>
  <c r="E111" i="22"/>
  <c r="B112" i="22"/>
  <c r="C112" i="22"/>
  <c r="E112" i="22"/>
  <c r="B113" i="22"/>
  <c r="C113" i="22"/>
  <c r="E113" i="22"/>
  <c r="B114" i="22"/>
  <c r="C114" i="22"/>
  <c r="E114" i="22"/>
  <c r="B115" i="22"/>
  <c r="C115" i="22"/>
  <c r="E115" i="22"/>
  <c r="B116" i="22"/>
  <c r="C116" i="22"/>
  <c r="E116" i="22"/>
  <c r="B117" i="22"/>
  <c r="C117" i="22"/>
  <c r="E117" i="22"/>
  <c r="B118" i="22"/>
  <c r="C118" i="22"/>
  <c r="E118" i="22"/>
  <c r="B119" i="22"/>
  <c r="C119" i="22"/>
  <c r="E119" i="22"/>
  <c r="B120" i="22"/>
  <c r="C120" i="22"/>
  <c r="E120" i="22"/>
  <c r="B121" i="22"/>
  <c r="C121" i="22"/>
  <c r="E121" i="22"/>
  <c r="B122" i="22"/>
  <c r="C122" i="22"/>
  <c r="E122" i="22"/>
  <c r="B123" i="22"/>
  <c r="C123" i="22"/>
  <c r="E123" i="22"/>
  <c r="B124" i="22"/>
  <c r="C124" i="22"/>
  <c r="E124" i="22"/>
  <c r="B125" i="22"/>
  <c r="C125" i="22"/>
  <c r="E125" i="22"/>
  <c r="B126" i="22"/>
  <c r="C126" i="22"/>
  <c r="E126" i="22"/>
  <c r="B127" i="22"/>
  <c r="C127" i="22"/>
  <c r="E127" i="22"/>
  <c r="B128" i="22"/>
  <c r="C128" i="22"/>
  <c r="E128" i="22"/>
  <c r="B129" i="22"/>
  <c r="C129" i="22"/>
  <c r="E129" i="22"/>
  <c r="B130" i="22"/>
  <c r="C130" i="22"/>
  <c r="E130" i="22"/>
  <c r="B131" i="22"/>
  <c r="C131" i="22"/>
  <c r="E131" i="22"/>
  <c r="B132" i="22"/>
  <c r="C132" i="22"/>
  <c r="E132" i="22"/>
  <c r="B133" i="22"/>
  <c r="C133" i="22"/>
  <c r="E133" i="22"/>
  <c r="B134" i="22"/>
  <c r="C134" i="22"/>
  <c r="E134" i="22"/>
  <c r="B135" i="22"/>
  <c r="C135" i="22"/>
  <c r="E135" i="22"/>
  <c r="B136" i="22"/>
  <c r="C136" i="22"/>
  <c r="E136" i="22"/>
  <c r="B137" i="22"/>
  <c r="C137" i="22"/>
  <c r="E137" i="22"/>
  <c r="B138" i="22"/>
  <c r="C138" i="22"/>
  <c r="E138" i="22"/>
  <c r="B139" i="22"/>
  <c r="C139" i="22"/>
  <c r="E139" i="22"/>
  <c r="B140" i="22"/>
  <c r="C140" i="22"/>
  <c r="E140" i="22"/>
  <c r="B141" i="22"/>
  <c r="C141" i="22"/>
  <c r="E141" i="22"/>
  <c r="B142" i="22"/>
  <c r="C142" i="22"/>
  <c r="E142" i="22"/>
  <c r="B143" i="22"/>
  <c r="C143" i="22"/>
  <c r="E143" i="22"/>
  <c r="B144" i="22"/>
  <c r="C144" i="22"/>
  <c r="E144" i="22"/>
  <c r="B145" i="22"/>
  <c r="C145" i="22"/>
  <c r="E145" i="22"/>
  <c r="B146" i="22"/>
  <c r="C146" i="22"/>
  <c r="E146" i="22"/>
  <c r="B147" i="22"/>
  <c r="C147" i="22"/>
  <c r="D147" i="22"/>
  <c r="E147" i="22"/>
  <c r="B148" i="22"/>
  <c r="C148" i="22"/>
  <c r="D148" i="22"/>
  <c r="E148" i="22"/>
  <c r="B149" i="22"/>
  <c r="C149" i="22"/>
  <c r="D149" i="22"/>
  <c r="E149" i="22"/>
  <c r="B150" i="22"/>
  <c r="C150" i="22"/>
  <c r="D150" i="22"/>
  <c r="E150" i="22"/>
  <c r="B151" i="22"/>
  <c r="C151" i="22"/>
  <c r="D151" i="22"/>
  <c r="E151" i="22"/>
  <c r="B152" i="22"/>
  <c r="C152" i="22"/>
  <c r="D152" i="22"/>
  <c r="E152" i="22"/>
  <c r="B153" i="22"/>
  <c r="C153" i="22"/>
  <c r="D153" i="22"/>
  <c r="E153" i="22"/>
  <c r="B154" i="22"/>
  <c r="C154" i="22"/>
  <c r="D154" i="22"/>
  <c r="E154" i="22"/>
  <c r="B155" i="22"/>
  <c r="C155" i="22"/>
  <c r="D155" i="22"/>
  <c r="E155" i="22"/>
  <c r="K155" i="22" s="1" a="1"/>
  <c r="K155" i="22" s="1"/>
  <c r="B156" i="22"/>
  <c r="C156" i="22"/>
  <c r="D156" i="22"/>
  <c r="E156" i="22"/>
  <c r="B157" i="22"/>
  <c r="C157" i="22"/>
  <c r="D157" i="22"/>
  <c r="E157" i="22"/>
  <c r="B158" i="22"/>
  <c r="C158" i="22"/>
  <c r="D158" i="22"/>
  <c r="E158" i="22"/>
  <c r="B159" i="22"/>
  <c r="C159" i="22"/>
  <c r="D159" i="22"/>
  <c r="E159" i="22"/>
  <c r="B160" i="22"/>
  <c r="C160" i="22"/>
  <c r="D160" i="22"/>
  <c r="E160" i="22"/>
  <c r="B161" i="22"/>
  <c r="C161" i="22"/>
  <c r="D161" i="22"/>
  <c r="E161" i="22"/>
  <c r="B162" i="22"/>
  <c r="C162" i="22"/>
  <c r="D162" i="22"/>
  <c r="E162" i="22"/>
  <c r="B163" i="22"/>
  <c r="C163" i="22"/>
  <c r="D163" i="22"/>
  <c r="E163" i="22"/>
  <c r="K163" i="22" s="1" a="1"/>
  <c r="K163" i="22" s="1"/>
  <c r="B164" i="22"/>
  <c r="C164" i="22"/>
  <c r="D164" i="22"/>
  <c r="E164" i="22"/>
  <c r="K164" i="22" s="1" a="1"/>
  <c r="K164" i="22" s="1"/>
  <c r="B165" i="22"/>
  <c r="C165" i="22"/>
  <c r="D165" i="22"/>
  <c r="E165" i="22"/>
  <c r="K165" i="22" s="1" a="1"/>
  <c r="K165" i="22" s="1"/>
  <c r="B166" i="22"/>
  <c r="C166" i="22"/>
  <c r="D166" i="22"/>
  <c r="E166" i="22"/>
  <c r="K166" i="22" s="1" a="1"/>
  <c r="K166" i="22" s="1"/>
  <c r="B167" i="22"/>
  <c r="C167" i="22"/>
  <c r="D167" i="22"/>
  <c r="E167" i="22"/>
  <c r="K167" i="22" s="1" a="1"/>
  <c r="K167" i="22" s="1"/>
  <c r="B168" i="22"/>
  <c r="C168" i="22"/>
  <c r="D168" i="22"/>
  <c r="E168" i="22"/>
  <c r="K168" i="22" s="1" a="1"/>
  <c r="K168" i="22" s="1"/>
  <c r="B169" i="22"/>
  <c r="C169" i="22"/>
  <c r="D169" i="22"/>
  <c r="E169" i="22"/>
  <c r="K169" i="22" s="1" a="1"/>
  <c r="K169" i="22" s="1"/>
  <c r="B170" i="22"/>
  <c r="C170" i="22"/>
  <c r="D170" i="22"/>
  <c r="E170" i="22"/>
  <c r="K170" i="22" s="1" a="1"/>
  <c r="K170" i="22" s="1"/>
  <c r="B171" i="22"/>
  <c r="C171" i="22"/>
  <c r="D171" i="22"/>
  <c r="E171" i="22"/>
  <c r="K171" i="22" s="1" a="1"/>
  <c r="K171" i="22" s="1"/>
  <c r="B172" i="22"/>
  <c r="C172" i="22"/>
  <c r="D172" i="22"/>
  <c r="E172" i="22"/>
  <c r="K172" i="22" s="1" a="1"/>
  <c r="K172" i="22" s="1"/>
  <c r="B173" i="22"/>
  <c r="C173" i="22"/>
  <c r="D173" i="22"/>
  <c r="E173" i="22"/>
  <c r="K173" i="22" s="1" a="1"/>
  <c r="K173" i="22" s="1"/>
  <c r="B174" i="22"/>
  <c r="C174" i="22"/>
  <c r="D174" i="22"/>
  <c r="E174" i="22"/>
  <c r="K174" i="22" s="1" a="1"/>
  <c r="K174" i="22" s="1"/>
  <c r="B175" i="22"/>
  <c r="C175" i="22"/>
  <c r="D175" i="22"/>
  <c r="E175" i="22"/>
  <c r="K175" i="22" s="1" a="1"/>
  <c r="K175" i="22" s="1"/>
  <c r="B176" i="22"/>
  <c r="C176" i="22"/>
  <c r="D176" i="22"/>
  <c r="E176" i="22"/>
  <c r="K176" i="22" s="1" a="1"/>
  <c r="K176" i="22" s="1"/>
  <c r="B177" i="22"/>
  <c r="C177" i="22"/>
  <c r="D177" i="22"/>
  <c r="E177" i="22"/>
  <c r="K177" i="22" s="1" a="1"/>
  <c r="K177" i="22" s="1"/>
  <c r="B178" i="22"/>
  <c r="C178" i="22"/>
  <c r="D178" i="22"/>
  <c r="E178" i="22"/>
  <c r="K178" i="22" s="1" a="1"/>
  <c r="K178" i="22" s="1"/>
  <c r="B179" i="22"/>
  <c r="C179" i="22"/>
  <c r="D179" i="22"/>
  <c r="E179" i="22"/>
  <c r="K179" i="22" s="1" a="1"/>
  <c r="K179" i="22" s="1"/>
  <c r="B180" i="22"/>
  <c r="C180" i="22"/>
  <c r="D180" i="22"/>
  <c r="E180" i="22"/>
  <c r="K180" i="22" s="1" a="1"/>
  <c r="K180" i="22" s="1"/>
  <c r="B181" i="22"/>
  <c r="C181" i="22"/>
  <c r="D181" i="22"/>
  <c r="E181" i="22"/>
  <c r="K181" i="22" s="1" a="1"/>
  <c r="K181" i="22" s="1"/>
  <c r="B182" i="22"/>
  <c r="C182" i="22"/>
  <c r="D182" i="22"/>
  <c r="E182" i="22"/>
  <c r="K182" i="22" s="1" a="1"/>
  <c r="K182" i="22" s="1"/>
  <c r="B183" i="22"/>
  <c r="C183" i="22"/>
  <c r="D183" i="22"/>
  <c r="E183" i="22"/>
  <c r="K183" i="22" s="1" a="1"/>
  <c r="K183" i="22" s="1"/>
  <c r="B184" i="22"/>
  <c r="C184" i="22"/>
  <c r="D184" i="22"/>
  <c r="E184" i="22"/>
  <c r="K184" i="22" s="1" a="1"/>
  <c r="K184" i="22" s="1"/>
  <c r="B185" i="22"/>
  <c r="C185" i="22"/>
  <c r="D185" i="22"/>
  <c r="E185" i="22"/>
  <c r="K185" i="22" s="1" a="1"/>
  <c r="K185" i="22" s="1"/>
  <c r="B186" i="22"/>
  <c r="C186" i="22"/>
  <c r="D186" i="22"/>
  <c r="E186" i="22"/>
  <c r="K186" i="22" s="1" a="1"/>
  <c r="K186" i="22" s="1"/>
  <c r="B187" i="22"/>
  <c r="C187" i="22"/>
  <c r="D187" i="22"/>
  <c r="E187" i="22"/>
  <c r="K187" i="22" s="1" a="1"/>
  <c r="K187" i="22" s="1"/>
  <c r="B188" i="22"/>
  <c r="C188" i="22"/>
  <c r="D188" i="22"/>
  <c r="E188" i="22"/>
  <c r="K188" i="22" s="1" a="1"/>
  <c r="K188" i="22" s="1"/>
  <c r="B189" i="22"/>
  <c r="C189" i="22"/>
  <c r="D189" i="22"/>
  <c r="E189" i="22"/>
  <c r="K189" i="22" s="1" a="1"/>
  <c r="K189" i="22" s="1"/>
  <c r="B190" i="22"/>
  <c r="C190" i="22"/>
  <c r="D190" i="22"/>
  <c r="E190" i="22"/>
  <c r="K190" i="22" s="1" a="1"/>
  <c r="K190" i="22" s="1"/>
  <c r="B191" i="22"/>
  <c r="C191" i="22"/>
  <c r="D191" i="22"/>
  <c r="E191" i="22"/>
  <c r="K191" i="22" s="1" a="1"/>
  <c r="K191" i="22" s="1"/>
  <c r="B192" i="22"/>
  <c r="C192" i="22"/>
  <c r="D192" i="22"/>
  <c r="E192" i="22"/>
  <c r="K192" i="22" s="1" a="1"/>
  <c r="K192" i="22" s="1"/>
  <c r="B193" i="22"/>
  <c r="C193" i="22"/>
  <c r="D193" i="22"/>
  <c r="E193" i="22"/>
  <c r="K193" i="22" s="1" a="1"/>
  <c r="K193" i="22" s="1"/>
  <c r="B194" i="22"/>
  <c r="C194" i="22"/>
  <c r="D194" i="22"/>
  <c r="E194" i="22"/>
  <c r="K194" i="22" s="1" a="1"/>
  <c r="K194" i="22" s="1"/>
  <c r="B195" i="22"/>
  <c r="C195" i="22"/>
  <c r="D195" i="22"/>
  <c r="E195" i="22"/>
  <c r="K195" i="22" s="1" a="1"/>
  <c r="K195" i="22" s="1"/>
  <c r="B196" i="22"/>
  <c r="C196" i="22"/>
  <c r="D196" i="22"/>
  <c r="E196" i="22"/>
  <c r="K196" i="22" s="1" a="1"/>
  <c r="K196" i="22" s="1"/>
  <c r="B197" i="22"/>
  <c r="C197" i="22"/>
  <c r="D197" i="22"/>
  <c r="E197" i="22"/>
  <c r="K197" i="22" s="1" a="1"/>
  <c r="K197" i="22" s="1"/>
  <c r="B198" i="22"/>
  <c r="C198" i="22"/>
  <c r="D198" i="22"/>
  <c r="E198" i="22"/>
  <c r="K198" i="22" s="1" a="1"/>
  <c r="K198" i="22" s="1"/>
  <c r="B199" i="22"/>
  <c r="C199" i="22"/>
  <c r="D199" i="22"/>
  <c r="E199" i="22"/>
  <c r="K199" i="22" s="1" a="1"/>
  <c r="K199" i="22" s="1"/>
  <c r="B200" i="22"/>
  <c r="C200" i="22"/>
  <c r="D200" i="22"/>
  <c r="E200" i="22"/>
  <c r="K200" i="22" s="1" a="1"/>
  <c r="K200" i="22" s="1"/>
  <c r="B201" i="22"/>
  <c r="C201" i="22"/>
  <c r="D201" i="22"/>
  <c r="E201" i="22"/>
  <c r="K201" i="22" s="1" a="1"/>
  <c r="K201" i="22" s="1"/>
  <c r="B202" i="22"/>
  <c r="C202" i="22"/>
  <c r="D202" i="22"/>
  <c r="E202" i="22"/>
  <c r="K202" i="22" s="1" a="1"/>
  <c r="K202" i="22" s="1"/>
  <c r="B203" i="22"/>
  <c r="C203" i="22"/>
  <c r="D203" i="22"/>
  <c r="E203" i="22"/>
  <c r="K203" i="22" s="1" a="1"/>
  <c r="K203" i="22" s="1"/>
  <c r="B204" i="22"/>
  <c r="C204" i="22"/>
  <c r="D204" i="22"/>
  <c r="E204" i="22"/>
  <c r="K204" i="22" s="1" a="1"/>
  <c r="K204" i="22" s="1"/>
  <c r="B205" i="22"/>
  <c r="C205" i="22"/>
  <c r="D205" i="22"/>
  <c r="E205" i="22"/>
  <c r="K205" i="22" s="1" a="1"/>
  <c r="K205" i="22" s="1"/>
  <c r="B206" i="22"/>
  <c r="C206" i="22"/>
  <c r="D206" i="22"/>
  <c r="E206" i="22"/>
  <c r="K206" i="22" s="1" a="1"/>
  <c r="K206" i="22" s="1"/>
  <c r="B207" i="22"/>
  <c r="C207" i="22"/>
  <c r="D207" i="22"/>
  <c r="E207" i="22"/>
  <c r="K207" i="22" s="1" a="1"/>
  <c r="K207" i="22" s="1"/>
  <c r="B208" i="22"/>
  <c r="C208" i="22"/>
  <c r="D208" i="22"/>
  <c r="E208" i="22"/>
  <c r="K208" i="22" s="1" a="1"/>
  <c r="K208" i="22" s="1"/>
  <c r="B209" i="22"/>
  <c r="C209" i="22"/>
  <c r="D209" i="22"/>
  <c r="E209" i="22"/>
  <c r="K209" i="22" s="1" a="1"/>
  <c r="K209" i="22" s="1"/>
  <c r="B210" i="22"/>
  <c r="C210" i="22"/>
  <c r="D210" i="22"/>
  <c r="E210" i="22"/>
  <c r="K210" i="22" s="1" a="1"/>
  <c r="K210" i="22" s="1"/>
  <c r="B211" i="22"/>
  <c r="C211" i="22"/>
  <c r="D211" i="22"/>
  <c r="E211" i="22"/>
  <c r="K211" i="22" s="1" a="1"/>
  <c r="K211" i="22" s="1"/>
  <c r="B212" i="22"/>
  <c r="C212" i="22"/>
  <c r="D212" i="22"/>
  <c r="E212" i="22"/>
  <c r="K212" i="22" s="1" a="1"/>
  <c r="K212" i="22" s="1"/>
  <c r="B213" i="22"/>
  <c r="C213" i="22"/>
  <c r="D213" i="22"/>
  <c r="E213" i="22"/>
  <c r="K213" i="22" s="1" a="1"/>
  <c r="K213" i="22" s="1"/>
  <c r="B214" i="22"/>
  <c r="C214" i="22"/>
  <c r="D214" i="22"/>
  <c r="E214" i="22"/>
  <c r="K214" i="22" s="1" a="1"/>
  <c r="K214" i="22" s="1"/>
  <c r="B215" i="22"/>
  <c r="C215" i="22"/>
  <c r="D215" i="22"/>
  <c r="E215" i="22"/>
  <c r="K215" i="22" s="1" a="1"/>
  <c r="K215" i="22" s="1"/>
  <c r="B216" i="22"/>
  <c r="C216" i="22"/>
  <c r="D216" i="22"/>
  <c r="E216" i="22"/>
  <c r="K216" i="22" s="1" a="1"/>
  <c r="K216" i="22" s="1"/>
  <c r="B217" i="22"/>
  <c r="C217" i="22"/>
  <c r="D217" i="22"/>
  <c r="E217" i="22"/>
  <c r="K217" i="22" s="1" a="1"/>
  <c r="K217" i="22" s="1"/>
  <c r="B218" i="22"/>
  <c r="C218" i="22"/>
  <c r="D218" i="22"/>
  <c r="E218" i="22"/>
  <c r="K218" i="22" s="1" a="1"/>
  <c r="K218" i="22" s="1"/>
  <c r="B219" i="22"/>
  <c r="C219" i="22"/>
  <c r="D219" i="22"/>
  <c r="E219" i="22"/>
  <c r="K219" i="22" s="1" a="1"/>
  <c r="K219" i="22" s="1"/>
  <c r="B220" i="22"/>
  <c r="C220" i="22"/>
  <c r="D220" i="22"/>
  <c r="E220" i="22"/>
  <c r="K220" i="22" s="1" a="1"/>
  <c r="K220" i="22" s="1"/>
  <c r="B221" i="22"/>
  <c r="C221" i="22"/>
  <c r="D221" i="22"/>
  <c r="E221" i="22"/>
  <c r="K221" i="22" s="1" a="1"/>
  <c r="K221" i="22" s="1"/>
  <c r="B222" i="22"/>
  <c r="C222" i="22"/>
  <c r="D222" i="22"/>
  <c r="E222" i="22"/>
  <c r="K222" i="22" s="1" a="1"/>
  <c r="K222" i="22" s="1"/>
  <c r="B223" i="22"/>
  <c r="C223" i="22"/>
  <c r="D223" i="22"/>
  <c r="E223" i="22"/>
  <c r="K223" i="22" s="1" a="1"/>
  <c r="K223" i="22" s="1"/>
  <c r="B224" i="22"/>
  <c r="C224" i="22"/>
  <c r="D224" i="22"/>
  <c r="E224" i="22"/>
  <c r="K224" i="22" s="1" a="1"/>
  <c r="K224" i="22" s="1"/>
  <c r="B225" i="22"/>
  <c r="C225" i="22"/>
  <c r="D225" i="22"/>
  <c r="E225" i="22"/>
  <c r="K225" i="22" s="1" a="1"/>
  <c r="K225" i="22" s="1"/>
  <c r="B226" i="22"/>
  <c r="C226" i="22"/>
  <c r="D226" i="22"/>
  <c r="E226" i="22"/>
  <c r="K226" i="22" s="1" a="1"/>
  <c r="K226" i="22" s="1"/>
  <c r="B227" i="22"/>
  <c r="C227" i="22"/>
  <c r="D227" i="22"/>
  <c r="E227" i="22"/>
  <c r="K227" i="22" s="1" a="1"/>
  <c r="K227" i="22" s="1"/>
  <c r="B228" i="22"/>
  <c r="C228" i="22"/>
  <c r="D228" i="22"/>
  <c r="E228" i="22"/>
  <c r="K228" i="22" s="1" a="1"/>
  <c r="K228" i="22" s="1"/>
  <c r="B229" i="22"/>
  <c r="C229" i="22"/>
  <c r="D229" i="22"/>
  <c r="E229" i="22"/>
  <c r="K229" i="22" s="1" a="1"/>
  <c r="K229" i="22" s="1"/>
  <c r="B230" i="22"/>
  <c r="C230" i="22"/>
  <c r="D230" i="22"/>
  <c r="E230" i="22"/>
  <c r="K230" i="22" s="1" a="1"/>
  <c r="K230" i="22" s="1"/>
  <c r="B231" i="22"/>
  <c r="C231" i="22"/>
  <c r="D231" i="22"/>
  <c r="E231" i="22"/>
  <c r="K231" i="22" s="1" a="1"/>
  <c r="K231" i="22" s="1"/>
  <c r="B232" i="22"/>
  <c r="C232" i="22"/>
  <c r="D232" i="22"/>
  <c r="E232" i="22"/>
  <c r="K232" i="22" s="1" a="1"/>
  <c r="K232" i="22" s="1"/>
  <c r="B233" i="22"/>
  <c r="C233" i="22"/>
  <c r="D233" i="22"/>
  <c r="E233" i="22"/>
  <c r="K233" i="22" s="1" a="1"/>
  <c r="K233" i="22" s="1"/>
  <c r="B234" i="22"/>
  <c r="C234" i="22"/>
  <c r="D234" i="22"/>
  <c r="E234" i="22"/>
  <c r="K234" i="22" s="1" a="1"/>
  <c r="K234" i="22" s="1"/>
  <c r="B235" i="22"/>
  <c r="C235" i="22"/>
  <c r="D235" i="22"/>
  <c r="E235" i="22"/>
  <c r="K235" i="22" s="1" a="1"/>
  <c r="K235" i="22" s="1"/>
  <c r="B236" i="22"/>
  <c r="C236" i="22"/>
  <c r="D236" i="22"/>
  <c r="E236" i="22"/>
  <c r="K236" i="22" s="1" a="1"/>
  <c r="K236" i="22" s="1"/>
  <c r="B237" i="22"/>
  <c r="C237" i="22"/>
  <c r="D237" i="22"/>
  <c r="E237" i="22"/>
  <c r="K237" i="22" s="1" a="1"/>
  <c r="K237" i="22" s="1"/>
  <c r="B238" i="22"/>
  <c r="C238" i="22"/>
  <c r="D238" i="22"/>
  <c r="E238" i="22"/>
  <c r="K238" i="22" s="1" a="1"/>
  <c r="K238" i="22" s="1"/>
  <c r="B239" i="22"/>
  <c r="C239" i="22"/>
  <c r="D239" i="22"/>
  <c r="E239" i="22"/>
  <c r="K239" i="22" s="1" a="1"/>
  <c r="K239" i="22" s="1"/>
  <c r="B240" i="22"/>
  <c r="C240" i="22"/>
  <c r="D240" i="22"/>
  <c r="E240" i="22"/>
  <c r="K240" i="22" s="1" a="1"/>
  <c r="K240" i="22" s="1"/>
  <c r="B241" i="22"/>
  <c r="C241" i="22"/>
  <c r="D241" i="22"/>
  <c r="E241" i="22"/>
  <c r="K241" i="22" s="1" a="1"/>
  <c r="K241" i="22" s="1"/>
  <c r="B242" i="22"/>
  <c r="C242" i="22"/>
  <c r="D242" i="22"/>
  <c r="E242" i="22"/>
  <c r="K242" i="22" s="1" a="1"/>
  <c r="K242" i="22" s="1"/>
  <c r="B243" i="22"/>
  <c r="C243" i="22"/>
  <c r="D243" i="22"/>
  <c r="E243" i="22"/>
  <c r="K243" i="22" s="1" a="1"/>
  <c r="K243" i="22" s="1"/>
  <c r="B244" i="22"/>
  <c r="C244" i="22"/>
  <c r="D244" i="22"/>
  <c r="E244" i="22"/>
  <c r="K244" i="22" s="1" a="1"/>
  <c r="K244" i="22" s="1"/>
  <c r="B245" i="22"/>
  <c r="C245" i="22"/>
  <c r="D245" i="22"/>
  <c r="E245" i="22"/>
  <c r="K245" i="22" s="1" a="1"/>
  <c r="K245" i="22" s="1"/>
  <c r="B246" i="22"/>
  <c r="C246" i="22"/>
  <c r="D246" i="22"/>
  <c r="E246" i="22"/>
  <c r="K246" i="22" s="1" a="1"/>
  <c r="K246" i="22" s="1"/>
  <c r="B247" i="22"/>
  <c r="C247" i="22"/>
  <c r="D247" i="22"/>
  <c r="E247" i="22"/>
  <c r="K247" i="22" s="1" a="1"/>
  <c r="K247" i="22" s="1"/>
  <c r="B248" i="22"/>
  <c r="C248" i="22"/>
  <c r="D248" i="22"/>
  <c r="E248" i="22"/>
  <c r="K248" i="22" s="1" a="1"/>
  <c r="K248" i="22" s="1"/>
  <c r="B249" i="22"/>
  <c r="C249" i="22"/>
  <c r="D249" i="22"/>
  <c r="E249" i="22"/>
  <c r="K249" i="22" s="1" a="1"/>
  <c r="K249" i="22" s="1"/>
  <c r="B250" i="22"/>
  <c r="C250" i="22"/>
  <c r="D250" i="22"/>
  <c r="E250" i="22"/>
  <c r="K250" i="22" s="1" a="1"/>
  <c r="K250" i="22" s="1"/>
  <c r="B251" i="22"/>
  <c r="C251" i="22"/>
  <c r="D251" i="22"/>
  <c r="E251" i="22"/>
  <c r="K251" i="22" s="1" a="1"/>
  <c r="K251" i="22" s="1"/>
  <c r="B252" i="22"/>
  <c r="C252" i="22"/>
  <c r="D252" i="22"/>
  <c r="E252" i="22"/>
  <c r="K252" i="22" s="1" a="1"/>
  <c r="K252" i="22" s="1"/>
  <c r="B253" i="22"/>
  <c r="C253" i="22"/>
  <c r="D253" i="22"/>
  <c r="E253" i="22"/>
  <c r="K253" i="22" s="1" a="1"/>
  <c r="K253" i="22" s="1"/>
  <c r="B254" i="22"/>
  <c r="C254" i="22"/>
  <c r="D254" i="22"/>
  <c r="E254" i="22"/>
  <c r="K254" i="22" s="1" a="1"/>
  <c r="K254" i="22" s="1"/>
  <c r="B255" i="22"/>
  <c r="C255" i="22"/>
  <c r="D255" i="22"/>
  <c r="E255" i="22"/>
  <c r="K255" i="22" s="1" a="1"/>
  <c r="K255" i="22" s="1"/>
  <c r="B256" i="22"/>
  <c r="C256" i="22"/>
  <c r="D256" i="22"/>
  <c r="E256" i="22"/>
  <c r="K256" i="22" s="1" a="1"/>
  <c r="K256" i="22" s="1"/>
  <c r="B257" i="22"/>
  <c r="C257" i="22"/>
  <c r="D257" i="22"/>
  <c r="E257" i="22"/>
  <c r="K257" i="22" s="1" a="1"/>
  <c r="K257" i="22" s="1"/>
  <c r="B258" i="22"/>
  <c r="C258" i="22"/>
  <c r="D258" i="22"/>
  <c r="E258" i="22"/>
  <c r="K258" i="22" s="1" a="1"/>
  <c r="K258" i="22" s="1"/>
  <c r="B259" i="22"/>
  <c r="C259" i="22"/>
  <c r="D259" i="22"/>
  <c r="E259" i="22"/>
  <c r="K259" i="22" s="1" a="1"/>
  <c r="K259" i="22" s="1"/>
  <c r="B260" i="22"/>
  <c r="C260" i="22"/>
  <c r="D260" i="22"/>
  <c r="E260" i="22"/>
  <c r="K260" i="22" s="1" a="1"/>
  <c r="K260" i="22" s="1"/>
  <c r="B261" i="22"/>
  <c r="C261" i="22"/>
  <c r="D261" i="22"/>
  <c r="E261" i="22"/>
  <c r="K261" i="22" s="1" a="1"/>
  <c r="K261" i="22" s="1"/>
  <c r="B262" i="22"/>
  <c r="C262" i="22"/>
  <c r="D262" i="22"/>
  <c r="E262" i="22"/>
  <c r="K262" i="22" s="1" a="1"/>
  <c r="K262" i="22" s="1"/>
  <c r="B263" i="22"/>
  <c r="C263" i="22"/>
  <c r="D263" i="22"/>
  <c r="E263" i="22"/>
  <c r="K263" i="22" s="1" a="1"/>
  <c r="K263" i="22" s="1"/>
  <c r="B264" i="22"/>
  <c r="C264" i="22"/>
  <c r="D264" i="22"/>
  <c r="E264" i="22"/>
  <c r="K264" i="22" s="1" a="1"/>
  <c r="K264" i="22" s="1"/>
  <c r="B265" i="22"/>
  <c r="C265" i="22"/>
  <c r="D265" i="22"/>
  <c r="E265" i="22"/>
  <c r="K265" i="22" s="1" a="1"/>
  <c r="K265" i="22" s="1"/>
  <c r="B266" i="22"/>
  <c r="C266" i="22"/>
  <c r="D266" i="22"/>
  <c r="E266" i="22"/>
  <c r="K266" i="22" s="1" a="1"/>
  <c r="K266" i="22" s="1"/>
  <c r="B267" i="22"/>
  <c r="C267" i="22"/>
  <c r="D267" i="22"/>
  <c r="E267" i="22"/>
  <c r="K267" i="22" s="1" a="1"/>
  <c r="K267" i="22" s="1"/>
  <c r="B268" i="22"/>
  <c r="C268" i="22"/>
  <c r="D268" i="22"/>
  <c r="E268" i="22"/>
  <c r="K268" i="22" s="1" a="1"/>
  <c r="K268" i="22" s="1"/>
  <c r="B269" i="22"/>
  <c r="C269" i="22"/>
  <c r="D269" i="22"/>
  <c r="E269" i="22"/>
  <c r="K269" i="22" s="1" a="1"/>
  <c r="K269" i="22" s="1"/>
  <c r="B270" i="22"/>
  <c r="C270" i="22"/>
  <c r="D270" i="22"/>
  <c r="E270" i="22"/>
  <c r="K270" i="22" s="1" a="1"/>
  <c r="K270" i="22" s="1"/>
  <c r="B271" i="22"/>
  <c r="C271" i="22"/>
  <c r="D271" i="22"/>
  <c r="E271" i="22"/>
  <c r="K271" i="22" s="1" a="1"/>
  <c r="K271" i="22" s="1"/>
  <c r="B272" i="22"/>
  <c r="C272" i="22"/>
  <c r="D272" i="22"/>
  <c r="E272" i="22"/>
  <c r="K272" i="22" s="1" a="1"/>
  <c r="K272" i="22" s="1"/>
  <c r="B273" i="22"/>
  <c r="C273" i="22"/>
  <c r="D273" i="22"/>
  <c r="E273" i="22"/>
  <c r="K273" i="22" s="1" a="1"/>
  <c r="K273" i="22" s="1"/>
  <c r="B274" i="22"/>
  <c r="C274" i="22"/>
  <c r="D274" i="22"/>
  <c r="E274" i="22"/>
  <c r="K274" i="22" s="1" a="1"/>
  <c r="K274" i="22" s="1"/>
  <c r="B275" i="22"/>
  <c r="C275" i="22"/>
  <c r="D275" i="22"/>
  <c r="E275" i="22"/>
  <c r="K275" i="22" s="1" a="1"/>
  <c r="K275" i="22" s="1"/>
  <c r="B276" i="22"/>
  <c r="C276" i="22"/>
  <c r="D276" i="22"/>
  <c r="E276" i="22"/>
  <c r="K276" i="22" s="1" a="1"/>
  <c r="K276" i="22" s="1"/>
  <c r="B277" i="22"/>
  <c r="C277" i="22"/>
  <c r="D277" i="22"/>
  <c r="E277" i="22"/>
  <c r="K277" i="22" s="1" a="1"/>
  <c r="K277" i="22" s="1"/>
  <c r="B278" i="22"/>
  <c r="C278" i="22"/>
  <c r="D278" i="22"/>
  <c r="E278" i="22"/>
  <c r="K278" i="22" s="1" a="1"/>
  <c r="K278" i="22" s="1"/>
  <c r="B279" i="22"/>
  <c r="C279" i="22"/>
  <c r="D279" i="22"/>
  <c r="E279" i="22"/>
  <c r="K279" i="22" s="1" a="1"/>
  <c r="K279" i="22" s="1"/>
  <c r="B280" i="22"/>
  <c r="C280" i="22"/>
  <c r="D280" i="22"/>
  <c r="E280" i="22"/>
  <c r="K280" i="22" s="1" a="1"/>
  <c r="K280" i="22" s="1"/>
  <c r="B281" i="22"/>
  <c r="C281" i="22"/>
  <c r="D281" i="22"/>
  <c r="E281" i="22"/>
  <c r="K281" i="22" s="1" a="1"/>
  <c r="K281" i="22" s="1"/>
  <c r="B282" i="22"/>
  <c r="C282" i="22"/>
  <c r="D282" i="22"/>
  <c r="E282" i="22"/>
  <c r="K282" i="22" s="1" a="1"/>
  <c r="K282" i="22" s="1"/>
  <c r="B283" i="22"/>
  <c r="C283" i="22"/>
  <c r="D283" i="22"/>
  <c r="E283" i="22"/>
  <c r="K283" i="22" s="1" a="1"/>
  <c r="K283" i="22" s="1"/>
  <c r="B284" i="22"/>
  <c r="C284" i="22"/>
  <c r="D284" i="22"/>
  <c r="E284" i="22"/>
  <c r="K284" i="22" s="1" a="1"/>
  <c r="K284" i="22" s="1"/>
  <c r="B285" i="22"/>
  <c r="C285" i="22"/>
  <c r="D285" i="22"/>
  <c r="E285" i="22"/>
  <c r="K285" i="22" s="1" a="1"/>
  <c r="K285" i="22" s="1"/>
  <c r="B286" i="22"/>
  <c r="C286" i="22"/>
  <c r="D286" i="22"/>
  <c r="E286" i="22"/>
  <c r="K286" i="22" s="1" a="1"/>
  <c r="K286" i="22" s="1"/>
  <c r="B287" i="22"/>
  <c r="C287" i="22"/>
  <c r="D287" i="22"/>
  <c r="E287" i="22"/>
  <c r="K287" i="22" s="1" a="1"/>
  <c r="K287" i="22" s="1"/>
  <c r="B288" i="22"/>
  <c r="C288" i="22"/>
  <c r="D288" i="22"/>
  <c r="E288" i="22"/>
  <c r="K288" i="22" s="1" a="1"/>
  <c r="K288" i="22" s="1"/>
  <c r="B289" i="22"/>
  <c r="C289" i="22"/>
  <c r="D289" i="22"/>
  <c r="E289" i="22"/>
  <c r="K289" i="22" s="1" a="1"/>
  <c r="K289" i="22" s="1"/>
  <c r="B290" i="22"/>
  <c r="C290" i="22"/>
  <c r="D290" i="22"/>
  <c r="E290" i="22"/>
  <c r="K290" i="22" s="1" a="1"/>
  <c r="K290" i="22" s="1"/>
  <c r="B291" i="22"/>
  <c r="C291" i="22"/>
  <c r="D291" i="22"/>
  <c r="E291" i="22"/>
  <c r="K291" i="22" s="1" a="1"/>
  <c r="K291" i="22" s="1"/>
  <c r="B292" i="22"/>
  <c r="C292" i="22"/>
  <c r="D292" i="22"/>
  <c r="E292" i="22"/>
  <c r="K292" i="22" s="1" a="1"/>
  <c r="K292" i="22" s="1"/>
  <c r="B293" i="22"/>
  <c r="C293" i="22"/>
  <c r="D293" i="22"/>
  <c r="E293" i="22"/>
  <c r="K293" i="22" s="1" a="1"/>
  <c r="K293" i="22" s="1"/>
  <c r="E6" i="22"/>
  <c r="C6" i="22"/>
  <c r="B6" i="22"/>
  <c r="B7" i="20"/>
  <c r="C7" i="20"/>
  <c r="E7" i="20"/>
  <c r="B8" i="20"/>
  <c r="C8" i="20"/>
  <c r="E8" i="20"/>
  <c r="B9" i="20"/>
  <c r="C9" i="20"/>
  <c r="E9" i="20"/>
  <c r="K9" i="20" s="1" a="1"/>
  <c r="K9" i="20" s="1"/>
  <c r="B10" i="20"/>
  <c r="C10" i="20"/>
  <c r="E10" i="20"/>
  <c r="B11" i="20"/>
  <c r="C11" i="20"/>
  <c r="E11" i="20"/>
  <c r="B12" i="20"/>
  <c r="C12" i="20"/>
  <c r="E12" i="20"/>
  <c r="B13" i="20"/>
  <c r="C13" i="20"/>
  <c r="E13" i="20"/>
  <c r="B14" i="20"/>
  <c r="C14" i="20"/>
  <c r="E14" i="20"/>
  <c r="B15" i="20"/>
  <c r="C15" i="20"/>
  <c r="E15" i="20"/>
  <c r="B16" i="20"/>
  <c r="C16" i="20"/>
  <c r="E16" i="20"/>
  <c r="B17" i="20"/>
  <c r="C17" i="20"/>
  <c r="E17" i="20"/>
  <c r="B18" i="20"/>
  <c r="C18" i="20"/>
  <c r="E18" i="20"/>
  <c r="B19" i="20"/>
  <c r="C19" i="20"/>
  <c r="E19" i="20"/>
  <c r="B20" i="20"/>
  <c r="C20" i="20"/>
  <c r="E20" i="20"/>
  <c r="B21" i="20"/>
  <c r="C21" i="20"/>
  <c r="E21" i="20"/>
  <c r="B22" i="20"/>
  <c r="C22" i="20"/>
  <c r="E22" i="20"/>
  <c r="B23" i="20"/>
  <c r="C23" i="20"/>
  <c r="E23" i="20"/>
  <c r="B24" i="20"/>
  <c r="C24" i="20"/>
  <c r="E24" i="20"/>
  <c r="B25" i="20"/>
  <c r="C25" i="20"/>
  <c r="E25" i="20"/>
  <c r="B26" i="20"/>
  <c r="C26" i="20"/>
  <c r="E26" i="20"/>
  <c r="B27" i="20"/>
  <c r="C27" i="20"/>
  <c r="E27" i="20"/>
  <c r="B28" i="20"/>
  <c r="C28" i="20"/>
  <c r="E28" i="20"/>
  <c r="B29" i="20"/>
  <c r="C29" i="20"/>
  <c r="E29" i="20"/>
  <c r="B30" i="20"/>
  <c r="C30" i="20"/>
  <c r="E30" i="20"/>
  <c r="B31" i="20"/>
  <c r="C31" i="20"/>
  <c r="E31" i="20"/>
  <c r="B32" i="20"/>
  <c r="C32" i="20"/>
  <c r="E32" i="20"/>
  <c r="B33" i="20"/>
  <c r="C33" i="20"/>
  <c r="E33" i="20"/>
  <c r="B34" i="20"/>
  <c r="C34" i="20"/>
  <c r="E34" i="20"/>
  <c r="B35" i="20"/>
  <c r="C35" i="20"/>
  <c r="E35" i="20"/>
  <c r="B36" i="20"/>
  <c r="C36" i="20"/>
  <c r="E36" i="20"/>
  <c r="B37" i="20"/>
  <c r="C37" i="20"/>
  <c r="E37" i="20"/>
  <c r="B38" i="20"/>
  <c r="C38" i="20"/>
  <c r="E38" i="20"/>
  <c r="B39" i="20"/>
  <c r="C39" i="20"/>
  <c r="E39" i="20"/>
  <c r="B40" i="20"/>
  <c r="C40" i="20"/>
  <c r="E40" i="20"/>
  <c r="B41" i="20"/>
  <c r="C41" i="20"/>
  <c r="E41" i="20"/>
  <c r="B42" i="20"/>
  <c r="C42" i="20"/>
  <c r="E42" i="20"/>
  <c r="B43" i="20"/>
  <c r="C43" i="20"/>
  <c r="E43" i="20"/>
  <c r="B44" i="20"/>
  <c r="C44" i="20"/>
  <c r="E44" i="20"/>
  <c r="B45" i="20"/>
  <c r="C45" i="20"/>
  <c r="E45" i="20"/>
  <c r="B46" i="20"/>
  <c r="C46" i="20"/>
  <c r="E46" i="20"/>
  <c r="B47" i="20"/>
  <c r="C47" i="20"/>
  <c r="E47" i="20"/>
  <c r="B48" i="20"/>
  <c r="C48" i="20"/>
  <c r="E48" i="20"/>
  <c r="B49" i="20"/>
  <c r="C49" i="20"/>
  <c r="E49" i="20"/>
  <c r="B50" i="20"/>
  <c r="C50" i="20"/>
  <c r="E50" i="20"/>
  <c r="B51" i="20"/>
  <c r="C51" i="20"/>
  <c r="E51" i="20"/>
  <c r="B52" i="20"/>
  <c r="C52" i="20"/>
  <c r="E52" i="20"/>
  <c r="B53" i="20"/>
  <c r="C53" i="20"/>
  <c r="E53" i="20"/>
  <c r="B54" i="20"/>
  <c r="C54" i="20"/>
  <c r="E54" i="20"/>
  <c r="B55" i="20"/>
  <c r="C55" i="20"/>
  <c r="E55" i="20"/>
  <c r="B56" i="20"/>
  <c r="C56" i="20"/>
  <c r="E56" i="20"/>
  <c r="B57" i="20"/>
  <c r="C57" i="20"/>
  <c r="E57" i="20"/>
  <c r="B58" i="20"/>
  <c r="C58" i="20"/>
  <c r="E58" i="20"/>
  <c r="B59" i="20"/>
  <c r="C59" i="20"/>
  <c r="E59" i="20"/>
  <c r="B60" i="20"/>
  <c r="C60" i="20"/>
  <c r="E60" i="20"/>
  <c r="B61" i="20"/>
  <c r="C61" i="20"/>
  <c r="E61" i="20"/>
  <c r="B62" i="20"/>
  <c r="C62" i="20"/>
  <c r="E62" i="20"/>
  <c r="B63" i="20"/>
  <c r="C63" i="20"/>
  <c r="E63" i="20"/>
  <c r="B64" i="20"/>
  <c r="C64" i="20"/>
  <c r="E64" i="20"/>
  <c r="B65" i="20"/>
  <c r="C65" i="20"/>
  <c r="E65" i="20"/>
  <c r="B66" i="20"/>
  <c r="C66" i="20"/>
  <c r="E66" i="20"/>
  <c r="B67" i="20"/>
  <c r="C67" i="20"/>
  <c r="E67" i="20"/>
  <c r="B68" i="20"/>
  <c r="C68" i="20"/>
  <c r="E68" i="20"/>
  <c r="B69" i="20"/>
  <c r="C69" i="20"/>
  <c r="E69" i="20"/>
  <c r="B70" i="20"/>
  <c r="C70" i="20"/>
  <c r="E70" i="20"/>
  <c r="B71" i="20"/>
  <c r="C71" i="20"/>
  <c r="E71" i="20"/>
  <c r="B72" i="20"/>
  <c r="C72" i="20"/>
  <c r="E72" i="20"/>
  <c r="B73" i="20"/>
  <c r="C73" i="20"/>
  <c r="E73" i="20"/>
  <c r="B74" i="20"/>
  <c r="C74" i="20"/>
  <c r="E74" i="20"/>
  <c r="B75" i="20"/>
  <c r="C75" i="20"/>
  <c r="E75" i="20"/>
  <c r="B76" i="20"/>
  <c r="C76" i="20"/>
  <c r="E76" i="20"/>
  <c r="B77" i="20"/>
  <c r="C77" i="20"/>
  <c r="E77" i="20"/>
  <c r="B78" i="20"/>
  <c r="C78" i="20"/>
  <c r="E78" i="20"/>
  <c r="B79" i="20"/>
  <c r="C79" i="20"/>
  <c r="E79" i="20"/>
  <c r="B80" i="20"/>
  <c r="C80" i="20"/>
  <c r="E80" i="20"/>
  <c r="B81" i="20"/>
  <c r="C81" i="20"/>
  <c r="E81" i="20"/>
  <c r="B82" i="20"/>
  <c r="C82" i="20"/>
  <c r="E82" i="20"/>
  <c r="B83" i="20"/>
  <c r="C83" i="20"/>
  <c r="E83" i="20"/>
  <c r="B84" i="20"/>
  <c r="C84" i="20"/>
  <c r="E84" i="20"/>
  <c r="B85" i="20"/>
  <c r="C85" i="20"/>
  <c r="E85" i="20"/>
  <c r="B86" i="20"/>
  <c r="C86" i="20"/>
  <c r="E86" i="20"/>
  <c r="B87" i="20"/>
  <c r="C87" i="20"/>
  <c r="E87" i="20"/>
  <c r="B88" i="20"/>
  <c r="C88" i="20"/>
  <c r="E88" i="20"/>
  <c r="B89" i="20"/>
  <c r="C89" i="20"/>
  <c r="E89" i="20"/>
  <c r="B90" i="20"/>
  <c r="C90" i="20"/>
  <c r="E90" i="20"/>
  <c r="B91" i="20"/>
  <c r="C91" i="20"/>
  <c r="E91" i="20"/>
  <c r="B92" i="20"/>
  <c r="C92" i="20"/>
  <c r="E92" i="20"/>
  <c r="B93" i="20"/>
  <c r="C93" i="20"/>
  <c r="E93" i="20"/>
  <c r="B94" i="20"/>
  <c r="C94" i="20"/>
  <c r="E94" i="20"/>
  <c r="B95" i="20"/>
  <c r="C95" i="20"/>
  <c r="E95" i="20"/>
  <c r="B96" i="20"/>
  <c r="C96" i="20"/>
  <c r="E96" i="20"/>
  <c r="B97" i="20"/>
  <c r="C97" i="20"/>
  <c r="E97" i="20"/>
  <c r="B98" i="20"/>
  <c r="C98" i="20"/>
  <c r="E98" i="20"/>
  <c r="B99" i="20"/>
  <c r="C99" i="20"/>
  <c r="E99" i="20"/>
  <c r="B100" i="20"/>
  <c r="C100" i="20"/>
  <c r="E100" i="20"/>
  <c r="B101" i="20"/>
  <c r="C101" i="20"/>
  <c r="E101" i="20"/>
  <c r="B102" i="20"/>
  <c r="C102" i="20"/>
  <c r="E102" i="20"/>
  <c r="B103" i="20"/>
  <c r="C103" i="20"/>
  <c r="E103" i="20"/>
  <c r="B104" i="20"/>
  <c r="C104" i="20"/>
  <c r="E104" i="20"/>
  <c r="B105" i="20"/>
  <c r="C105" i="20"/>
  <c r="E105" i="20"/>
  <c r="B106" i="20"/>
  <c r="C106" i="20"/>
  <c r="E106" i="20"/>
  <c r="B107" i="20"/>
  <c r="C107" i="20"/>
  <c r="E107" i="20"/>
  <c r="B108" i="20"/>
  <c r="C108" i="20"/>
  <c r="E108" i="20"/>
  <c r="B109" i="20"/>
  <c r="C109" i="20"/>
  <c r="E109" i="20"/>
  <c r="B110" i="20"/>
  <c r="C110" i="20"/>
  <c r="E110" i="20"/>
  <c r="B111" i="20"/>
  <c r="C111" i="20"/>
  <c r="E111" i="20"/>
  <c r="B112" i="20"/>
  <c r="C112" i="20"/>
  <c r="E112" i="20"/>
  <c r="B113" i="20"/>
  <c r="C113" i="20"/>
  <c r="E113" i="20"/>
  <c r="B114" i="20"/>
  <c r="C114" i="20"/>
  <c r="E114" i="20"/>
  <c r="B115" i="20"/>
  <c r="C115" i="20"/>
  <c r="E115" i="20"/>
  <c r="B116" i="20"/>
  <c r="C116" i="20"/>
  <c r="E116" i="20"/>
  <c r="B117" i="20"/>
  <c r="C117" i="20"/>
  <c r="E117" i="20"/>
  <c r="B118" i="20"/>
  <c r="C118" i="20"/>
  <c r="E118" i="20"/>
  <c r="B119" i="20"/>
  <c r="C119" i="20"/>
  <c r="E119" i="20"/>
  <c r="B120" i="20"/>
  <c r="C120" i="20"/>
  <c r="E120" i="20"/>
  <c r="B121" i="20"/>
  <c r="C121" i="20"/>
  <c r="E121" i="20"/>
  <c r="B122" i="20"/>
  <c r="C122" i="20"/>
  <c r="E122" i="20"/>
  <c r="B123" i="20"/>
  <c r="C123" i="20"/>
  <c r="E123" i="20"/>
  <c r="B124" i="20"/>
  <c r="C124" i="20"/>
  <c r="E124" i="20"/>
  <c r="B125" i="20"/>
  <c r="C125" i="20"/>
  <c r="E125" i="20"/>
  <c r="B126" i="20"/>
  <c r="C126" i="20"/>
  <c r="E126" i="20"/>
  <c r="B127" i="20"/>
  <c r="C127" i="20"/>
  <c r="E127" i="20"/>
  <c r="B128" i="20"/>
  <c r="C128" i="20"/>
  <c r="E128" i="20"/>
  <c r="B129" i="20"/>
  <c r="C129" i="20"/>
  <c r="E129" i="20"/>
  <c r="B130" i="20"/>
  <c r="C130" i="20"/>
  <c r="E130" i="20"/>
  <c r="B131" i="20"/>
  <c r="C131" i="20"/>
  <c r="E131" i="20"/>
  <c r="B132" i="20"/>
  <c r="C132" i="20"/>
  <c r="E132" i="20"/>
  <c r="B133" i="20"/>
  <c r="C133" i="20"/>
  <c r="E133" i="20"/>
  <c r="B134" i="20"/>
  <c r="C134" i="20"/>
  <c r="E134" i="20"/>
  <c r="B135" i="20"/>
  <c r="C135" i="20"/>
  <c r="E135" i="20"/>
  <c r="B136" i="20"/>
  <c r="C136" i="20"/>
  <c r="E136" i="20"/>
  <c r="B137" i="20"/>
  <c r="C137" i="20"/>
  <c r="E137" i="20"/>
  <c r="B138" i="20"/>
  <c r="C138" i="20"/>
  <c r="E138" i="20"/>
  <c r="B139" i="20"/>
  <c r="C139" i="20"/>
  <c r="E139" i="20"/>
  <c r="B140" i="20"/>
  <c r="C140" i="20"/>
  <c r="E140" i="20"/>
  <c r="B141" i="20"/>
  <c r="C141" i="20"/>
  <c r="E141" i="20"/>
  <c r="B142" i="20"/>
  <c r="C142" i="20"/>
  <c r="E142" i="20"/>
  <c r="B143" i="20"/>
  <c r="C143" i="20"/>
  <c r="E143" i="20"/>
  <c r="B144" i="20"/>
  <c r="C144" i="20"/>
  <c r="D144" i="20"/>
  <c r="E144" i="20"/>
  <c r="B145" i="20"/>
  <c r="C145" i="20"/>
  <c r="D145" i="20"/>
  <c r="E145" i="20"/>
  <c r="B146" i="20"/>
  <c r="C146" i="20"/>
  <c r="D146" i="20"/>
  <c r="E146" i="20"/>
  <c r="B147" i="20"/>
  <c r="C147" i="20"/>
  <c r="D147" i="20"/>
  <c r="E147" i="20"/>
  <c r="B148" i="20"/>
  <c r="C148" i="20"/>
  <c r="D148" i="20"/>
  <c r="E148" i="20"/>
  <c r="B149" i="20"/>
  <c r="C149" i="20"/>
  <c r="D149" i="20"/>
  <c r="E149" i="20"/>
  <c r="B150" i="20"/>
  <c r="C150" i="20"/>
  <c r="D150" i="20"/>
  <c r="E150" i="20"/>
  <c r="B151" i="20"/>
  <c r="C151" i="20"/>
  <c r="D151" i="20"/>
  <c r="E151" i="20"/>
  <c r="B152" i="20"/>
  <c r="C152" i="20"/>
  <c r="D152" i="20"/>
  <c r="E152" i="20"/>
  <c r="B153" i="20"/>
  <c r="C153" i="20"/>
  <c r="D153" i="20"/>
  <c r="E153" i="20"/>
  <c r="B154" i="20"/>
  <c r="C154" i="20"/>
  <c r="D154" i="20"/>
  <c r="E154" i="20"/>
  <c r="B155" i="20"/>
  <c r="C155" i="20"/>
  <c r="D155" i="20"/>
  <c r="E155" i="20"/>
  <c r="B156" i="20"/>
  <c r="C156" i="20"/>
  <c r="D156" i="20"/>
  <c r="E156" i="20"/>
  <c r="B157" i="20"/>
  <c r="C157" i="20"/>
  <c r="D157" i="20"/>
  <c r="E157" i="20"/>
  <c r="B158" i="20"/>
  <c r="C158" i="20"/>
  <c r="D158" i="20"/>
  <c r="E158" i="20"/>
  <c r="B159" i="20"/>
  <c r="C159" i="20"/>
  <c r="D159" i="20"/>
  <c r="E159" i="20"/>
  <c r="B160" i="20"/>
  <c r="C160" i="20"/>
  <c r="D160" i="20"/>
  <c r="E160" i="20"/>
  <c r="B161" i="20"/>
  <c r="C161" i="20"/>
  <c r="D161" i="20"/>
  <c r="E161" i="20"/>
  <c r="B162" i="20"/>
  <c r="C162" i="20"/>
  <c r="D162" i="20"/>
  <c r="E162" i="20"/>
  <c r="B163" i="20"/>
  <c r="C163" i="20"/>
  <c r="D163" i="20"/>
  <c r="E163" i="20"/>
  <c r="B164" i="20"/>
  <c r="C164" i="20"/>
  <c r="D164" i="20"/>
  <c r="E164" i="20"/>
  <c r="B165" i="20"/>
  <c r="C165" i="20"/>
  <c r="D165" i="20"/>
  <c r="E165" i="20"/>
  <c r="B166" i="20"/>
  <c r="C166" i="20"/>
  <c r="D166" i="20"/>
  <c r="E166" i="20"/>
  <c r="B167" i="20"/>
  <c r="C167" i="20"/>
  <c r="D167" i="20"/>
  <c r="E167" i="20"/>
  <c r="B168" i="20"/>
  <c r="C168" i="20"/>
  <c r="D168" i="20"/>
  <c r="E168" i="20"/>
  <c r="B169" i="20"/>
  <c r="C169" i="20"/>
  <c r="D169" i="20"/>
  <c r="E169" i="20"/>
  <c r="B170" i="20"/>
  <c r="C170" i="20"/>
  <c r="D170" i="20"/>
  <c r="E170" i="20"/>
  <c r="B171" i="20"/>
  <c r="C171" i="20"/>
  <c r="D171" i="20"/>
  <c r="E171" i="20"/>
  <c r="B172" i="20"/>
  <c r="C172" i="20"/>
  <c r="D172" i="20"/>
  <c r="E172" i="20"/>
  <c r="B173" i="20"/>
  <c r="C173" i="20"/>
  <c r="D173" i="20"/>
  <c r="E173" i="20"/>
  <c r="B174" i="20"/>
  <c r="C174" i="20"/>
  <c r="D174" i="20"/>
  <c r="E174" i="20"/>
  <c r="B175" i="20"/>
  <c r="C175" i="20"/>
  <c r="D175" i="20"/>
  <c r="E175" i="20"/>
  <c r="B176" i="20"/>
  <c r="C176" i="20"/>
  <c r="D176" i="20"/>
  <c r="E176" i="20"/>
  <c r="B177" i="20"/>
  <c r="C177" i="20"/>
  <c r="D177" i="20"/>
  <c r="E177" i="20"/>
  <c r="B178" i="20"/>
  <c r="C178" i="20"/>
  <c r="D178" i="20"/>
  <c r="E178" i="20"/>
  <c r="B179" i="20"/>
  <c r="C179" i="20"/>
  <c r="D179" i="20"/>
  <c r="E179" i="20"/>
  <c r="B180" i="20"/>
  <c r="C180" i="20"/>
  <c r="D180" i="20"/>
  <c r="E180" i="20"/>
  <c r="B181" i="20"/>
  <c r="C181" i="20"/>
  <c r="D181" i="20"/>
  <c r="E181" i="20"/>
  <c r="B182" i="20"/>
  <c r="C182" i="20"/>
  <c r="D182" i="20"/>
  <c r="E182" i="20"/>
  <c r="B183" i="20"/>
  <c r="C183" i="20"/>
  <c r="D183" i="20"/>
  <c r="E183" i="20"/>
  <c r="B184" i="20"/>
  <c r="C184" i="20"/>
  <c r="D184" i="20"/>
  <c r="E184" i="20"/>
  <c r="B185" i="20"/>
  <c r="C185" i="20"/>
  <c r="D185" i="20"/>
  <c r="E185" i="20"/>
  <c r="B186" i="20"/>
  <c r="C186" i="20"/>
  <c r="D186" i="20"/>
  <c r="E186" i="20"/>
  <c r="B187" i="20"/>
  <c r="C187" i="20"/>
  <c r="D187" i="20"/>
  <c r="E187" i="20"/>
  <c r="B188" i="20"/>
  <c r="C188" i="20"/>
  <c r="D188" i="20"/>
  <c r="E188" i="20"/>
  <c r="B189" i="20"/>
  <c r="C189" i="20"/>
  <c r="D189" i="20"/>
  <c r="E189" i="20"/>
  <c r="B190" i="20"/>
  <c r="C190" i="20"/>
  <c r="D190" i="20"/>
  <c r="E190" i="20"/>
  <c r="B191" i="20"/>
  <c r="C191" i="20"/>
  <c r="D191" i="20"/>
  <c r="E191" i="20"/>
  <c r="B192" i="20"/>
  <c r="C192" i="20"/>
  <c r="D192" i="20"/>
  <c r="E192" i="20"/>
  <c r="B193" i="20"/>
  <c r="C193" i="20"/>
  <c r="D193" i="20"/>
  <c r="E193" i="20"/>
  <c r="B194" i="20"/>
  <c r="C194" i="20"/>
  <c r="D194" i="20"/>
  <c r="E194" i="20"/>
  <c r="B195" i="20"/>
  <c r="C195" i="20"/>
  <c r="D195" i="20"/>
  <c r="E195" i="20"/>
  <c r="B196" i="20"/>
  <c r="C196" i="20"/>
  <c r="D196" i="20"/>
  <c r="E196" i="20"/>
  <c r="B197" i="20"/>
  <c r="C197" i="20"/>
  <c r="D197" i="20"/>
  <c r="E197" i="20"/>
  <c r="B198" i="20"/>
  <c r="C198" i="20"/>
  <c r="D198" i="20"/>
  <c r="E198" i="20"/>
  <c r="B199" i="20"/>
  <c r="C199" i="20"/>
  <c r="D199" i="20"/>
  <c r="E199" i="20"/>
  <c r="B200" i="20"/>
  <c r="C200" i="20"/>
  <c r="D200" i="20"/>
  <c r="E200" i="20"/>
  <c r="B201" i="20"/>
  <c r="C201" i="20"/>
  <c r="D201" i="20"/>
  <c r="E201" i="20"/>
  <c r="B202" i="20"/>
  <c r="C202" i="20"/>
  <c r="D202" i="20"/>
  <c r="E202" i="20"/>
  <c r="B203" i="20"/>
  <c r="C203" i="20"/>
  <c r="D203" i="20"/>
  <c r="E203" i="20"/>
  <c r="B204" i="20"/>
  <c r="C204" i="20"/>
  <c r="D204" i="20"/>
  <c r="E204" i="20"/>
  <c r="B205" i="20"/>
  <c r="C205" i="20"/>
  <c r="D205" i="20"/>
  <c r="E205" i="20"/>
  <c r="B206" i="20"/>
  <c r="C206" i="20"/>
  <c r="D206" i="20"/>
  <c r="E206" i="20"/>
  <c r="B207" i="20"/>
  <c r="C207" i="20"/>
  <c r="D207" i="20"/>
  <c r="E207" i="20"/>
  <c r="B208" i="20"/>
  <c r="C208" i="20"/>
  <c r="D208" i="20"/>
  <c r="E208" i="20"/>
  <c r="B209" i="20"/>
  <c r="C209" i="20"/>
  <c r="D209" i="20"/>
  <c r="E209" i="20"/>
  <c r="B210" i="20"/>
  <c r="C210" i="20"/>
  <c r="D210" i="20"/>
  <c r="E210" i="20"/>
  <c r="B211" i="20"/>
  <c r="C211" i="20"/>
  <c r="D211" i="20"/>
  <c r="E211" i="20"/>
  <c r="B212" i="20"/>
  <c r="C212" i="20"/>
  <c r="D212" i="20"/>
  <c r="E212" i="20"/>
  <c r="B213" i="20"/>
  <c r="C213" i="20"/>
  <c r="D213" i="20"/>
  <c r="E213" i="20"/>
  <c r="B214" i="20"/>
  <c r="C214" i="20"/>
  <c r="D214" i="20"/>
  <c r="E214" i="20"/>
  <c r="B215" i="20"/>
  <c r="C215" i="20"/>
  <c r="D215" i="20"/>
  <c r="E215" i="20"/>
  <c r="B216" i="20"/>
  <c r="C216" i="20"/>
  <c r="D216" i="20"/>
  <c r="E216" i="20"/>
  <c r="B217" i="20"/>
  <c r="C217" i="20"/>
  <c r="D217" i="20"/>
  <c r="E217" i="20"/>
  <c r="B218" i="20"/>
  <c r="C218" i="20"/>
  <c r="D218" i="20"/>
  <c r="E218" i="20"/>
  <c r="B219" i="20"/>
  <c r="C219" i="20"/>
  <c r="D219" i="20"/>
  <c r="E219" i="20"/>
  <c r="B220" i="20"/>
  <c r="C220" i="20"/>
  <c r="D220" i="20"/>
  <c r="E220" i="20"/>
  <c r="B221" i="20"/>
  <c r="C221" i="20"/>
  <c r="D221" i="20"/>
  <c r="E221" i="20"/>
  <c r="B222" i="20"/>
  <c r="C222" i="20"/>
  <c r="D222" i="20"/>
  <c r="E222" i="20"/>
  <c r="B223" i="20"/>
  <c r="C223" i="20"/>
  <c r="D223" i="20"/>
  <c r="E223" i="20"/>
  <c r="B224" i="20"/>
  <c r="C224" i="20"/>
  <c r="D224" i="20"/>
  <c r="E224" i="20"/>
  <c r="B225" i="20"/>
  <c r="C225" i="20"/>
  <c r="D225" i="20"/>
  <c r="E225" i="20"/>
  <c r="B226" i="20"/>
  <c r="C226" i="20"/>
  <c r="D226" i="20"/>
  <c r="E226" i="20"/>
  <c r="B227" i="20"/>
  <c r="C227" i="20"/>
  <c r="D227" i="20"/>
  <c r="E227" i="20"/>
  <c r="B228" i="20"/>
  <c r="C228" i="20"/>
  <c r="D228" i="20"/>
  <c r="E228" i="20"/>
  <c r="B229" i="20"/>
  <c r="C229" i="20"/>
  <c r="D229" i="20"/>
  <c r="E229" i="20"/>
  <c r="B230" i="20"/>
  <c r="C230" i="20"/>
  <c r="D230" i="20"/>
  <c r="E230" i="20"/>
  <c r="B231" i="20"/>
  <c r="C231" i="20"/>
  <c r="D231" i="20"/>
  <c r="E231" i="20"/>
  <c r="B232" i="20"/>
  <c r="C232" i="20"/>
  <c r="D232" i="20"/>
  <c r="E232" i="20"/>
  <c r="B233" i="20"/>
  <c r="C233" i="20"/>
  <c r="D233" i="20"/>
  <c r="E233" i="20"/>
  <c r="B234" i="20"/>
  <c r="C234" i="20"/>
  <c r="D234" i="20"/>
  <c r="E234" i="20"/>
  <c r="B235" i="20"/>
  <c r="C235" i="20"/>
  <c r="D235" i="20"/>
  <c r="E235" i="20"/>
  <c r="B236" i="20"/>
  <c r="C236" i="20"/>
  <c r="D236" i="20"/>
  <c r="E236" i="20"/>
  <c r="B237" i="20"/>
  <c r="C237" i="20"/>
  <c r="D237" i="20"/>
  <c r="E237" i="20"/>
  <c r="B238" i="20"/>
  <c r="C238" i="20"/>
  <c r="D238" i="20"/>
  <c r="E238" i="20"/>
  <c r="B239" i="20"/>
  <c r="C239" i="20"/>
  <c r="D239" i="20"/>
  <c r="E239" i="20"/>
  <c r="B240" i="20"/>
  <c r="C240" i="20"/>
  <c r="D240" i="20"/>
  <c r="E240" i="20"/>
  <c r="B241" i="20"/>
  <c r="C241" i="20"/>
  <c r="D241" i="20"/>
  <c r="E241" i="20"/>
  <c r="B242" i="20"/>
  <c r="C242" i="20"/>
  <c r="D242" i="20"/>
  <c r="E242" i="20"/>
  <c r="B243" i="20"/>
  <c r="C243" i="20"/>
  <c r="D243" i="20"/>
  <c r="E243" i="20"/>
  <c r="B244" i="20"/>
  <c r="C244" i="20"/>
  <c r="D244" i="20"/>
  <c r="E244" i="20"/>
  <c r="B245" i="20"/>
  <c r="C245" i="20"/>
  <c r="D245" i="20"/>
  <c r="E245" i="20"/>
  <c r="B246" i="20"/>
  <c r="C246" i="20"/>
  <c r="D246" i="20"/>
  <c r="E246" i="20"/>
  <c r="B247" i="20"/>
  <c r="C247" i="20"/>
  <c r="D247" i="20"/>
  <c r="E247" i="20"/>
  <c r="B248" i="20"/>
  <c r="C248" i="20"/>
  <c r="D248" i="20"/>
  <c r="E248" i="20"/>
  <c r="B249" i="20"/>
  <c r="C249" i="20"/>
  <c r="D249" i="20"/>
  <c r="E249" i="20"/>
  <c r="B250" i="20"/>
  <c r="C250" i="20"/>
  <c r="D250" i="20"/>
  <c r="E250" i="20"/>
  <c r="B251" i="20"/>
  <c r="C251" i="20"/>
  <c r="D251" i="20"/>
  <c r="E251" i="20"/>
  <c r="B252" i="20"/>
  <c r="C252" i="20"/>
  <c r="D252" i="20"/>
  <c r="E252" i="20"/>
  <c r="B253" i="20"/>
  <c r="C253" i="20"/>
  <c r="D253" i="20"/>
  <c r="E253" i="20"/>
  <c r="B254" i="20"/>
  <c r="C254" i="20"/>
  <c r="D254" i="20"/>
  <c r="E254" i="20"/>
  <c r="B255" i="20"/>
  <c r="C255" i="20"/>
  <c r="D255" i="20"/>
  <c r="E255" i="20"/>
  <c r="B256" i="20"/>
  <c r="C256" i="20"/>
  <c r="D256" i="20"/>
  <c r="E256" i="20"/>
  <c r="B257" i="20"/>
  <c r="C257" i="20"/>
  <c r="D257" i="20"/>
  <c r="E257" i="20"/>
  <c r="B258" i="20"/>
  <c r="C258" i="20"/>
  <c r="D258" i="20"/>
  <c r="E258" i="20"/>
  <c r="B259" i="20"/>
  <c r="C259" i="20"/>
  <c r="D259" i="20"/>
  <c r="E259" i="20"/>
  <c r="B260" i="20"/>
  <c r="C260" i="20"/>
  <c r="D260" i="20"/>
  <c r="E260" i="20"/>
  <c r="B261" i="20"/>
  <c r="C261" i="20"/>
  <c r="D261" i="20"/>
  <c r="E261" i="20"/>
  <c r="B262" i="20"/>
  <c r="C262" i="20"/>
  <c r="D262" i="20"/>
  <c r="E262" i="20"/>
  <c r="B263" i="20"/>
  <c r="C263" i="20"/>
  <c r="D263" i="20"/>
  <c r="E263" i="20"/>
  <c r="B264" i="20"/>
  <c r="C264" i="20"/>
  <c r="D264" i="20"/>
  <c r="E264" i="20"/>
  <c r="B265" i="20"/>
  <c r="C265" i="20"/>
  <c r="D265" i="20"/>
  <c r="E265" i="20"/>
  <c r="B266" i="20"/>
  <c r="C266" i="20"/>
  <c r="D266" i="20"/>
  <c r="E266" i="20"/>
  <c r="B267" i="20"/>
  <c r="C267" i="20"/>
  <c r="D267" i="20"/>
  <c r="E267" i="20"/>
  <c r="B268" i="20"/>
  <c r="C268" i="20"/>
  <c r="D268" i="20"/>
  <c r="E268" i="20"/>
  <c r="B269" i="20"/>
  <c r="C269" i="20"/>
  <c r="D269" i="20"/>
  <c r="E269" i="20"/>
  <c r="B270" i="20"/>
  <c r="C270" i="20"/>
  <c r="D270" i="20"/>
  <c r="E270" i="20"/>
  <c r="B271" i="20"/>
  <c r="C271" i="20"/>
  <c r="D271" i="20"/>
  <c r="E271" i="20"/>
  <c r="B272" i="20"/>
  <c r="C272" i="20"/>
  <c r="D272" i="20"/>
  <c r="E272" i="20"/>
  <c r="B273" i="20"/>
  <c r="C273" i="20"/>
  <c r="D273" i="20"/>
  <c r="E273" i="20"/>
  <c r="B274" i="20"/>
  <c r="C274" i="20"/>
  <c r="D274" i="20"/>
  <c r="E274" i="20"/>
  <c r="B275" i="20"/>
  <c r="C275" i="20"/>
  <c r="D275" i="20"/>
  <c r="E275" i="20"/>
  <c r="B276" i="20"/>
  <c r="C276" i="20"/>
  <c r="D276" i="20"/>
  <c r="E276" i="20"/>
  <c r="B277" i="20"/>
  <c r="C277" i="20"/>
  <c r="D277" i="20"/>
  <c r="E277" i="20"/>
  <c r="B278" i="20"/>
  <c r="C278" i="20"/>
  <c r="D278" i="20"/>
  <c r="E278" i="20"/>
  <c r="B279" i="20"/>
  <c r="C279" i="20"/>
  <c r="D279" i="20"/>
  <c r="E279" i="20"/>
  <c r="B280" i="20"/>
  <c r="C280" i="20"/>
  <c r="D280" i="20"/>
  <c r="E280" i="20"/>
  <c r="B281" i="20"/>
  <c r="C281" i="20"/>
  <c r="D281" i="20"/>
  <c r="E281" i="20"/>
  <c r="B282" i="20"/>
  <c r="C282" i="20"/>
  <c r="D282" i="20"/>
  <c r="E282" i="20"/>
  <c r="K282" i="20" s="1" a="1"/>
  <c r="K282" i="20" s="1"/>
  <c r="B283" i="20"/>
  <c r="C283" i="20"/>
  <c r="D283" i="20"/>
  <c r="E283" i="20"/>
  <c r="K283" i="20" s="1" a="1"/>
  <c r="K283" i="20" s="1"/>
  <c r="B284" i="20"/>
  <c r="C284" i="20"/>
  <c r="D284" i="20"/>
  <c r="E284" i="20"/>
  <c r="K284" i="20" s="1" a="1"/>
  <c r="K284" i="20" s="1"/>
  <c r="B285" i="20"/>
  <c r="C285" i="20"/>
  <c r="D285" i="20"/>
  <c r="E285" i="20"/>
  <c r="K285" i="20" s="1" a="1"/>
  <c r="K285" i="20" s="1"/>
  <c r="B286" i="20"/>
  <c r="C286" i="20"/>
  <c r="D286" i="20"/>
  <c r="E286" i="20"/>
  <c r="K286" i="20" s="1" a="1"/>
  <c r="K286" i="20" s="1"/>
  <c r="B287" i="20"/>
  <c r="C287" i="20"/>
  <c r="D287" i="20"/>
  <c r="E287" i="20"/>
  <c r="K287" i="20" s="1" a="1"/>
  <c r="K287" i="20" s="1"/>
  <c r="B288" i="20"/>
  <c r="C288" i="20"/>
  <c r="D288" i="20"/>
  <c r="E288" i="20"/>
  <c r="K288" i="20" s="1" a="1"/>
  <c r="K288" i="20" s="1"/>
  <c r="B289" i="20"/>
  <c r="C289" i="20"/>
  <c r="D289" i="20"/>
  <c r="E289" i="20"/>
  <c r="K289" i="20" s="1" a="1"/>
  <c r="K289" i="20" s="1"/>
  <c r="B290" i="20"/>
  <c r="C290" i="20"/>
  <c r="D290" i="20"/>
  <c r="E290" i="20"/>
  <c r="K290" i="20" s="1" a="1"/>
  <c r="K290" i="20" s="1"/>
  <c r="B291" i="20"/>
  <c r="C291" i="20"/>
  <c r="D291" i="20"/>
  <c r="E291" i="20"/>
  <c r="K291" i="20" s="1" a="1"/>
  <c r="K291" i="20" s="1"/>
  <c r="B292" i="20"/>
  <c r="C292" i="20"/>
  <c r="D292" i="20"/>
  <c r="E292" i="20"/>
  <c r="K292" i="20" s="1" a="1"/>
  <c r="K292" i="20" s="1"/>
  <c r="B293" i="20"/>
  <c r="C293" i="20"/>
  <c r="D293" i="20"/>
  <c r="E293" i="20"/>
  <c r="K293" i="20" s="1" a="1"/>
  <c r="K293" i="20" s="1"/>
  <c r="E6" i="20"/>
  <c r="K6" i="20" s="1" a="1"/>
  <c r="K6" i="20" s="1"/>
  <c r="C6" i="20"/>
  <c r="B6" i="20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7" i="13"/>
  <c r="C7" i="13"/>
  <c r="E7" i="13"/>
  <c r="B8" i="13"/>
  <c r="C8" i="13"/>
  <c r="E8" i="13"/>
  <c r="B9" i="13"/>
  <c r="C9" i="13"/>
  <c r="E9" i="13"/>
  <c r="B10" i="13"/>
  <c r="C10" i="13"/>
  <c r="E10" i="13"/>
  <c r="B11" i="13"/>
  <c r="C11" i="13"/>
  <c r="E11" i="13"/>
  <c r="B12" i="13"/>
  <c r="C12" i="13"/>
  <c r="E12" i="13"/>
  <c r="B13" i="13"/>
  <c r="C13" i="13"/>
  <c r="E13" i="13"/>
  <c r="B14" i="13"/>
  <c r="C14" i="13"/>
  <c r="E14" i="13"/>
  <c r="B15" i="13"/>
  <c r="C15" i="13"/>
  <c r="E15" i="13"/>
  <c r="B16" i="13"/>
  <c r="C16" i="13"/>
  <c r="E16" i="13"/>
  <c r="B17" i="13"/>
  <c r="C17" i="13"/>
  <c r="E17" i="13"/>
  <c r="B18" i="13"/>
  <c r="C18" i="13"/>
  <c r="E18" i="13"/>
  <c r="B19" i="13"/>
  <c r="C19" i="13"/>
  <c r="E19" i="13"/>
  <c r="B20" i="13"/>
  <c r="C20" i="13"/>
  <c r="E20" i="13"/>
  <c r="B21" i="13"/>
  <c r="C21" i="13"/>
  <c r="E21" i="13"/>
  <c r="B22" i="13"/>
  <c r="C22" i="13"/>
  <c r="E22" i="13"/>
  <c r="B23" i="13"/>
  <c r="C23" i="13"/>
  <c r="E23" i="13"/>
  <c r="B24" i="13"/>
  <c r="C24" i="13"/>
  <c r="E24" i="13"/>
  <c r="B25" i="13"/>
  <c r="C25" i="13"/>
  <c r="E25" i="13"/>
  <c r="B26" i="13"/>
  <c r="C26" i="13"/>
  <c r="E26" i="13"/>
  <c r="B27" i="13"/>
  <c r="C27" i="13"/>
  <c r="E27" i="13"/>
  <c r="B28" i="13"/>
  <c r="C28" i="13"/>
  <c r="E28" i="13"/>
  <c r="B29" i="13"/>
  <c r="C29" i="13"/>
  <c r="E29" i="13"/>
  <c r="B30" i="13"/>
  <c r="C30" i="13"/>
  <c r="E30" i="13"/>
  <c r="B31" i="13"/>
  <c r="C31" i="13"/>
  <c r="E31" i="13"/>
  <c r="B32" i="13"/>
  <c r="C32" i="13"/>
  <c r="E32" i="13"/>
  <c r="B33" i="13"/>
  <c r="C33" i="13"/>
  <c r="E33" i="13"/>
  <c r="B34" i="13"/>
  <c r="C34" i="13"/>
  <c r="E34" i="13"/>
  <c r="B35" i="13"/>
  <c r="C35" i="13"/>
  <c r="E35" i="13"/>
  <c r="B36" i="13"/>
  <c r="C36" i="13"/>
  <c r="E36" i="13"/>
  <c r="B37" i="13"/>
  <c r="C37" i="13"/>
  <c r="E37" i="13"/>
  <c r="B38" i="13"/>
  <c r="C38" i="13"/>
  <c r="E38" i="13"/>
  <c r="B39" i="13"/>
  <c r="C39" i="13"/>
  <c r="E39" i="13"/>
  <c r="B40" i="13"/>
  <c r="C40" i="13"/>
  <c r="E40" i="13"/>
  <c r="B41" i="13"/>
  <c r="C41" i="13"/>
  <c r="E41" i="13"/>
  <c r="B42" i="13"/>
  <c r="C42" i="13"/>
  <c r="E42" i="13"/>
  <c r="B43" i="13"/>
  <c r="C43" i="13"/>
  <c r="E43" i="13"/>
  <c r="B44" i="13"/>
  <c r="C44" i="13"/>
  <c r="E44" i="13"/>
  <c r="C45" i="13"/>
  <c r="E45" i="13"/>
  <c r="C46" i="13"/>
  <c r="E46" i="13"/>
  <c r="C47" i="13"/>
  <c r="E47" i="13"/>
  <c r="C48" i="13"/>
  <c r="E48" i="13"/>
  <c r="C49" i="13"/>
  <c r="E49" i="13"/>
  <c r="C50" i="13"/>
  <c r="E50" i="13"/>
  <c r="C51" i="13"/>
  <c r="E51" i="13"/>
  <c r="C52" i="13"/>
  <c r="E52" i="13"/>
  <c r="C53" i="13"/>
  <c r="E53" i="13"/>
  <c r="C54" i="13"/>
  <c r="E54" i="13"/>
  <c r="C55" i="13"/>
  <c r="E55" i="13"/>
  <c r="C56" i="13"/>
  <c r="E56" i="13"/>
  <c r="C57" i="13"/>
  <c r="E57" i="13"/>
  <c r="C58" i="13"/>
  <c r="E58" i="13"/>
  <c r="C59" i="13"/>
  <c r="E59" i="13"/>
  <c r="C60" i="13"/>
  <c r="E60" i="13"/>
  <c r="C61" i="13"/>
  <c r="E61" i="13"/>
  <c r="C62" i="13"/>
  <c r="E62" i="13"/>
  <c r="C63" i="13"/>
  <c r="E63" i="13"/>
  <c r="C64" i="13"/>
  <c r="E64" i="13"/>
  <c r="C65" i="13"/>
  <c r="E65" i="13"/>
  <c r="C66" i="13"/>
  <c r="E66" i="13"/>
  <c r="C67" i="13"/>
  <c r="E67" i="13"/>
  <c r="C68" i="13"/>
  <c r="E68" i="13"/>
  <c r="C69" i="13"/>
  <c r="E69" i="13"/>
  <c r="C70" i="13"/>
  <c r="E70" i="13"/>
  <c r="C71" i="13"/>
  <c r="E71" i="13"/>
  <c r="C72" i="13"/>
  <c r="E72" i="13"/>
  <c r="C73" i="13"/>
  <c r="E73" i="13"/>
  <c r="C74" i="13"/>
  <c r="E74" i="13"/>
  <c r="C75" i="13"/>
  <c r="E75" i="13"/>
  <c r="C76" i="13"/>
  <c r="E76" i="13"/>
  <c r="C77" i="13"/>
  <c r="E77" i="13"/>
  <c r="C78" i="13"/>
  <c r="E78" i="13"/>
  <c r="C79" i="13"/>
  <c r="E79" i="13"/>
  <c r="C80" i="13"/>
  <c r="E80" i="13"/>
  <c r="C81" i="13"/>
  <c r="E81" i="13"/>
  <c r="C82" i="13"/>
  <c r="E82" i="13"/>
  <c r="B83" i="13"/>
  <c r="C83" i="13"/>
  <c r="E83" i="13"/>
  <c r="B84" i="13"/>
  <c r="C84" i="13"/>
  <c r="E84" i="13"/>
  <c r="B85" i="13"/>
  <c r="C85" i="13"/>
  <c r="E85" i="13"/>
  <c r="B86" i="13"/>
  <c r="C86" i="13"/>
  <c r="E86" i="13"/>
  <c r="B87" i="13"/>
  <c r="C87" i="13"/>
  <c r="E87" i="13"/>
  <c r="B88" i="13"/>
  <c r="C88" i="13"/>
  <c r="E88" i="13"/>
  <c r="B89" i="13"/>
  <c r="C89" i="13"/>
  <c r="E89" i="13"/>
  <c r="B90" i="13"/>
  <c r="C90" i="13"/>
  <c r="E90" i="13"/>
  <c r="B91" i="13"/>
  <c r="C91" i="13"/>
  <c r="E91" i="13"/>
  <c r="B92" i="13"/>
  <c r="C92" i="13"/>
  <c r="E92" i="13"/>
  <c r="B93" i="13"/>
  <c r="C93" i="13"/>
  <c r="E93" i="13"/>
  <c r="B94" i="13"/>
  <c r="C94" i="13"/>
  <c r="E94" i="13"/>
  <c r="B95" i="13"/>
  <c r="C95" i="13"/>
  <c r="E95" i="13"/>
  <c r="B96" i="13"/>
  <c r="C96" i="13"/>
  <c r="E96" i="13"/>
  <c r="B97" i="13"/>
  <c r="C97" i="13"/>
  <c r="E97" i="13"/>
  <c r="B98" i="13"/>
  <c r="C98" i="13"/>
  <c r="E98" i="13"/>
  <c r="B99" i="13"/>
  <c r="C99" i="13"/>
  <c r="E99" i="13"/>
  <c r="B100" i="13"/>
  <c r="C100" i="13"/>
  <c r="E100" i="13"/>
  <c r="B101" i="13"/>
  <c r="C101" i="13"/>
  <c r="E101" i="13"/>
  <c r="B102" i="13"/>
  <c r="C102" i="13"/>
  <c r="E102" i="13"/>
  <c r="B103" i="13"/>
  <c r="C103" i="13"/>
  <c r="E103" i="13"/>
  <c r="B104" i="13"/>
  <c r="C104" i="13"/>
  <c r="E104" i="13"/>
  <c r="B105" i="13"/>
  <c r="C105" i="13"/>
  <c r="E105" i="13"/>
  <c r="B106" i="13"/>
  <c r="C106" i="13"/>
  <c r="E106" i="13"/>
  <c r="B107" i="13"/>
  <c r="C107" i="13"/>
  <c r="E107" i="13"/>
  <c r="B108" i="13"/>
  <c r="C108" i="13"/>
  <c r="E108" i="13"/>
  <c r="B109" i="13"/>
  <c r="C109" i="13"/>
  <c r="E109" i="13"/>
  <c r="B110" i="13"/>
  <c r="C110" i="13"/>
  <c r="E110" i="13"/>
  <c r="B111" i="13"/>
  <c r="C111" i="13"/>
  <c r="E111" i="13"/>
  <c r="B112" i="13"/>
  <c r="C112" i="13"/>
  <c r="E112" i="13"/>
  <c r="B113" i="13"/>
  <c r="C113" i="13"/>
  <c r="E113" i="13"/>
  <c r="B114" i="13"/>
  <c r="C114" i="13"/>
  <c r="E114" i="13"/>
  <c r="B115" i="13"/>
  <c r="C115" i="13"/>
  <c r="E115" i="13"/>
  <c r="B116" i="13"/>
  <c r="C116" i="13"/>
  <c r="E116" i="13"/>
  <c r="B117" i="13"/>
  <c r="C117" i="13"/>
  <c r="E117" i="13"/>
  <c r="B118" i="13"/>
  <c r="C118" i="13"/>
  <c r="E118" i="13"/>
  <c r="B119" i="13"/>
  <c r="C119" i="13"/>
  <c r="E119" i="13"/>
  <c r="B120" i="13"/>
  <c r="C120" i="13"/>
  <c r="E120" i="13"/>
  <c r="B121" i="13"/>
  <c r="C121" i="13"/>
  <c r="E121" i="13"/>
  <c r="B122" i="13"/>
  <c r="C122" i="13"/>
  <c r="E122" i="13"/>
  <c r="B123" i="13"/>
  <c r="C123" i="13"/>
  <c r="E123" i="13"/>
  <c r="B124" i="13"/>
  <c r="C124" i="13"/>
  <c r="E124" i="13"/>
  <c r="B125" i="13"/>
  <c r="C125" i="13"/>
  <c r="E125" i="13"/>
  <c r="B126" i="13"/>
  <c r="C126" i="13"/>
  <c r="E126" i="13"/>
  <c r="B127" i="13"/>
  <c r="C127" i="13"/>
  <c r="E127" i="13"/>
  <c r="B128" i="13"/>
  <c r="C128" i="13"/>
  <c r="E128" i="13"/>
  <c r="B129" i="13"/>
  <c r="C129" i="13"/>
  <c r="E129" i="13"/>
  <c r="B130" i="13"/>
  <c r="C130" i="13"/>
  <c r="E130" i="13"/>
  <c r="B131" i="13"/>
  <c r="C131" i="13"/>
  <c r="E131" i="13"/>
  <c r="B132" i="13"/>
  <c r="C132" i="13"/>
  <c r="E132" i="13"/>
  <c r="B133" i="13"/>
  <c r="C133" i="13"/>
  <c r="E133" i="13"/>
  <c r="B134" i="13"/>
  <c r="C134" i="13"/>
  <c r="E134" i="13"/>
  <c r="B135" i="13"/>
  <c r="C135" i="13"/>
  <c r="E135" i="13"/>
  <c r="B136" i="13"/>
  <c r="C136" i="13"/>
  <c r="E136" i="13"/>
  <c r="B137" i="13"/>
  <c r="C137" i="13"/>
  <c r="E137" i="13"/>
  <c r="B138" i="13"/>
  <c r="C138" i="13"/>
  <c r="E138" i="13"/>
  <c r="B139" i="13"/>
  <c r="C139" i="13"/>
  <c r="E139" i="13"/>
  <c r="B140" i="13"/>
  <c r="C140" i="13"/>
  <c r="E140" i="13"/>
  <c r="B141" i="13"/>
  <c r="C141" i="13"/>
  <c r="E141" i="13"/>
  <c r="B142" i="13"/>
  <c r="C142" i="13"/>
  <c r="E142" i="13"/>
  <c r="B143" i="13"/>
  <c r="C143" i="13"/>
  <c r="E143" i="13"/>
  <c r="B144" i="13"/>
  <c r="C144" i="13"/>
  <c r="E144" i="13"/>
  <c r="B145" i="13"/>
  <c r="C145" i="13"/>
  <c r="E145" i="13"/>
  <c r="B146" i="13"/>
  <c r="C146" i="13"/>
  <c r="E146" i="13"/>
  <c r="B147" i="13"/>
  <c r="C147" i="13"/>
  <c r="E147" i="13"/>
  <c r="B148" i="13"/>
  <c r="C148" i="13"/>
  <c r="E148" i="13"/>
  <c r="B149" i="13"/>
  <c r="C149" i="13"/>
  <c r="D149" i="13"/>
  <c r="E149" i="13"/>
  <c r="K149" i="13" s="1" a="1"/>
  <c r="K149" i="13" s="1"/>
  <c r="B150" i="13"/>
  <c r="C150" i="13"/>
  <c r="D150" i="13"/>
  <c r="E150" i="13"/>
  <c r="K150" i="13" s="1" a="1"/>
  <c r="K150" i="13" s="1"/>
  <c r="B151" i="13"/>
  <c r="C151" i="13"/>
  <c r="D151" i="13"/>
  <c r="E151" i="13"/>
  <c r="K151" i="13" s="1" a="1"/>
  <c r="K151" i="13" s="1"/>
  <c r="B152" i="13"/>
  <c r="C152" i="13"/>
  <c r="D152" i="13"/>
  <c r="E152" i="13"/>
  <c r="K152" i="13" s="1" a="1"/>
  <c r="K152" i="13" s="1"/>
  <c r="B153" i="13"/>
  <c r="C153" i="13"/>
  <c r="D153" i="13"/>
  <c r="E153" i="13"/>
  <c r="K153" i="13" s="1" a="1"/>
  <c r="K153" i="13" s="1"/>
  <c r="B154" i="13"/>
  <c r="C154" i="13"/>
  <c r="D154" i="13"/>
  <c r="E154" i="13"/>
  <c r="K154" i="13" s="1" a="1"/>
  <c r="K154" i="13" s="1"/>
  <c r="B155" i="13"/>
  <c r="C155" i="13"/>
  <c r="D155" i="13"/>
  <c r="E155" i="13"/>
  <c r="K155" i="13" s="1" a="1"/>
  <c r="K155" i="13" s="1"/>
  <c r="B156" i="13"/>
  <c r="C156" i="13"/>
  <c r="D156" i="13"/>
  <c r="E156" i="13"/>
  <c r="K156" i="13" s="1" a="1"/>
  <c r="K156" i="13" s="1"/>
  <c r="B157" i="13"/>
  <c r="C157" i="13"/>
  <c r="D157" i="13"/>
  <c r="E157" i="13"/>
  <c r="K157" i="13" s="1" a="1"/>
  <c r="K157" i="13" s="1"/>
  <c r="B158" i="13"/>
  <c r="C158" i="13"/>
  <c r="D158" i="13"/>
  <c r="E158" i="13"/>
  <c r="K158" i="13" s="1" a="1"/>
  <c r="K158" i="13" s="1"/>
  <c r="B159" i="13"/>
  <c r="C159" i="13"/>
  <c r="D159" i="13"/>
  <c r="E159" i="13"/>
  <c r="K159" i="13" s="1" a="1"/>
  <c r="K159" i="13" s="1"/>
  <c r="B160" i="13"/>
  <c r="C160" i="13"/>
  <c r="D160" i="13"/>
  <c r="E160" i="13"/>
  <c r="K160" i="13" s="1" a="1"/>
  <c r="K160" i="13" s="1"/>
  <c r="B161" i="13"/>
  <c r="C161" i="13"/>
  <c r="D161" i="13"/>
  <c r="E161" i="13"/>
  <c r="K161" i="13" s="1" a="1"/>
  <c r="K161" i="13" s="1"/>
  <c r="B162" i="13"/>
  <c r="C162" i="13"/>
  <c r="D162" i="13"/>
  <c r="E162" i="13"/>
  <c r="K162" i="13" s="1" a="1"/>
  <c r="K162" i="13" s="1"/>
  <c r="B163" i="13"/>
  <c r="C163" i="13"/>
  <c r="D163" i="13"/>
  <c r="E163" i="13"/>
  <c r="K163" i="13" s="1" a="1"/>
  <c r="K163" i="13" s="1"/>
  <c r="B164" i="13"/>
  <c r="C164" i="13"/>
  <c r="D164" i="13"/>
  <c r="E164" i="13"/>
  <c r="K164" i="13" s="1" a="1"/>
  <c r="K164" i="13" s="1"/>
  <c r="B165" i="13"/>
  <c r="C165" i="13"/>
  <c r="D165" i="13"/>
  <c r="E165" i="13"/>
  <c r="K165" i="13" s="1" a="1"/>
  <c r="K165" i="13" s="1"/>
  <c r="B166" i="13"/>
  <c r="C166" i="13"/>
  <c r="D166" i="13"/>
  <c r="E166" i="13"/>
  <c r="K166" i="13" s="1" a="1"/>
  <c r="K166" i="13" s="1"/>
  <c r="B167" i="13"/>
  <c r="C167" i="13"/>
  <c r="D167" i="13"/>
  <c r="E167" i="13"/>
  <c r="K167" i="13" s="1" a="1"/>
  <c r="K167" i="13" s="1"/>
  <c r="B168" i="13"/>
  <c r="C168" i="13"/>
  <c r="D168" i="13"/>
  <c r="E168" i="13"/>
  <c r="K168" i="13" s="1" a="1"/>
  <c r="K168" i="13" s="1"/>
  <c r="B169" i="13"/>
  <c r="C169" i="13"/>
  <c r="D169" i="13"/>
  <c r="E169" i="13"/>
  <c r="K169" i="13" s="1" a="1"/>
  <c r="K169" i="13" s="1"/>
  <c r="B170" i="13"/>
  <c r="C170" i="13"/>
  <c r="D170" i="13"/>
  <c r="E170" i="13"/>
  <c r="K170" i="13" s="1" a="1"/>
  <c r="K170" i="13" s="1"/>
  <c r="B171" i="13"/>
  <c r="C171" i="13"/>
  <c r="D171" i="13"/>
  <c r="E171" i="13"/>
  <c r="K171" i="13" s="1" a="1"/>
  <c r="K171" i="13" s="1"/>
  <c r="B172" i="13"/>
  <c r="C172" i="13"/>
  <c r="D172" i="13"/>
  <c r="E172" i="13"/>
  <c r="K172" i="13" s="1" a="1"/>
  <c r="K172" i="13" s="1"/>
  <c r="B173" i="13"/>
  <c r="C173" i="13"/>
  <c r="D173" i="13"/>
  <c r="E173" i="13"/>
  <c r="K173" i="13" s="1" a="1"/>
  <c r="K173" i="13" s="1"/>
  <c r="B174" i="13"/>
  <c r="C174" i="13"/>
  <c r="D174" i="13"/>
  <c r="E174" i="13"/>
  <c r="K174" i="13" s="1" a="1"/>
  <c r="K174" i="13" s="1"/>
  <c r="B175" i="13"/>
  <c r="C175" i="13"/>
  <c r="D175" i="13"/>
  <c r="E175" i="13"/>
  <c r="K175" i="13" s="1" a="1"/>
  <c r="K175" i="13" s="1"/>
  <c r="B176" i="13"/>
  <c r="C176" i="13"/>
  <c r="D176" i="13"/>
  <c r="E176" i="13"/>
  <c r="K176" i="13" s="1" a="1"/>
  <c r="K176" i="13" s="1"/>
  <c r="B177" i="13"/>
  <c r="C177" i="13"/>
  <c r="D177" i="13"/>
  <c r="E177" i="13"/>
  <c r="K177" i="13" s="1" a="1"/>
  <c r="K177" i="13" s="1"/>
  <c r="B178" i="13"/>
  <c r="C178" i="13"/>
  <c r="D178" i="13"/>
  <c r="E178" i="13"/>
  <c r="K178" i="13" s="1" a="1"/>
  <c r="K178" i="13" s="1"/>
  <c r="B179" i="13"/>
  <c r="C179" i="13"/>
  <c r="D179" i="13"/>
  <c r="E179" i="13"/>
  <c r="K179" i="13" s="1" a="1"/>
  <c r="K179" i="13" s="1"/>
  <c r="B180" i="13"/>
  <c r="C180" i="13"/>
  <c r="D180" i="13"/>
  <c r="E180" i="13"/>
  <c r="K180" i="13" s="1" a="1"/>
  <c r="K180" i="13" s="1"/>
  <c r="B181" i="13"/>
  <c r="C181" i="13"/>
  <c r="D181" i="13"/>
  <c r="E181" i="13"/>
  <c r="K181" i="13" s="1" a="1"/>
  <c r="K181" i="13" s="1"/>
  <c r="B182" i="13"/>
  <c r="C182" i="13"/>
  <c r="D182" i="13"/>
  <c r="E182" i="13"/>
  <c r="K182" i="13" s="1" a="1"/>
  <c r="K182" i="13" s="1"/>
  <c r="B183" i="13"/>
  <c r="C183" i="13"/>
  <c r="D183" i="13"/>
  <c r="E183" i="13"/>
  <c r="K183" i="13" s="1" a="1"/>
  <c r="K183" i="13" s="1"/>
  <c r="B184" i="13"/>
  <c r="C184" i="13"/>
  <c r="D184" i="13"/>
  <c r="E184" i="13"/>
  <c r="K184" i="13" s="1" a="1"/>
  <c r="K184" i="13" s="1"/>
  <c r="B185" i="13"/>
  <c r="C185" i="13"/>
  <c r="D185" i="13"/>
  <c r="E185" i="13"/>
  <c r="K185" i="13" s="1" a="1"/>
  <c r="K185" i="13" s="1"/>
  <c r="B186" i="13"/>
  <c r="C186" i="13"/>
  <c r="D186" i="13"/>
  <c r="E186" i="13"/>
  <c r="K186" i="13" s="1" a="1"/>
  <c r="K186" i="13" s="1"/>
  <c r="B187" i="13"/>
  <c r="C187" i="13"/>
  <c r="D187" i="13"/>
  <c r="E187" i="13"/>
  <c r="K187" i="13" s="1" a="1"/>
  <c r="K187" i="13" s="1"/>
  <c r="B188" i="13"/>
  <c r="C188" i="13"/>
  <c r="D188" i="13"/>
  <c r="E188" i="13"/>
  <c r="K188" i="13" s="1" a="1"/>
  <c r="K188" i="13" s="1"/>
  <c r="B189" i="13"/>
  <c r="C189" i="13"/>
  <c r="D189" i="13"/>
  <c r="E189" i="13"/>
  <c r="K189" i="13" s="1" a="1"/>
  <c r="K189" i="13" s="1"/>
  <c r="B190" i="13"/>
  <c r="C190" i="13"/>
  <c r="D190" i="13"/>
  <c r="E190" i="13"/>
  <c r="K190" i="13" s="1" a="1"/>
  <c r="K190" i="13" s="1"/>
  <c r="B191" i="13"/>
  <c r="C191" i="13"/>
  <c r="D191" i="13"/>
  <c r="E191" i="13"/>
  <c r="K191" i="13" s="1" a="1"/>
  <c r="K191" i="13" s="1"/>
  <c r="B192" i="13"/>
  <c r="C192" i="13"/>
  <c r="D192" i="13"/>
  <c r="E192" i="13"/>
  <c r="K192" i="13" s="1" a="1"/>
  <c r="K192" i="13" s="1"/>
  <c r="B193" i="13"/>
  <c r="C193" i="13"/>
  <c r="D193" i="13"/>
  <c r="E193" i="13"/>
  <c r="K193" i="13" s="1" a="1"/>
  <c r="K193" i="13" s="1"/>
  <c r="B194" i="13"/>
  <c r="C194" i="13"/>
  <c r="D194" i="13"/>
  <c r="E194" i="13"/>
  <c r="K194" i="13" s="1" a="1"/>
  <c r="K194" i="13" s="1"/>
  <c r="B195" i="13"/>
  <c r="C195" i="13"/>
  <c r="D195" i="13"/>
  <c r="E195" i="13"/>
  <c r="K195" i="13" s="1" a="1"/>
  <c r="K195" i="13" s="1"/>
  <c r="B196" i="13"/>
  <c r="C196" i="13"/>
  <c r="D196" i="13"/>
  <c r="E196" i="13"/>
  <c r="K196" i="13" s="1" a="1"/>
  <c r="K196" i="13" s="1"/>
  <c r="B197" i="13"/>
  <c r="C197" i="13"/>
  <c r="D197" i="13"/>
  <c r="E197" i="13"/>
  <c r="K197" i="13" s="1" a="1"/>
  <c r="K197" i="13" s="1"/>
  <c r="B198" i="13"/>
  <c r="C198" i="13"/>
  <c r="D198" i="13"/>
  <c r="E198" i="13"/>
  <c r="K198" i="13" s="1" a="1"/>
  <c r="K198" i="13" s="1"/>
  <c r="B199" i="13"/>
  <c r="C199" i="13"/>
  <c r="D199" i="13"/>
  <c r="E199" i="13"/>
  <c r="K199" i="13" s="1" a="1"/>
  <c r="K199" i="13" s="1"/>
  <c r="B200" i="13"/>
  <c r="C200" i="13"/>
  <c r="D200" i="13"/>
  <c r="E200" i="13"/>
  <c r="K200" i="13" s="1" a="1"/>
  <c r="K200" i="13" s="1"/>
  <c r="B201" i="13"/>
  <c r="C201" i="13"/>
  <c r="D201" i="13"/>
  <c r="E201" i="13"/>
  <c r="K201" i="13" s="1" a="1"/>
  <c r="K201" i="13" s="1"/>
  <c r="B202" i="13"/>
  <c r="C202" i="13"/>
  <c r="D202" i="13"/>
  <c r="E202" i="13"/>
  <c r="K202" i="13" s="1" a="1"/>
  <c r="K202" i="13" s="1"/>
  <c r="B203" i="13"/>
  <c r="C203" i="13"/>
  <c r="D203" i="13"/>
  <c r="E203" i="13"/>
  <c r="K203" i="13" s="1" a="1"/>
  <c r="K203" i="13" s="1"/>
  <c r="B204" i="13"/>
  <c r="C204" i="13"/>
  <c r="D204" i="13"/>
  <c r="E204" i="13"/>
  <c r="K204" i="13" s="1" a="1"/>
  <c r="K204" i="13" s="1"/>
  <c r="B205" i="13"/>
  <c r="C205" i="13"/>
  <c r="D205" i="13"/>
  <c r="E205" i="13"/>
  <c r="K205" i="13" s="1" a="1"/>
  <c r="K205" i="13" s="1"/>
  <c r="B206" i="13"/>
  <c r="C206" i="13"/>
  <c r="D206" i="13"/>
  <c r="E206" i="13"/>
  <c r="K206" i="13" s="1" a="1"/>
  <c r="K206" i="13" s="1"/>
  <c r="B207" i="13"/>
  <c r="C207" i="13"/>
  <c r="D207" i="13"/>
  <c r="E207" i="13"/>
  <c r="K207" i="13" s="1" a="1"/>
  <c r="K207" i="13" s="1"/>
  <c r="B208" i="13"/>
  <c r="C208" i="13"/>
  <c r="D208" i="13"/>
  <c r="E208" i="13"/>
  <c r="K208" i="13" s="1" a="1"/>
  <c r="K208" i="13" s="1"/>
  <c r="B209" i="13"/>
  <c r="C209" i="13"/>
  <c r="D209" i="13"/>
  <c r="E209" i="13"/>
  <c r="K209" i="13" s="1" a="1"/>
  <c r="K209" i="13" s="1"/>
  <c r="B210" i="13"/>
  <c r="C210" i="13"/>
  <c r="D210" i="13"/>
  <c r="E210" i="13"/>
  <c r="K210" i="13" s="1" a="1"/>
  <c r="K210" i="13" s="1"/>
  <c r="B211" i="13"/>
  <c r="C211" i="13"/>
  <c r="D211" i="13"/>
  <c r="E211" i="13"/>
  <c r="K211" i="13" s="1" a="1"/>
  <c r="K211" i="13" s="1"/>
  <c r="B212" i="13"/>
  <c r="C212" i="13"/>
  <c r="D212" i="13"/>
  <c r="E212" i="13"/>
  <c r="K212" i="13" s="1" a="1"/>
  <c r="K212" i="13" s="1"/>
  <c r="B213" i="13"/>
  <c r="C213" i="13"/>
  <c r="D213" i="13"/>
  <c r="E213" i="13"/>
  <c r="K213" i="13" s="1" a="1"/>
  <c r="K213" i="13" s="1"/>
  <c r="B214" i="13"/>
  <c r="C214" i="13"/>
  <c r="D214" i="13"/>
  <c r="E214" i="13"/>
  <c r="K214" i="13" s="1" a="1"/>
  <c r="K214" i="13" s="1"/>
  <c r="B215" i="13"/>
  <c r="C215" i="13"/>
  <c r="D215" i="13"/>
  <c r="E215" i="13"/>
  <c r="K215" i="13" s="1" a="1"/>
  <c r="K215" i="13" s="1"/>
  <c r="B216" i="13"/>
  <c r="C216" i="13"/>
  <c r="D216" i="13"/>
  <c r="E216" i="13"/>
  <c r="K216" i="13" s="1" a="1"/>
  <c r="K216" i="13" s="1"/>
  <c r="B217" i="13"/>
  <c r="C217" i="13"/>
  <c r="D217" i="13"/>
  <c r="E217" i="13"/>
  <c r="K217" i="13" s="1" a="1"/>
  <c r="K217" i="13" s="1"/>
  <c r="B218" i="13"/>
  <c r="C218" i="13"/>
  <c r="D218" i="13"/>
  <c r="E218" i="13"/>
  <c r="K218" i="13" s="1" a="1"/>
  <c r="K218" i="13" s="1"/>
  <c r="B219" i="13"/>
  <c r="C219" i="13"/>
  <c r="D219" i="13"/>
  <c r="E219" i="13"/>
  <c r="K219" i="13" s="1" a="1"/>
  <c r="K219" i="13" s="1"/>
  <c r="B220" i="13"/>
  <c r="C220" i="13"/>
  <c r="D220" i="13"/>
  <c r="E220" i="13"/>
  <c r="K220" i="13" s="1" a="1"/>
  <c r="K220" i="13" s="1"/>
  <c r="B221" i="13"/>
  <c r="C221" i="13"/>
  <c r="D221" i="13"/>
  <c r="E221" i="13"/>
  <c r="K221" i="13" s="1" a="1"/>
  <c r="K221" i="13" s="1"/>
  <c r="B222" i="13"/>
  <c r="C222" i="13"/>
  <c r="D222" i="13"/>
  <c r="E222" i="13"/>
  <c r="K222" i="13" s="1" a="1"/>
  <c r="K222" i="13" s="1"/>
  <c r="B223" i="13"/>
  <c r="C223" i="13"/>
  <c r="D223" i="13"/>
  <c r="E223" i="13"/>
  <c r="K223" i="13" s="1" a="1"/>
  <c r="K223" i="13" s="1"/>
  <c r="B224" i="13"/>
  <c r="C224" i="13"/>
  <c r="D224" i="13"/>
  <c r="E224" i="13"/>
  <c r="K224" i="13" s="1" a="1"/>
  <c r="K224" i="13" s="1"/>
  <c r="B225" i="13"/>
  <c r="C225" i="13"/>
  <c r="D225" i="13"/>
  <c r="E225" i="13"/>
  <c r="K225" i="13" s="1" a="1"/>
  <c r="K225" i="13" s="1"/>
  <c r="B226" i="13"/>
  <c r="C226" i="13"/>
  <c r="D226" i="13"/>
  <c r="E226" i="13"/>
  <c r="K226" i="13" s="1" a="1"/>
  <c r="K226" i="13" s="1"/>
  <c r="B227" i="13"/>
  <c r="C227" i="13"/>
  <c r="D227" i="13"/>
  <c r="E227" i="13"/>
  <c r="K227" i="13" s="1" a="1"/>
  <c r="K227" i="13" s="1"/>
  <c r="B228" i="13"/>
  <c r="C228" i="13"/>
  <c r="D228" i="13"/>
  <c r="E228" i="13"/>
  <c r="K228" i="13" s="1" a="1"/>
  <c r="K228" i="13" s="1"/>
  <c r="B229" i="13"/>
  <c r="C229" i="13"/>
  <c r="D229" i="13"/>
  <c r="E229" i="13"/>
  <c r="K229" i="13" s="1" a="1"/>
  <c r="K229" i="13" s="1"/>
  <c r="B230" i="13"/>
  <c r="C230" i="13"/>
  <c r="D230" i="13"/>
  <c r="E230" i="13"/>
  <c r="K230" i="13" s="1" a="1"/>
  <c r="K230" i="13" s="1"/>
  <c r="B231" i="13"/>
  <c r="C231" i="13"/>
  <c r="D231" i="13"/>
  <c r="E231" i="13"/>
  <c r="K231" i="13" s="1" a="1"/>
  <c r="K231" i="13" s="1"/>
  <c r="B232" i="13"/>
  <c r="C232" i="13"/>
  <c r="D232" i="13"/>
  <c r="E232" i="13"/>
  <c r="K232" i="13" s="1" a="1"/>
  <c r="K232" i="13" s="1"/>
  <c r="B233" i="13"/>
  <c r="C233" i="13"/>
  <c r="D233" i="13"/>
  <c r="E233" i="13"/>
  <c r="K233" i="13" s="1" a="1"/>
  <c r="K233" i="13" s="1"/>
  <c r="B234" i="13"/>
  <c r="C234" i="13"/>
  <c r="D234" i="13"/>
  <c r="E234" i="13"/>
  <c r="K234" i="13" s="1" a="1"/>
  <c r="K234" i="13" s="1"/>
  <c r="B235" i="13"/>
  <c r="C235" i="13"/>
  <c r="D235" i="13"/>
  <c r="E235" i="13"/>
  <c r="K235" i="13" s="1" a="1"/>
  <c r="K235" i="13" s="1"/>
  <c r="B236" i="13"/>
  <c r="C236" i="13"/>
  <c r="D236" i="13"/>
  <c r="E236" i="13"/>
  <c r="K236" i="13" s="1" a="1"/>
  <c r="K236" i="13" s="1"/>
  <c r="B237" i="13"/>
  <c r="C237" i="13"/>
  <c r="D237" i="13"/>
  <c r="E237" i="13"/>
  <c r="K237" i="13" s="1" a="1"/>
  <c r="K237" i="13" s="1"/>
  <c r="B238" i="13"/>
  <c r="C238" i="13"/>
  <c r="D238" i="13"/>
  <c r="E238" i="13"/>
  <c r="K238" i="13" s="1" a="1"/>
  <c r="K238" i="13" s="1"/>
  <c r="B239" i="13"/>
  <c r="C239" i="13"/>
  <c r="D239" i="13"/>
  <c r="E239" i="13"/>
  <c r="K239" i="13" s="1" a="1"/>
  <c r="K239" i="13" s="1"/>
  <c r="B240" i="13"/>
  <c r="C240" i="13"/>
  <c r="D240" i="13"/>
  <c r="E240" i="13"/>
  <c r="K240" i="13" s="1" a="1"/>
  <c r="K240" i="13" s="1"/>
  <c r="B241" i="13"/>
  <c r="C241" i="13"/>
  <c r="D241" i="13"/>
  <c r="E241" i="13"/>
  <c r="K241" i="13" s="1" a="1"/>
  <c r="K241" i="13" s="1"/>
  <c r="B242" i="13"/>
  <c r="C242" i="13"/>
  <c r="D242" i="13"/>
  <c r="E242" i="13"/>
  <c r="K242" i="13" s="1" a="1"/>
  <c r="K242" i="13" s="1"/>
  <c r="B243" i="13"/>
  <c r="C243" i="13"/>
  <c r="D243" i="13"/>
  <c r="E243" i="13"/>
  <c r="K243" i="13" s="1" a="1"/>
  <c r="K243" i="13" s="1"/>
  <c r="B244" i="13"/>
  <c r="C244" i="13"/>
  <c r="D244" i="13"/>
  <c r="E244" i="13"/>
  <c r="K244" i="13" s="1" a="1"/>
  <c r="K244" i="13" s="1"/>
  <c r="B245" i="13"/>
  <c r="C245" i="13"/>
  <c r="D245" i="13"/>
  <c r="E245" i="13"/>
  <c r="K245" i="13" s="1" a="1"/>
  <c r="K245" i="13" s="1"/>
  <c r="B246" i="13"/>
  <c r="C246" i="13"/>
  <c r="D246" i="13"/>
  <c r="E246" i="13"/>
  <c r="K246" i="13" s="1" a="1"/>
  <c r="K246" i="13" s="1"/>
  <c r="B247" i="13"/>
  <c r="C247" i="13"/>
  <c r="D247" i="13"/>
  <c r="E247" i="13"/>
  <c r="K247" i="13" s="1" a="1"/>
  <c r="K247" i="13" s="1"/>
  <c r="B248" i="13"/>
  <c r="C248" i="13"/>
  <c r="D248" i="13"/>
  <c r="E248" i="13"/>
  <c r="K248" i="13" s="1" a="1"/>
  <c r="K248" i="13" s="1"/>
  <c r="B249" i="13"/>
  <c r="C249" i="13"/>
  <c r="D249" i="13"/>
  <c r="E249" i="13"/>
  <c r="K249" i="13" s="1" a="1"/>
  <c r="K249" i="13" s="1"/>
  <c r="B250" i="13"/>
  <c r="C250" i="13"/>
  <c r="D250" i="13"/>
  <c r="E250" i="13"/>
  <c r="K250" i="13" s="1" a="1"/>
  <c r="K250" i="13" s="1"/>
  <c r="B251" i="13"/>
  <c r="C251" i="13"/>
  <c r="D251" i="13"/>
  <c r="E251" i="13"/>
  <c r="K251" i="13" s="1" a="1"/>
  <c r="K251" i="13" s="1"/>
  <c r="B252" i="13"/>
  <c r="C252" i="13"/>
  <c r="D252" i="13"/>
  <c r="E252" i="13"/>
  <c r="K252" i="13" s="1" a="1"/>
  <c r="K252" i="13" s="1"/>
  <c r="B253" i="13"/>
  <c r="C253" i="13"/>
  <c r="D253" i="13"/>
  <c r="E253" i="13"/>
  <c r="K253" i="13" s="1" a="1"/>
  <c r="K253" i="13" s="1"/>
  <c r="B254" i="13"/>
  <c r="C254" i="13"/>
  <c r="D254" i="13"/>
  <c r="E254" i="13"/>
  <c r="K254" i="13" s="1" a="1"/>
  <c r="K254" i="13" s="1"/>
  <c r="B255" i="13"/>
  <c r="C255" i="13"/>
  <c r="D255" i="13"/>
  <c r="E255" i="13"/>
  <c r="K255" i="13" s="1" a="1"/>
  <c r="K255" i="13" s="1"/>
  <c r="B256" i="13"/>
  <c r="C256" i="13"/>
  <c r="D256" i="13"/>
  <c r="E256" i="13"/>
  <c r="K256" i="13" s="1" a="1"/>
  <c r="K256" i="13" s="1"/>
  <c r="B257" i="13"/>
  <c r="C257" i="13"/>
  <c r="D257" i="13"/>
  <c r="E257" i="13"/>
  <c r="K257" i="13" s="1" a="1"/>
  <c r="K257" i="13" s="1"/>
  <c r="B258" i="13"/>
  <c r="C258" i="13"/>
  <c r="D258" i="13"/>
  <c r="E258" i="13"/>
  <c r="K258" i="13" s="1" a="1"/>
  <c r="K258" i="13" s="1"/>
  <c r="B259" i="13"/>
  <c r="C259" i="13"/>
  <c r="D259" i="13"/>
  <c r="E259" i="13"/>
  <c r="K259" i="13" s="1" a="1"/>
  <c r="K259" i="13" s="1"/>
  <c r="B260" i="13"/>
  <c r="C260" i="13"/>
  <c r="D260" i="13"/>
  <c r="E260" i="13"/>
  <c r="K260" i="13" s="1" a="1"/>
  <c r="K260" i="13" s="1"/>
  <c r="B261" i="13"/>
  <c r="C261" i="13"/>
  <c r="D261" i="13"/>
  <c r="E261" i="13"/>
  <c r="K261" i="13" s="1" a="1"/>
  <c r="K261" i="13" s="1"/>
  <c r="B262" i="13"/>
  <c r="C262" i="13"/>
  <c r="D262" i="13"/>
  <c r="E262" i="13"/>
  <c r="K262" i="13" s="1" a="1"/>
  <c r="K262" i="13" s="1"/>
  <c r="B263" i="13"/>
  <c r="C263" i="13"/>
  <c r="D263" i="13"/>
  <c r="E263" i="13"/>
  <c r="K263" i="13" s="1" a="1"/>
  <c r="K263" i="13" s="1"/>
  <c r="B264" i="13"/>
  <c r="C264" i="13"/>
  <c r="D264" i="13"/>
  <c r="E264" i="13"/>
  <c r="K264" i="13" s="1" a="1"/>
  <c r="K264" i="13" s="1"/>
  <c r="B265" i="13"/>
  <c r="C265" i="13"/>
  <c r="D265" i="13"/>
  <c r="E265" i="13"/>
  <c r="K265" i="13" s="1" a="1"/>
  <c r="K265" i="13" s="1"/>
  <c r="B266" i="13"/>
  <c r="C266" i="13"/>
  <c r="D266" i="13"/>
  <c r="E266" i="13"/>
  <c r="K266" i="13" s="1" a="1"/>
  <c r="K266" i="13" s="1"/>
  <c r="B267" i="13"/>
  <c r="C267" i="13"/>
  <c r="D267" i="13"/>
  <c r="E267" i="13"/>
  <c r="K267" i="13" s="1" a="1"/>
  <c r="K267" i="13" s="1"/>
  <c r="B268" i="13"/>
  <c r="C268" i="13"/>
  <c r="D268" i="13"/>
  <c r="E268" i="13"/>
  <c r="K268" i="13" s="1" a="1"/>
  <c r="K268" i="13" s="1"/>
  <c r="B269" i="13"/>
  <c r="C269" i="13"/>
  <c r="D269" i="13"/>
  <c r="E269" i="13"/>
  <c r="K269" i="13" s="1" a="1"/>
  <c r="K269" i="13" s="1"/>
  <c r="B270" i="13"/>
  <c r="C270" i="13"/>
  <c r="D270" i="13"/>
  <c r="E270" i="13"/>
  <c r="K270" i="13" s="1" a="1"/>
  <c r="K270" i="13" s="1"/>
  <c r="B271" i="13"/>
  <c r="C271" i="13"/>
  <c r="D271" i="13"/>
  <c r="E271" i="13"/>
  <c r="K271" i="13" s="1" a="1"/>
  <c r="K271" i="13" s="1"/>
  <c r="B272" i="13"/>
  <c r="C272" i="13"/>
  <c r="D272" i="13"/>
  <c r="E272" i="13"/>
  <c r="K272" i="13" s="1" a="1"/>
  <c r="K272" i="13" s="1"/>
  <c r="B273" i="13"/>
  <c r="C273" i="13"/>
  <c r="D273" i="13"/>
  <c r="E273" i="13"/>
  <c r="K273" i="13" s="1" a="1"/>
  <c r="K273" i="13" s="1"/>
  <c r="B274" i="13"/>
  <c r="C274" i="13"/>
  <c r="D274" i="13"/>
  <c r="E274" i="13"/>
  <c r="K274" i="13" s="1" a="1"/>
  <c r="K274" i="13" s="1"/>
  <c r="B275" i="13"/>
  <c r="C275" i="13"/>
  <c r="D275" i="13"/>
  <c r="E275" i="13"/>
  <c r="K275" i="13" s="1" a="1"/>
  <c r="K275" i="13" s="1"/>
  <c r="B276" i="13"/>
  <c r="C276" i="13"/>
  <c r="D276" i="13"/>
  <c r="E276" i="13"/>
  <c r="K276" i="13" s="1" a="1"/>
  <c r="K276" i="13" s="1"/>
  <c r="B277" i="13"/>
  <c r="C277" i="13"/>
  <c r="D277" i="13"/>
  <c r="E277" i="13"/>
  <c r="K277" i="13" s="1" a="1"/>
  <c r="K277" i="13" s="1"/>
  <c r="B278" i="13"/>
  <c r="C278" i="13"/>
  <c r="D278" i="13"/>
  <c r="E278" i="13"/>
  <c r="K278" i="13" s="1" a="1"/>
  <c r="K278" i="13" s="1"/>
  <c r="B279" i="13"/>
  <c r="C279" i="13"/>
  <c r="D279" i="13"/>
  <c r="E279" i="13"/>
  <c r="K279" i="13" s="1" a="1"/>
  <c r="K279" i="13" s="1"/>
  <c r="B280" i="13"/>
  <c r="C280" i="13"/>
  <c r="D280" i="13"/>
  <c r="E280" i="13"/>
  <c r="K280" i="13" s="1" a="1"/>
  <c r="K280" i="13" s="1"/>
  <c r="B281" i="13"/>
  <c r="C281" i="13"/>
  <c r="D281" i="13"/>
  <c r="E281" i="13"/>
  <c r="K281" i="13" s="1" a="1"/>
  <c r="K281" i="13" s="1"/>
  <c r="B282" i="13"/>
  <c r="C282" i="13"/>
  <c r="D282" i="13"/>
  <c r="E282" i="13"/>
  <c r="K282" i="13" s="1" a="1"/>
  <c r="K282" i="13" s="1"/>
  <c r="B283" i="13"/>
  <c r="C283" i="13"/>
  <c r="D283" i="13"/>
  <c r="E283" i="13"/>
  <c r="K283" i="13" s="1" a="1"/>
  <c r="K283" i="13" s="1"/>
  <c r="B284" i="13"/>
  <c r="C284" i="13"/>
  <c r="D284" i="13"/>
  <c r="E284" i="13"/>
  <c r="K284" i="13" s="1" a="1"/>
  <c r="K284" i="13" s="1"/>
  <c r="B285" i="13"/>
  <c r="C285" i="13"/>
  <c r="D285" i="13"/>
  <c r="E285" i="13"/>
  <c r="K285" i="13" s="1" a="1"/>
  <c r="K285" i="13" s="1"/>
  <c r="B286" i="13"/>
  <c r="C286" i="13"/>
  <c r="D286" i="13"/>
  <c r="E286" i="13"/>
  <c r="K286" i="13" s="1" a="1"/>
  <c r="K286" i="13" s="1"/>
  <c r="B287" i="13"/>
  <c r="C287" i="13"/>
  <c r="D287" i="13"/>
  <c r="E287" i="13"/>
  <c r="K287" i="13" s="1" a="1"/>
  <c r="K287" i="13" s="1"/>
  <c r="B288" i="13"/>
  <c r="C288" i="13"/>
  <c r="D288" i="13"/>
  <c r="E288" i="13"/>
  <c r="K288" i="13" s="1" a="1"/>
  <c r="K288" i="13" s="1"/>
  <c r="B289" i="13"/>
  <c r="C289" i="13"/>
  <c r="D289" i="13"/>
  <c r="E289" i="13"/>
  <c r="K289" i="13" s="1" a="1"/>
  <c r="K289" i="13" s="1"/>
  <c r="B290" i="13"/>
  <c r="C290" i="13"/>
  <c r="D290" i="13"/>
  <c r="E290" i="13"/>
  <c r="K290" i="13" s="1" a="1"/>
  <c r="K290" i="13" s="1"/>
  <c r="B291" i="13"/>
  <c r="C291" i="13"/>
  <c r="D291" i="13"/>
  <c r="E291" i="13"/>
  <c r="K291" i="13" s="1" a="1"/>
  <c r="K291" i="13" s="1"/>
  <c r="B292" i="13"/>
  <c r="C292" i="13"/>
  <c r="D292" i="13"/>
  <c r="E292" i="13"/>
  <c r="K292" i="13" s="1" a="1"/>
  <c r="K292" i="13" s="1"/>
  <c r="B293" i="13"/>
  <c r="C293" i="13"/>
  <c r="D293" i="13"/>
  <c r="E293" i="13"/>
  <c r="K293" i="13" s="1" a="1"/>
  <c r="K293" i="13" s="1"/>
  <c r="C6" i="13"/>
  <c r="B6" i="13"/>
  <c r="H6" i="13"/>
  <c r="H7" i="13"/>
  <c r="H8" i="13"/>
  <c r="H9" i="13"/>
  <c r="H10" i="13"/>
  <c r="H11" i="13"/>
  <c r="H12" i="13"/>
  <c r="H13" i="13"/>
  <c r="H14" i="13"/>
  <c r="H15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1" i="13"/>
  <c r="H32" i="13"/>
  <c r="H33" i="13"/>
  <c r="H34" i="13"/>
  <c r="H35" i="13"/>
  <c r="H36" i="13"/>
  <c r="H37" i="13"/>
  <c r="H38" i="13"/>
  <c r="H39" i="13"/>
  <c r="H40" i="13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6" i="13"/>
  <c r="H57" i="13"/>
  <c r="H58" i="13"/>
  <c r="H59" i="13"/>
  <c r="H60" i="13"/>
  <c r="H61" i="13"/>
  <c r="H62" i="13"/>
  <c r="H63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7" i="13"/>
  <c r="H78" i="13"/>
  <c r="H79" i="13"/>
  <c r="H80" i="13"/>
  <c r="H81" i="13"/>
  <c r="H82" i="13"/>
  <c r="H83" i="13"/>
  <c r="H84" i="13"/>
  <c r="H85" i="13"/>
  <c r="H86" i="13"/>
  <c r="H87" i="13"/>
  <c r="H88" i="13"/>
  <c r="H89" i="13"/>
  <c r="H90" i="13"/>
  <c r="H91" i="13"/>
  <c r="H92" i="13"/>
  <c r="H93" i="13"/>
  <c r="H94" i="13"/>
  <c r="H95" i="13"/>
  <c r="H96" i="13"/>
  <c r="H97" i="13"/>
  <c r="H98" i="13"/>
  <c r="H99" i="13"/>
  <c r="H100" i="13"/>
  <c r="H101" i="13"/>
  <c r="H102" i="13"/>
  <c r="H103" i="13"/>
  <c r="H104" i="13"/>
  <c r="H105" i="13"/>
  <c r="H106" i="13"/>
  <c r="H107" i="13"/>
  <c r="H108" i="13"/>
  <c r="H109" i="13"/>
  <c r="H110" i="13"/>
  <c r="H111" i="13"/>
  <c r="H112" i="13"/>
  <c r="H113" i="13"/>
  <c r="H114" i="13"/>
  <c r="H115" i="13"/>
  <c r="H116" i="13"/>
  <c r="H117" i="13"/>
  <c r="H118" i="13"/>
  <c r="H119" i="13"/>
  <c r="H120" i="13"/>
  <c r="H121" i="13"/>
  <c r="H122" i="13"/>
  <c r="H123" i="13"/>
  <c r="H124" i="13"/>
  <c r="H125" i="13"/>
  <c r="H126" i="13"/>
  <c r="H127" i="13"/>
  <c r="H128" i="13"/>
  <c r="H129" i="13"/>
  <c r="H130" i="13"/>
  <c r="H131" i="13"/>
  <c r="H132" i="13"/>
  <c r="H133" i="13"/>
  <c r="H134" i="13"/>
  <c r="H135" i="13"/>
  <c r="H136" i="13"/>
  <c r="H137" i="13"/>
  <c r="H138" i="13"/>
  <c r="H139" i="13"/>
  <c r="H140" i="13"/>
  <c r="H141" i="13"/>
  <c r="H142" i="13"/>
  <c r="H143" i="13"/>
  <c r="H144" i="13"/>
  <c r="H145" i="13"/>
  <c r="H146" i="13"/>
  <c r="H147" i="13"/>
  <c r="H148" i="13"/>
  <c r="H149" i="13"/>
  <c r="H150" i="13"/>
  <c r="H151" i="13"/>
  <c r="H152" i="13"/>
  <c r="H153" i="13"/>
  <c r="H154" i="13"/>
  <c r="H155" i="13"/>
  <c r="H156" i="13"/>
  <c r="H157" i="13"/>
  <c r="H158" i="13"/>
  <c r="H159" i="13"/>
  <c r="H160" i="13"/>
  <c r="H161" i="13"/>
  <c r="H162" i="13"/>
  <c r="H163" i="13"/>
  <c r="H164" i="13"/>
  <c r="H165" i="13"/>
  <c r="H166" i="13"/>
  <c r="H167" i="13"/>
  <c r="H168" i="13"/>
  <c r="H169" i="13"/>
  <c r="H170" i="13"/>
  <c r="H171" i="13"/>
  <c r="H172" i="13"/>
  <c r="H173" i="13"/>
  <c r="H174" i="13"/>
  <c r="H175" i="13"/>
  <c r="H176" i="13"/>
  <c r="H177" i="13"/>
  <c r="H178" i="13"/>
  <c r="H179" i="13"/>
  <c r="H180" i="13"/>
  <c r="H181" i="13"/>
  <c r="H182" i="13"/>
  <c r="H183" i="13"/>
  <c r="H184" i="13"/>
  <c r="H185" i="13"/>
  <c r="H186" i="13"/>
  <c r="H187" i="13"/>
  <c r="H188" i="13"/>
  <c r="H189" i="13"/>
  <c r="H190" i="13"/>
  <c r="H191" i="13"/>
  <c r="H192" i="13"/>
  <c r="H193" i="13"/>
  <c r="H194" i="13"/>
  <c r="H195" i="13"/>
  <c r="H196" i="13"/>
  <c r="H197" i="13"/>
  <c r="H198" i="13"/>
  <c r="H199" i="13"/>
  <c r="H200" i="13"/>
  <c r="H201" i="13"/>
  <c r="H202" i="13"/>
  <c r="H203" i="13"/>
  <c r="H204" i="13"/>
  <c r="H205" i="13"/>
  <c r="H206" i="13"/>
  <c r="H207" i="13"/>
  <c r="H208" i="13"/>
  <c r="H209" i="13"/>
  <c r="H210" i="13"/>
  <c r="H211" i="13"/>
  <c r="H212" i="13"/>
  <c r="H213" i="13"/>
  <c r="H214" i="13"/>
  <c r="H215" i="13"/>
  <c r="H216" i="13"/>
  <c r="H217" i="13"/>
  <c r="H218" i="13"/>
  <c r="H219" i="13"/>
  <c r="H220" i="13"/>
  <c r="H221" i="13"/>
  <c r="H222" i="13"/>
  <c r="H223" i="13"/>
  <c r="H224" i="13"/>
  <c r="H225" i="13"/>
  <c r="H226" i="13"/>
  <c r="H227" i="13"/>
  <c r="H228" i="13"/>
  <c r="H229" i="13"/>
  <c r="H230" i="13"/>
  <c r="H231" i="13"/>
  <c r="H232" i="13"/>
  <c r="H233" i="13"/>
  <c r="H234" i="13"/>
  <c r="H235" i="13"/>
  <c r="H236" i="13"/>
  <c r="H237" i="13"/>
  <c r="H238" i="13"/>
  <c r="H239" i="13"/>
  <c r="H240" i="13"/>
  <c r="H241" i="13"/>
  <c r="H242" i="13"/>
  <c r="H243" i="13"/>
  <c r="H244" i="13"/>
  <c r="H245" i="13"/>
  <c r="H246" i="13"/>
  <c r="H247" i="13"/>
  <c r="H248" i="13"/>
  <c r="H249" i="13"/>
  <c r="H250" i="13"/>
  <c r="H251" i="13"/>
  <c r="H252" i="13"/>
  <c r="H253" i="13"/>
  <c r="H254" i="13"/>
  <c r="H255" i="13"/>
  <c r="H256" i="13"/>
  <c r="H257" i="13"/>
  <c r="H258" i="13"/>
  <c r="H259" i="13"/>
  <c r="H260" i="13"/>
  <c r="H261" i="13"/>
  <c r="H262" i="13"/>
  <c r="H263" i="13"/>
  <c r="H264" i="13"/>
  <c r="H265" i="13"/>
  <c r="H266" i="13"/>
  <c r="H267" i="13"/>
  <c r="H268" i="13"/>
  <c r="H269" i="13"/>
  <c r="H270" i="13"/>
  <c r="H271" i="13"/>
  <c r="H272" i="13"/>
  <c r="H273" i="13"/>
  <c r="H274" i="13"/>
  <c r="H275" i="13"/>
  <c r="H276" i="13"/>
  <c r="H277" i="13"/>
  <c r="H278" i="13"/>
  <c r="H279" i="13"/>
  <c r="H280" i="13"/>
  <c r="H281" i="13"/>
  <c r="H282" i="13"/>
  <c r="H283" i="13"/>
  <c r="H284" i="13"/>
  <c r="H285" i="13"/>
  <c r="H286" i="13"/>
  <c r="H287" i="13"/>
  <c r="H288" i="13"/>
  <c r="H289" i="13"/>
  <c r="H290" i="13"/>
  <c r="H291" i="13"/>
  <c r="H292" i="13"/>
  <c r="H293" i="13"/>
  <c r="E6" i="13"/>
  <c r="K6" i="13" s="1" a="1"/>
  <c r="K6" i="13" s="1"/>
  <c r="C794" i="29"/>
  <c r="C793" i="29"/>
  <c r="C792" i="29"/>
  <c r="C791" i="29"/>
  <c r="C790" i="29"/>
  <c r="C789" i="29"/>
  <c r="C754" i="29"/>
  <c r="C753" i="29"/>
  <c r="C752" i="29"/>
  <c r="C751" i="29"/>
  <c r="C750" i="29"/>
  <c r="C749" i="29"/>
  <c r="C748" i="29"/>
  <c r="C747" i="29"/>
  <c r="C746" i="29"/>
  <c r="C714" i="29"/>
  <c r="C713" i="29"/>
  <c r="C712" i="29"/>
  <c r="C711" i="29"/>
  <c r="C710" i="29"/>
  <c r="C709" i="29"/>
  <c r="C708" i="29"/>
  <c r="C707" i="29"/>
  <c r="C706" i="29"/>
  <c r="C705" i="29"/>
  <c r="C674" i="29"/>
  <c r="C673" i="29"/>
  <c r="C672" i="29"/>
  <c r="C671" i="29"/>
  <c r="C670" i="29"/>
  <c r="C669" i="29"/>
  <c r="C668" i="29"/>
  <c r="C667" i="29"/>
  <c r="C666" i="29"/>
  <c r="C665" i="29"/>
  <c r="C594" i="29"/>
  <c r="C593" i="29"/>
  <c r="C592" i="29"/>
  <c r="C591" i="29"/>
  <c r="C590" i="29"/>
  <c r="C589" i="29"/>
  <c r="C588" i="29"/>
  <c r="C587" i="29"/>
  <c r="C586" i="29"/>
  <c r="C585" i="29"/>
  <c r="C584" i="29"/>
  <c r="C583" i="29"/>
  <c r="C582" i="29"/>
  <c r="C554" i="29"/>
  <c r="C553" i="29"/>
  <c r="C552" i="29"/>
  <c r="C551" i="29"/>
  <c r="C550" i="29"/>
  <c r="C549" i="29"/>
  <c r="C514" i="29"/>
  <c r="C513" i="29"/>
  <c r="C512" i="29"/>
  <c r="C511" i="29"/>
  <c r="C510" i="29"/>
  <c r="C509" i="29"/>
  <c r="C508" i="29"/>
  <c r="C507" i="29"/>
  <c r="C506" i="29"/>
  <c r="C474" i="29"/>
  <c r="C473" i="29"/>
  <c r="C472" i="29"/>
  <c r="C471" i="29"/>
  <c r="C470" i="29"/>
  <c r="C469" i="29"/>
  <c r="C468" i="29"/>
  <c r="C467" i="29"/>
  <c r="C466" i="29"/>
  <c r="C465" i="29"/>
  <c r="C464" i="29"/>
  <c r="C463" i="29"/>
  <c r="C462" i="29"/>
  <c r="C394" i="29"/>
  <c r="C393" i="29"/>
  <c r="C392" i="29"/>
  <c r="C391" i="29"/>
  <c r="C390" i="29"/>
  <c r="C389" i="29"/>
  <c r="C354" i="29"/>
  <c r="C353" i="29"/>
  <c r="C352" i="29"/>
  <c r="C351" i="29"/>
  <c r="C350" i="29"/>
  <c r="C349" i="29"/>
  <c r="C348" i="29"/>
  <c r="C347" i="29"/>
  <c r="C346" i="29"/>
  <c r="C314" i="29"/>
  <c r="C313" i="29"/>
  <c r="C312" i="29"/>
  <c r="C311" i="29"/>
  <c r="C310" i="29"/>
  <c r="C309" i="29"/>
  <c r="C308" i="29"/>
  <c r="C307" i="29"/>
  <c r="C306" i="29"/>
  <c r="C305" i="29"/>
  <c r="C274" i="29"/>
  <c r="C273" i="29"/>
  <c r="C272" i="29"/>
  <c r="C271" i="29"/>
  <c r="C270" i="29"/>
  <c r="C269" i="29"/>
  <c r="C268" i="29"/>
  <c r="C267" i="29"/>
  <c r="C266" i="29"/>
  <c r="C265" i="29"/>
  <c r="C194" i="29"/>
  <c r="C193" i="29"/>
  <c r="C192" i="29"/>
  <c r="C191" i="29"/>
  <c r="C190" i="29"/>
  <c r="C189" i="29"/>
  <c r="C188" i="29"/>
  <c r="C187" i="29"/>
  <c r="C186" i="29"/>
  <c r="C185" i="29"/>
  <c r="C184" i="29"/>
  <c r="C183" i="29"/>
  <c r="C182" i="29"/>
  <c r="C154" i="29"/>
  <c r="C153" i="29"/>
  <c r="C152" i="29"/>
  <c r="C151" i="29"/>
  <c r="C150" i="29"/>
  <c r="C149" i="29"/>
  <c r="C114" i="29"/>
  <c r="C113" i="29"/>
  <c r="C112" i="29"/>
  <c r="C111" i="29"/>
  <c r="C110" i="29"/>
  <c r="C109" i="29"/>
  <c r="C108" i="29"/>
  <c r="C107" i="29"/>
  <c r="C106" i="29"/>
  <c r="C62" i="29"/>
  <c r="C63" i="29"/>
  <c r="C64" i="29"/>
  <c r="C65" i="29"/>
  <c r="C66" i="29"/>
  <c r="C67" i="29"/>
  <c r="C68" i="29"/>
  <c r="C69" i="29"/>
  <c r="C70" i="29"/>
  <c r="C71" i="29"/>
  <c r="C72" i="29"/>
  <c r="C73" i="29"/>
  <c r="C74" i="29"/>
  <c r="D474" i="29"/>
  <c r="B474" i="29"/>
  <c r="D473" i="29"/>
  <c r="B473" i="29"/>
  <c r="D472" i="29"/>
  <c r="B472" i="29"/>
  <c r="D471" i="29"/>
  <c r="B471" i="29"/>
  <c r="D470" i="29"/>
  <c r="B470" i="29"/>
  <c r="D469" i="29"/>
  <c r="B469" i="29"/>
  <c r="D468" i="29"/>
  <c r="B468" i="29"/>
  <c r="D467" i="29"/>
  <c r="B467" i="29"/>
  <c r="D466" i="29"/>
  <c r="B466" i="29"/>
  <c r="D465" i="29"/>
  <c r="B465" i="29"/>
  <c r="D464" i="29"/>
  <c r="B464" i="29"/>
  <c r="D463" i="29"/>
  <c r="B463" i="29"/>
  <c r="D462" i="29"/>
  <c r="B462" i="29"/>
  <c r="D74" i="29"/>
  <c r="B74" i="29"/>
  <c r="D73" i="29"/>
  <c r="B73" i="29"/>
  <c r="D72" i="29"/>
  <c r="B72" i="29"/>
  <c r="D71" i="29"/>
  <c r="B71" i="29"/>
  <c r="D70" i="29"/>
  <c r="B70" i="29"/>
  <c r="D69" i="29"/>
  <c r="B69" i="29"/>
  <c r="D68" i="29"/>
  <c r="B68" i="29"/>
  <c r="D67" i="29"/>
  <c r="B67" i="29"/>
  <c r="D66" i="29"/>
  <c r="B66" i="29"/>
  <c r="D65" i="29"/>
  <c r="B65" i="29"/>
  <c r="D64" i="29"/>
  <c r="B64" i="29"/>
  <c r="D63" i="29"/>
  <c r="B63" i="29"/>
  <c r="D62" i="29"/>
  <c r="B62" i="29"/>
  <c r="I6" i="33" a="1"/>
  <c r="I6" i="33" s="1"/>
  <c r="I7" i="33" a="1"/>
  <c r="I7" i="33" s="1"/>
  <c r="I8" i="33" a="1"/>
  <c r="I8" i="33" s="1"/>
  <c r="J140" i="20" l="1" a="1"/>
  <c r="J140" i="20" s="1"/>
  <c r="K140" i="20" a="1"/>
  <c r="K140" i="20" s="1"/>
  <c r="J132" i="20" a="1"/>
  <c r="J132" i="20" s="1"/>
  <c r="K14" i="40" s="1"/>
  <c r="K132" i="20" a="1"/>
  <c r="K132" i="20" s="1"/>
  <c r="J124" i="20" a="1"/>
  <c r="J124" i="20" s="1"/>
  <c r="K124" i="20" a="1"/>
  <c r="K124" i="20" s="1"/>
  <c r="J116" i="20" a="1"/>
  <c r="J116" i="20" s="1"/>
  <c r="K116" i="20" a="1"/>
  <c r="K116" i="20" s="1"/>
  <c r="J108" i="20" a="1"/>
  <c r="J108" i="20" s="1"/>
  <c r="K108" i="20" a="1"/>
  <c r="K108" i="20" s="1"/>
  <c r="J100" i="20" a="1"/>
  <c r="J100" i="20" s="1"/>
  <c r="K100" i="20" a="1"/>
  <c r="K100" i="20" s="1"/>
  <c r="J92" i="20" a="1"/>
  <c r="J92" i="20" s="1"/>
  <c r="K92" i="20" a="1"/>
  <c r="K92" i="20" s="1"/>
  <c r="J84" i="20" a="1"/>
  <c r="J84" i="20" s="1"/>
  <c r="K84" i="20" a="1"/>
  <c r="K84" i="20" s="1"/>
  <c r="J76" i="20" a="1"/>
  <c r="J76" i="20" s="1"/>
  <c r="K76" i="20" a="1"/>
  <c r="K76" i="20" s="1"/>
  <c r="J68" i="20" a="1"/>
  <c r="J68" i="20" s="1"/>
  <c r="K68" i="20" a="1"/>
  <c r="K68" i="20" s="1"/>
  <c r="J60" i="20" a="1"/>
  <c r="J60" i="20" s="1"/>
  <c r="K60" i="20" a="1"/>
  <c r="K60" i="20" s="1"/>
  <c r="J52" i="20" a="1"/>
  <c r="J52" i="20" s="1"/>
  <c r="K52" i="20" a="1"/>
  <c r="K52" i="20" s="1"/>
  <c r="J44" i="20" a="1"/>
  <c r="J44" i="20" s="1"/>
  <c r="K141" i="40" s="1"/>
  <c r="K44" i="20" a="1"/>
  <c r="K44" i="20" s="1"/>
  <c r="J36" i="20" a="1"/>
  <c r="J36" i="20" s="1"/>
  <c r="K36" i="20" a="1"/>
  <c r="K36" i="20" s="1"/>
  <c r="J28" i="20" a="1"/>
  <c r="J28" i="20" s="1"/>
  <c r="K28" i="20" a="1"/>
  <c r="K28" i="20" s="1"/>
  <c r="J20" i="20" a="1"/>
  <c r="J20" i="20" s="1"/>
  <c r="K155" i="40" s="1"/>
  <c r="K20" i="20" a="1"/>
  <c r="K20" i="20" s="1"/>
  <c r="J12" i="20" a="1"/>
  <c r="J12" i="20" s="1"/>
  <c r="K12" i="20" a="1"/>
  <c r="K12" i="20" s="1"/>
  <c r="J137" i="20" a="1"/>
  <c r="J137" i="20" s="1"/>
  <c r="K178" i="40" s="1"/>
  <c r="K137" i="20" a="1"/>
  <c r="K137" i="20" s="1"/>
  <c r="J129" i="20" a="1"/>
  <c r="J129" i="20" s="1"/>
  <c r="K129" i="20" a="1"/>
  <c r="K129" i="20" s="1"/>
  <c r="J121" i="20" a="1"/>
  <c r="J121" i="20" s="1"/>
  <c r="K199" i="40" s="1"/>
  <c r="K121" i="20" a="1"/>
  <c r="K121" i="20" s="1"/>
  <c r="J113" i="20" a="1"/>
  <c r="J113" i="20" s="1"/>
  <c r="K113" i="20" a="1"/>
  <c r="K113" i="20" s="1"/>
  <c r="J105" i="20" a="1"/>
  <c r="J105" i="20" s="1"/>
  <c r="K105" i="20" a="1"/>
  <c r="K105" i="20" s="1"/>
  <c r="J97" i="20" a="1"/>
  <c r="J97" i="20" s="1"/>
  <c r="K97" i="20" a="1"/>
  <c r="K97" i="20" s="1"/>
  <c r="J89" i="20" a="1"/>
  <c r="J89" i="20" s="1"/>
  <c r="K89" i="20" a="1"/>
  <c r="K89" i="20" s="1"/>
  <c r="J81" i="20" a="1"/>
  <c r="J81" i="20" s="1"/>
  <c r="K81" i="20" a="1"/>
  <c r="K81" i="20" s="1"/>
  <c r="J73" i="20" a="1"/>
  <c r="J73" i="20" s="1"/>
  <c r="K187" i="40" s="1"/>
  <c r="K73" i="20" a="1"/>
  <c r="K73" i="20" s="1"/>
  <c r="J65" i="20" a="1"/>
  <c r="J65" i="20" s="1"/>
  <c r="K65" i="20" a="1"/>
  <c r="K65" i="20" s="1"/>
  <c r="J57" i="20" a="1"/>
  <c r="J57" i="20" s="1"/>
  <c r="K57" i="20" a="1"/>
  <c r="K57" i="20" s="1"/>
  <c r="J49" i="20" a="1"/>
  <c r="J49" i="20" s="1"/>
  <c r="K154" i="40" s="1"/>
  <c r="K49" i="20" a="1"/>
  <c r="K49" i="20" s="1"/>
  <c r="J41" i="20" a="1"/>
  <c r="J41" i="20" s="1"/>
  <c r="K41" i="20" a="1"/>
  <c r="K41" i="20" s="1"/>
  <c r="J33" i="20" a="1"/>
  <c r="J33" i="20" s="1"/>
  <c r="K33" i="20" a="1"/>
  <c r="K33" i="20" s="1"/>
  <c r="J25" i="20" a="1"/>
  <c r="J25" i="20" s="1"/>
  <c r="K25" i="20" a="1"/>
  <c r="K25" i="20" s="1"/>
  <c r="J17" i="20" a="1"/>
  <c r="J17" i="20" s="1"/>
  <c r="K117" i="40" s="1"/>
  <c r="K17" i="20" a="1"/>
  <c r="K17" i="20" s="1"/>
  <c r="J142" i="20" a="1"/>
  <c r="J142" i="20" s="1"/>
  <c r="K142" i="20" a="1"/>
  <c r="K142" i="20" s="1"/>
  <c r="J134" i="20" a="1"/>
  <c r="J134" i="20" s="1"/>
  <c r="K134" i="20" a="1"/>
  <c r="K134" i="20" s="1"/>
  <c r="J126" i="20" a="1"/>
  <c r="J126" i="20" s="1"/>
  <c r="K126" i="20" a="1"/>
  <c r="K126" i="20" s="1"/>
  <c r="J118" i="20" a="1"/>
  <c r="J118" i="20" s="1"/>
  <c r="K118" i="20" a="1"/>
  <c r="K118" i="20" s="1"/>
  <c r="J110" i="20" a="1"/>
  <c r="J110" i="20" s="1"/>
  <c r="K110" i="20" a="1"/>
  <c r="K110" i="20" s="1"/>
  <c r="J102" i="20" a="1"/>
  <c r="J102" i="20" s="1"/>
  <c r="K102" i="20" a="1"/>
  <c r="K102" i="20" s="1"/>
  <c r="J94" i="20" a="1"/>
  <c r="J94" i="20" s="1"/>
  <c r="K94" i="20" a="1"/>
  <c r="K94" i="20" s="1"/>
  <c r="J86" i="20" a="1"/>
  <c r="J86" i="20" s="1"/>
  <c r="K28" i="40" s="1"/>
  <c r="K86" i="20" a="1"/>
  <c r="K86" i="20" s="1"/>
  <c r="J78" i="20" a="1"/>
  <c r="J78" i="20" s="1"/>
  <c r="K78" i="20" a="1"/>
  <c r="K78" i="20" s="1"/>
  <c r="J70" i="20" a="1"/>
  <c r="J70" i="20" s="1"/>
  <c r="K70" i="20" a="1"/>
  <c r="K70" i="20" s="1"/>
  <c r="J62" i="20" a="1"/>
  <c r="J62" i="20" s="1"/>
  <c r="K235" i="40" s="1"/>
  <c r="K62" i="20" a="1"/>
  <c r="K62" i="20" s="1"/>
  <c r="J54" i="20" a="1"/>
  <c r="J54" i="20" s="1"/>
  <c r="K54" i="20" a="1"/>
  <c r="K54" i="20" s="1"/>
  <c r="J46" i="20" a="1"/>
  <c r="J46" i="20" s="1"/>
  <c r="K142" i="40" s="1"/>
  <c r="K46" i="20" a="1"/>
  <c r="K46" i="20" s="1"/>
  <c r="J38" i="20" a="1"/>
  <c r="J38" i="20" s="1"/>
  <c r="K38" i="20" a="1"/>
  <c r="K38" i="20" s="1"/>
  <c r="J30" i="20" a="1"/>
  <c r="J30" i="20" s="1"/>
  <c r="K262" i="40" s="1"/>
  <c r="K30" i="20" a="1"/>
  <c r="K30" i="20" s="1"/>
  <c r="J22" i="20" a="1"/>
  <c r="J22" i="20" s="1"/>
  <c r="K156" i="40" s="1"/>
  <c r="K22" i="20" a="1"/>
  <c r="K22" i="20" s="1"/>
  <c r="J14" i="20" a="1"/>
  <c r="J14" i="20" s="1"/>
  <c r="K14" i="20" a="1"/>
  <c r="K14" i="20" s="1"/>
  <c r="J280" i="20" a="1"/>
  <c r="J280" i="20" s="1"/>
  <c r="K280" i="20" a="1"/>
  <c r="K280" i="20" s="1"/>
  <c r="J278" i="20" a="1"/>
  <c r="J278" i="20" s="1"/>
  <c r="K278" i="20" a="1"/>
  <c r="K278" i="20" s="1"/>
  <c r="J276" i="20" a="1"/>
  <c r="J276" i="20" s="1"/>
  <c r="K276" i="20" a="1"/>
  <c r="K276" i="20" s="1"/>
  <c r="J274" i="20" a="1"/>
  <c r="J274" i="20" s="1"/>
  <c r="K274" i="20" a="1"/>
  <c r="K274" i="20" s="1"/>
  <c r="J272" i="20" a="1"/>
  <c r="J272" i="20" s="1"/>
  <c r="K272" i="20" a="1"/>
  <c r="K272" i="20" s="1"/>
  <c r="J270" i="20" a="1"/>
  <c r="J270" i="20" s="1"/>
  <c r="K270" i="20" a="1"/>
  <c r="K270" i="20" s="1"/>
  <c r="J268" i="20" a="1"/>
  <c r="J268" i="20" s="1"/>
  <c r="K268" i="20" a="1"/>
  <c r="K268" i="20" s="1"/>
  <c r="J266" i="20" a="1"/>
  <c r="J266" i="20" s="1"/>
  <c r="K266" i="20" a="1"/>
  <c r="K266" i="20" s="1"/>
  <c r="J264" i="20" a="1"/>
  <c r="J264" i="20" s="1"/>
  <c r="K264" i="20" a="1"/>
  <c r="K264" i="20" s="1"/>
  <c r="J262" i="20" a="1"/>
  <c r="J262" i="20" s="1"/>
  <c r="K262" i="20" a="1"/>
  <c r="K262" i="20" s="1"/>
  <c r="J260" i="20" a="1"/>
  <c r="J260" i="20" s="1"/>
  <c r="K260" i="20" a="1"/>
  <c r="K260" i="20" s="1"/>
  <c r="J258" i="20" a="1"/>
  <c r="J258" i="20" s="1"/>
  <c r="K258" i="20" a="1"/>
  <c r="K258" i="20" s="1"/>
  <c r="J256" i="20" a="1"/>
  <c r="J256" i="20" s="1"/>
  <c r="K256" i="20" a="1"/>
  <c r="K256" i="20" s="1"/>
  <c r="J254" i="20" a="1"/>
  <c r="J254" i="20" s="1"/>
  <c r="K254" i="20" a="1"/>
  <c r="K254" i="20" s="1"/>
  <c r="J252" i="20" a="1"/>
  <c r="J252" i="20" s="1"/>
  <c r="K252" i="20" a="1"/>
  <c r="K252" i="20" s="1"/>
  <c r="J250" i="20" a="1"/>
  <c r="J250" i="20" s="1"/>
  <c r="K250" i="20" a="1"/>
  <c r="K250" i="20" s="1"/>
  <c r="J248" i="20" a="1"/>
  <c r="J248" i="20" s="1"/>
  <c r="K248" i="20" a="1"/>
  <c r="K248" i="20" s="1"/>
  <c r="J246" i="20" a="1"/>
  <c r="J246" i="20" s="1"/>
  <c r="K246" i="20" a="1"/>
  <c r="K246" i="20" s="1"/>
  <c r="J244" i="20" a="1"/>
  <c r="J244" i="20" s="1"/>
  <c r="K244" i="20" a="1"/>
  <c r="K244" i="20" s="1"/>
  <c r="J242" i="20" a="1"/>
  <c r="J242" i="20" s="1"/>
  <c r="K242" i="20" a="1"/>
  <c r="K242" i="20" s="1"/>
  <c r="J240" i="20" a="1"/>
  <c r="J240" i="20" s="1"/>
  <c r="K240" i="20" a="1"/>
  <c r="K240" i="20" s="1"/>
  <c r="J238" i="20" a="1"/>
  <c r="J238" i="20" s="1"/>
  <c r="K238" i="20" a="1"/>
  <c r="K238" i="20" s="1"/>
  <c r="J236" i="20" a="1"/>
  <c r="J236" i="20" s="1"/>
  <c r="K236" i="20" a="1"/>
  <c r="K236" i="20" s="1"/>
  <c r="J234" i="20" a="1"/>
  <c r="J234" i="20" s="1"/>
  <c r="K234" i="20" a="1"/>
  <c r="K234" i="20" s="1"/>
  <c r="J232" i="20" a="1"/>
  <c r="J232" i="20" s="1"/>
  <c r="K232" i="20" a="1"/>
  <c r="K232" i="20" s="1"/>
  <c r="J230" i="20" a="1"/>
  <c r="J230" i="20" s="1"/>
  <c r="K230" i="20" a="1"/>
  <c r="K230" i="20" s="1"/>
  <c r="J228" i="20" a="1"/>
  <c r="J228" i="20" s="1"/>
  <c r="K228" i="20" a="1"/>
  <c r="K228" i="20" s="1"/>
  <c r="J226" i="20" a="1"/>
  <c r="J226" i="20" s="1"/>
  <c r="K226" i="20" a="1"/>
  <c r="K226" i="20" s="1"/>
  <c r="J224" i="20" a="1"/>
  <c r="J224" i="20" s="1"/>
  <c r="K224" i="20" a="1"/>
  <c r="K224" i="20" s="1"/>
  <c r="J222" i="20" a="1"/>
  <c r="J222" i="20" s="1"/>
  <c r="K222" i="20" a="1"/>
  <c r="K222" i="20" s="1"/>
  <c r="J220" i="20" a="1"/>
  <c r="J220" i="20" s="1"/>
  <c r="K220" i="20" a="1"/>
  <c r="K220" i="20" s="1"/>
  <c r="J218" i="20" a="1"/>
  <c r="J218" i="20" s="1"/>
  <c r="K218" i="20" a="1"/>
  <c r="K218" i="20" s="1"/>
  <c r="J216" i="20" a="1"/>
  <c r="J216" i="20" s="1"/>
  <c r="K216" i="20" a="1"/>
  <c r="K216" i="20" s="1"/>
  <c r="J214" i="20" a="1"/>
  <c r="J214" i="20" s="1"/>
  <c r="K214" i="20" a="1"/>
  <c r="K214" i="20" s="1"/>
  <c r="J212" i="20" a="1"/>
  <c r="J212" i="20" s="1"/>
  <c r="K212" i="20" a="1"/>
  <c r="K212" i="20" s="1"/>
  <c r="J210" i="20" a="1"/>
  <c r="J210" i="20" s="1"/>
  <c r="K210" i="20" a="1"/>
  <c r="K210" i="20" s="1"/>
  <c r="J208" i="20" a="1"/>
  <c r="J208" i="20" s="1"/>
  <c r="K208" i="20" a="1"/>
  <c r="K208" i="20" s="1"/>
  <c r="J206" i="20" a="1"/>
  <c r="J206" i="20" s="1"/>
  <c r="K206" i="20" a="1"/>
  <c r="K206" i="20" s="1"/>
  <c r="J204" i="20" a="1"/>
  <c r="J204" i="20" s="1"/>
  <c r="K204" i="20" a="1"/>
  <c r="K204" i="20" s="1"/>
  <c r="J202" i="20" a="1"/>
  <c r="J202" i="20" s="1"/>
  <c r="K202" i="20" a="1"/>
  <c r="K202" i="20" s="1"/>
  <c r="J200" i="20" a="1"/>
  <c r="J200" i="20" s="1"/>
  <c r="K200" i="20" a="1"/>
  <c r="K200" i="20" s="1"/>
  <c r="J198" i="20" a="1"/>
  <c r="J198" i="20" s="1"/>
  <c r="K198" i="20" a="1"/>
  <c r="K198" i="20" s="1"/>
  <c r="J196" i="20" a="1"/>
  <c r="J196" i="20" s="1"/>
  <c r="K196" i="20" a="1"/>
  <c r="K196" i="20" s="1"/>
  <c r="J194" i="20" a="1"/>
  <c r="J194" i="20" s="1"/>
  <c r="K194" i="20" a="1"/>
  <c r="K194" i="20" s="1"/>
  <c r="J192" i="20" a="1"/>
  <c r="J192" i="20" s="1"/>
  <c r="K192" i="20" a="1"/>
  <c r="K192" i="20" s="1"/>
  <c r="J190" i="20" a="1"/>
  <c r="J190" i="20" s="1"/>
  <c r="K190" i="20" a="1"/>
  <c r="K190" i="20" s="1"/>
  <c r="J188" i="20" a="1"/>
  <c r="J188" i="20" s="1"/>
  <c r="K188" i="20" a="1"/>
  <c r="K188" i="20" s="1"/>
  <c r="J186" i="20" a="1"/>
  <c r="J186" i="20" s="1"/>
  <c r="K186" i="20" a="1"/>
  <c r="K186" i="20" s="1"/>
  <c r="J184" i="20" a="1"/>
  <c r="J184" i="20" s="1"/>
  <c r="K184" i="20" a="1"/>
  <c r="K184" i="20" s="1"/>
  <c r="J182" i="20" a="1"/>
  <c r="J182" i="20" s="1"/>
  <c r="K182" i="20" a="1"/>
  <c r="K182" i="20" s="1"/>
  <c r="J180" i="20" a="1"/>
  <c r="J180" i="20" s="1"/>
  <c r="K180" i="20" a="1"/>
  <c r="K180" i="20" s="1"/>
  <c r="J178" i="20" a="1"/>
  <c r="J178" i="20" s="1"/>
  <c r="K178" i="20" a="1"/>
  <c r="K178" i="20" s="1"/>
  <c r="J176" i="20" a="1"/>
  <c r="J176" i="20" s="1"/>
  <c r="K176" i="20" a="1"/>
  <c r="K176" i="20" s="1"/>
  <c r="J174" i="20" a="1"/>
  <c r="J174" i="20" s="1"/>
  <c r="K174" i="20" a="1"/>
  <c r="K174" i="20" s="1"/>
  <c r="J172" i="20" a="1"/>
  <c r="J172" i="20" s="1"/>
  <c r="K172" i="20" a="1"/>
  <c r="K172" i="20" s="1"/>
  <c r="J170" i="20" a="1"/>
  <c r="J170" i="20" s="1"/>
  <c r="K170" i="20" a="1"/>
  <c r="K170" i="20" s="1"/>
  <c r="J168" i="20" a="1"/>
  <c r="J168" i="20" s="1"/>
  <c r="K168" i="20" a="1"/>
  <c r="K168" i="20" s="1"/>
  <c r="J166" i="20" a="1"/>
  <c r="J166" i="20" s="1"/>
  <c r="K166" i="20" a="1"/>
  <c r="K166" i="20" s="1"/>
  <c r="J164" i="20" a="1"/>
  <c r="J164" i="20" s="1"/>
  <c r="K164" i="20" a="1"/>
  <c r="K164" i="20" s="1"/>
  <c r="J162" i="20" a="1"/>
  <c r="J162" i="20" s="1"/>
  <c r="K162" i="20" a="1"/>
  <c r="K162" i="20" s="1"/>
  <c r="J160" i="20" a="1"/>
  <c r="J160" i="20" s="1"/>
  <c r="K160" i="20" a="1"/>
  <c r="K160" i="20" s="1"/>
  <c r="J158" i="20" a="1"/>
  <c r="J158" i="20" s="1"/>
  <c r="K158" i="20" a="1"/>
  <c r="K158" i="20" s="1"/>
  <c r="J156" i="20" a="1"/>
  <c r="J156" i="20" s="1"/>
  <c r="K156" i="20" a="1"/>
  <c r="K156" i="20" s="1"/>
  <c r="J154" i="20" a="1"/>
  <c r="J154" i="20" s="1"/>
  <c r="K154" i="20" a="1"/>
  <c r="K154" i="20" s="1"/>
  <c r="J152" i="20" a="1"/>
  <c r="J152" i="20" s="1"/>
  <c r="K152" i="20" a="1"/>
  <c r="K152" i="20" s="1"/>
  <c r="J150" i="20" a="1"/>
  <c r="J150" i="20" s="1"/>
  <c r="K150" i="20" a="1"/>
  <c r="K150" i="20" s="1"/>
  <c r="J148" i="20" a="1"/>
  <c r="J148" i="20" s="1"/>
  <c r="K148" i="20" a="1"/>
  <c r="K148" i="20" s="1"/>
  <c r="J146" i="20" a="1"/>
  <c r="J146" i="20" s="1"/>
  <c r="K146" i="20" a="1"/>
  <c r="K146" i="20" s="1"/>
  <c r="J144" i="20" a="1"/>
  <c r="J144" i="20" s="1"/>
  <c r="K144" i="20" a="1"/>
  <c r="K144" i="20" s="1"/>
  <c r="J139" i="20" a="1"/>
  <c r="J139" i="20" s="1"/>
  <c r="K139" i="20" a="1"/>
  <c r="K139" i="20" s="1"/>
  <c r="J131" i="20" a="1"/>
  <c r="J131" i="20" s="1"/>
  <c r="K131" i="20" a="1"/>
  <c r="K131" i="20" s="1"/>
  <c r="J123" i="20" a="1"/>
  <c r="J123" i="20" s="1"/>
  <c r="K123" i="20" a="1"/>
  <c r="K123" i="20" s="1"/>
  <c r="J115" i="20" a="1"/>
  <c r="J115" i="20" s="1"/>
  <c r="K255" i="40" s="1"/>
  <c r="K115" i="20" a="1"/>
  <c r="K115" i="20" s="1"/>
  <c r="J107" i="20" a="1"/>
  <c r="J107" i="20" s="1"/>
  <c r="K256" i="40" s="1"/>
  <c r="K107" i="20" a="1"/>
  <c r="K107" i="20" s="1"/>
  <c r="J99" i="20" a="1"/>
  <c r="J99" i="20" s="1"/>
  <c r="K80" i="40" s="1"/>
  <c r="K99" i="20" a="1"/>
  <c r="K99" i="20" s="1"/>
  <c r="J91" i="20" a="1"/>
  <c r="J91" i="20" s="1"/>
  <c r="K91" i="20" a="1"/>
  <c r="K91" i="20" s="1"/>
  <c r="J83" i="20" a="1"/>
  <c r="J83" i="20" s="1"/>
  <c r="K83" i="20" a="1"/>
  <c r="K83" i="20" s="1"/>
  <c r="J75" i="20" a="1"/>
  <c r="J75" i="20" s="1"/>
  <c r="K75" i="20" a="1"/>
  <c r="K75" i="20" s="1"/>
  <c r="J67" i="20" a="1"/>
  <c r="J67" i="20" s="1"/>
  <c r="K67" i="20" a="1"/>
  <c r="K67" i="20" s="1"/>
  <c r="J59" i="20" a="1"/>
  <c r="J59" i="20" s="1"/>
  <c r="K59" i="20" a="1"/>
  <c r="K59" i="20" s="1"/>
  <c r="J51" i="20" a="1"/>
  <c r="J51" i="20" s="1"/>
  <c r="K124" i="40" s="1"/>
  <c r="K51" i="20" a="1"/>
  <c r="K51" i="20" s="1"/>
  <c r="J43" i="20" a="1"/>
  <c r="J43" i="20" s="1"/>
  <c r="K43" i="20" a="1"/>
  <c r="K43" i="20" s="1"/>
  <c r="J35" i="20" a="1"/>
  <c r="J35" i="20" s="1"/>
  <c r="K35" i="20" a="1"/>
  <c r="K35" i="20" s="1"/>
  <c r="J27" i="20" a="1"/>
  <c r="J27" i="20" s="1"/>
  <c r="K140" i="40" s="1"/>
  <c r="K27" i="20" a="1"/>
  <c r="K27" i="20" s="1"/>
  <c r="J19" i="20" a="1"/>
  <c r="J19" i="20" s="1"/>
  <c r="K19" i="20" a="1"/>
  <c r="K19" i="20" s="1"/>
  <c r="J11" i="20" a="1"/>
  <c r="J11" i="20" s="1"/>
  <c r="K264" i="40" s="1"/>
  <c r="K11" i="20" a="1"/>
  <c r="K11" i="20" s="1"/>
  <c r="J136" i="20" a="1"/>
  <c r="J136" i="20" s="1"/>
  <c r="K136" i="20" a="1"/>
  <c r="K136" i="20" s="1"/>
  <c r="J128" i="20" a="1"/>
  <c r="J128" i="20" s="1"/>
  <c r="K34" i="40" s="1"/>
  <c r="K128" i="20" a="1"/>
  <c r="K128" i="20" s="1"/>
  <c r="J120" i="20" a="1"/>
  <c r="J120" i="20" s="1"/>
  <c r="K120" i="20" a="1"/>
  <c r="K120" i="20" s="1"/>
  <c r="J112" i="20" a="1"/>
  <c r="J112" i="20" s="1"/>
  <c r="K112" i="20" a="1"/>
  <c r="K112" i="20" s="1"/>
  <c r="J104" i="20" a="1"/>
  <c r="J104" i="20" s="1"/>
  <c r="K104" i="20" a="1"/>
  <c r="K104" i="20" s="1"/>
  <c r="J96" i="20" a="1"/>
  <c r="J96" i="20" s="1"/>
  <c r="K183" i="40" s="1"/>
  <c r="K96" i="20" a="1"/>
  <c r="K96" i="20" s="1"/>
  <c r="J88" i="20" a="1"/>
  <c r="J88" i="20" s="1"/>
  <c r="K88" i="20" a="1"/>
  <c r="K88" i="20" s="1"/>
  <c r="J80" i="20" a="1"/>
  <c r="J80" i="20" s="1"/>
  <c r="K80" i="20" a="1"/>
  <c r="K80" i="20" s="1"/>
  <c r="J72" i="20" a="1"/>
  <c r="J72" i="20" s="1"/>
  <c r="K72" i="20" a="1"/>
  <c r="K72" i="20" s="1"/>
  <c r="J64" i="20" a="1"/>
  <c r="J64" i="20" s="1"/>
  <c r="K64" i="20" a="1"/>
  <c r="K64" i="20" s="1"/>
  <c r="J56" i="20" a="1"/>
  <c r="J56" i="20" s="1"/>
  <c r="K56" i="20" a="1"/>
  <c r="K56" i="20" s="1"/>
  <c r="J48" i="20" a="1"/>
  <c r="J48" i="20" s="1"/>
  <c r="K48" i="20" a="1"/>
  <c r="K48" i="20" s="1"/>
  <c r="J40" i="20" a="1"/>
  <c r="J40" i="20" s="1"/>
  <c r="K40" i="20" a="1"/>
  <c r="K40" i="20" s="1"/>
  <c r="J32" i="20" a="1"/>
  <c r="J32" i="20" s="1"/>
  <c r="K32" i="20" a="1"/>
  <c r="K32" i="20" s="1"/>
  <c r="J24" i="20" a="1"/>
  <c r="J24" i="20" s="1"/>
  <c r="K24" i="20" a="1"/>
  <c r="K24" i="20" s="1"/>
  <c r="J16" i="20" a="1"/>
  <c r="J16" i="20" s="1"/>
  <c r="K16" i="20" a="1"/>
  <c r="K16" i="20" s="1"/>
  <c r="J8" i="20" a="1"/>
  <c r="J8" i="20" s="1"/>
  <c r="K8" i="20" a="1"/>
  <c r="K8" i="20" s="1"/>
  <c r="J141" i="20" a="1"/>
  <c r="J141" i="20" s="1"/>
  <c r="K74" i="40" s="1"/>
  <c r="K141" i="20" a="1"/>
  <c r="K141" i="20" s="1"/>
  <c r="J133" i="20" a="1"/>
  <c r="J133" i="20" s="1"/>
  <c r="K133" i="20" a="1"/>
  <c r="K133" i="20" s="1"/>
  <c r="J125" i="20" a="1"/>
  <c r="J125" i="20" s="1"/>
  <c r="K125" i="20" a="1"/>
  <c r="K125" i="20" s="1"/>
  <c r="J117" i="20" a="1"/>
  <c r="J117" i="20" s="1"/>
  <c r="K117" i="20" a="1"/>
  <c r="K117" i="20" s="1"/>
  <c r="J109" i="20" a="1"/>
  <c r="J109" i="20" s="1"/>
  <c r="K109" i="20" a="1"/>
  <c r="K109" i="20" s="1"/>
  <c r="J101" i="20" a="1"/>
  <c r="J101" i="20" s="1"/>
  <c r="K251" i="40" s="1"/>
  <c r="K101" i="20" a="1"/>
  <c r="K101" i="20" s="1"/>
  <c r="J93" i="20" a="1"/>
  <c r="J93" i="20" s="1"/>
  <c r="K93" i="20" a="1"/>
  <c r="K93" i="20" s="1"/>
  <c r="J85" i="20" a="1"/>
  <c r="J85" i="20" s="1"/>
  <c r="K85" i="20" a="1"/>
  <c r="K85" i="20" s="1"/>
  <c r="J77" i="20" a="1"/>
  <c r="J77" i="20" s="1"/>
  <c r="K77" i="20" a="1"/>
  <c r="K77" i="20" s="1"/>
  <c r="J69" i="20" a="1"/>
  <c r="J69" i="20" s="1"/>
  <c r="K69" i="20" a="1"/>
  <c r="K69" i="20" s="1"/>
  <c r="J61" i="20" a="1"/>
  <c r="J61" i="20" s="1"/>
  <c r="K95" i="40" s="1"/>
  <c r="K61" i="20" a="1"/>
  <c r="K61" i="20" s="1"/>
  <c r="J53" i="20" a="1"/>
  <c r="J53" i="20" s="1"/>
  <c r="K53" i="20" a="1"/>
  <c r="K53" i="20" s="1"/>
  <c r="J45" i="20" a="1"/>
  <c r="J45" i="20" s="1"/>
  <c r="K129" i="40" s="1"/>
  <c r="K45" i="20" a="1"/>
  <c r="K45" i="20" s="1"/>
  <c r="J37" i="20" a="1"/>
  <c r="J37" i="20" s="1"/>
  <c r="K107" i="40" s="1"/>
  <c r="K37" i="20" a="1"/>
  <c r="K37" i="20" s="1"/>
  <c r="J29" i="20" a="1"/>
  <c r="J29" i="20" s="1"/>
  <c r="K29" i="20" a="1"/>
  <c r="K29" i="20" s="1"/>
  <c r="J21" i="20" a="1"/>
  <c r="J21" i="20" s="1"/>
  <c r="K21" i="20" a="1"/>
  <c r="K21" i="20" s="1"/>
  <c r="J13" i="20" a="1"/>
  <c r="J13" i="20" s="1"/>
  <c r="K13" i="20" a="1"/>
  <c r="K13" i="20" s="1"/>
  <c r="J138" i="20" a="1"/>
  <c r="J138" i="20" s="1"/>
  <c r="K138" i="20" a="1"/>
  <c r="K138" i="20" s="1"/>
  <c r="J130" i="20" a="1"/>
  <c r="J130" i="20" s="1"/>
  <c r="K130" i="20" a="1"/>
  <c r="K130" i="20" s="1"/>
  <c r="J122" i="20" a="1"/>
  <c r="J122" i="20" s="1"/>
  <c r="K15" i="40" s="1"/>
  <c r="K122" i="20" a="1"/>
  <c r="K122" i="20" s="1"/>
  <c r="J114" i="20" a="1"/>
  <c r="J114" i="20" s="1"/>
  <c r="K43" i="40" s="1"/>
  <c r="K114" i="20" a="1"/>
  <c r="K114" i="20" s="1"/>
  <c r="J106" i="20" a="1"/>
  <c r="J106" i="20" s="1"/>
  <c r="K106" i="20" a="1"/>
  <c r="K106" i="20" s="1"/>
  <c r="J98" i="20" a="1"/>
  <c r="J98" i="20" s="1"/>
  <c r="K98" i="20" a="1"/>
  <c r="K98" i="20" s="1"/>
  <c r="J90" i="20" a="1"/>
  <c r="J90" i="20" s="1"/>
  <c r="K90" i="20" a="1"/>
  <c r="K90" i="20" s="1"/>
  <c r="J82" i="20" a="1"/>
  <c r="J82" i="20" s="1"/>
  <c r="K188" i="40" s="1"/>
  <c r="K82" i="20" a="1"/>
  <c r="K82" i="20" s="1"/>
  <c r="J74" i="20" a="1"/>
  <c r="J74" i="20" s="1"/>
  <c r="K89" i="40" s="1"/>
  <c r="K74" i="20" a="1"/>
  <c r="K74" i="20" s="1"/>
  <c r="J66" i="20" a="1"/>
  <c r="J66" i="20" s="1"/>
  <c r="K66" i="20" a="1"/>
  <c r="K66" i="20" s="1"/>
  <c r="J58" i="20" a="1"/>
  <c r="J58" i="20" s="1"/>
  <c r="K58" i="20" a="1"/>
  <c r="K58" i="20" s="1"/>
  <c r="J50" i="20" a="1"/>
  <c r="J50" i="20" s="1"/>
  <c r="K50" i="20" a="1"/>
  <c r="K50" i="20" s="1"/>
  <c r="J42" i="20" a="1"/>
  <c r="J42" i="20" s="1"/>
  <c r="K42" i="20" a="1"/>
  <c r="K42" i="20" s="1"/>
  <c r="J34" i="20" a="1"/>
  <c r="J34" i="20" s="1"/>
  <c r="K34" i="20" a="1"/>
  <c r="K34" i="20" s="1"/>
  <c r="J26" i="20" a="1"/>
  <c r="J26" i="20" s="1"/>
  <c r="K26" i="20" a="1"/>
  <c r="K26" i="20" s="1"/>
  <c r="J18" i="20" a="1"/>
  <c r="J18" i="20" s="1"/>
  <c r="K18" i="20" a="1"/>
  <c r="K18" i="20" s="1"/>
  <c r="J10" i="20" a="1"/>
  <c r="J10" i="20" s="1"/>
  <c r="K10" i="20" a="1"/>
  <c r="K10" i="20" s="1"/>
  <c r="J281" i="20" a="1"/>
  <c r="J281" i="20" s="1"/>
  <c r="K281" i="20" a="1"/>
  <c r="K281" i="20" s="1"/>
  <c r="J279" i="20" a="1"/>
  <c r="J279" i="20" s="1"/>
  <c r="K279" i="20" a="1"/>
  <c r="K279" i="20" s="1"/>
  <c r="J277" i="20" a="1"/>
  <c r="J277" i="20" s="1"/>
  <c r="K277" i="20" a="1"/>
  <c r="K277" i="20" s="1"/>
  <c r="J275" i="20" a="1"/>
  <c r="J275" i="20" s="1"/>
  <c r="K275" i="20" a="1"/>
  <c r="K275" i="20" s="1"/>
  <c r="J273" i="20" a="1"/>
  <c r="J273" i="20" s="1"/>
  <c r="K273" i="20" a="1"/>
  <c r="K273" i="20" s="1"/>
  <c r="J271" i="20" a="1"/>
  <c r="J271" i="20" s="1"/>
  <c r="K271" i="20" a="1"/>
  <c r="K271" i="20" s="1"/>
  <c r="J269" i="20" a="1"/>
  <c r="J269" i="20" s="1"/>
  <c r="K269" i="20" a="1"/>
  <c r="K269" i="20" s="1"/>
  <c r="J267" i="20" a="1"/>
  <c r="J267" i="20" s="1"/>
  <c r="K267" i="20" a="1"/>
  <c r="K267" i="20" s="1"/>
  <c r="J265" i="20" a="1"/>
  <c r="J265" i="20" s="1"/>
  <c r="K265" i="20" a="1"/>
  <c r="K265" i="20" s="1"/>
  <c r="J263" i="20" a="1"/>
  <c r="J263" i="20" s="1"/>
  <c r="K263" i="20" a="1"/>
  <c r="K263" i="20" s="1"/>
  <c r="J261" i="20" a="1"/>
  <c r="J261" i="20" s="1"/>
  <c r="K261" i="20" a="1"/>
  <c r="K261" i="20" s="1"/>
  <c r="J259" i="20" a="1"/>
  <c r="J259" i="20" s="1"/>
  <c r="K259" i="20" a="1"/>
  <c r="K259" i="20" s="1"/>
  <c r="J257" i="20" a="1"/>
  <c r="J257" i="20" s="1"/>
  <c r="K257" i="20" a="1"/>
  <c r="K257" i="20" s="1"/>
  <c r="J255" i="20" a="1"/>
  <c r="J255" i="20" s="1"/>
  <c r="K255" i="20" a="1"/>
  <c r="K255" i="20" s="1"/>
  <c r="J253" i="20" a="1"/>
  <c r="J253" i="20" s="1"/>
  <c r="K253" i="20" a="1"/>
  <c r="K253" i="20" s="1"/>
  <c r="J251" i="20" a="1"/>
  <c r="J251" i="20" s="1"/>
  <c r="K251" i="20" a="1"/>
  <c r="K251" i="20" s="1"/>
  <c r="J249" i="20" a="1"/>
  <c r="J249" i="20" s="1"/>
  <c r="K249" i="20" a="1"/>
  <c r="K249" i="20" s="1"/>
  <c r="J247" i="20" a="1"/>
  <c r="J247" i="20" s="1"/>
  <c r="K247" i="20" a="1"/>
  <c r="K247" i="20" s="1"/>
  <c r="J245" i="20" a="1"/>
  <c r="J245" i="20" s="1"/>
  <c r="K245" i="20" a="1"/>
  <c r="K245" i="20" s="1"/>
  <c r="J243" i="20" a="1"/>
  <c r="J243" i="20" s="1"/>
  <c r="K243" i="20" a="1"/>
  <c r="K243" i="20" s="1"/>
  <c r="J241" i="20" a="1"/>
  <c r="J241" i="20" s="1"/>
  <c r="K241" i="20" a="1"/>
  <c r="K241" i="20" s="1"/>
  <c r="J239" i="20" a="1"/>
  <c r="J239" i="20" s="1"/>
  <c r="K239" i="20" a="1"/>
  <c r="K239" i="20" s="1"/>
  <c r="J237" i="20" a="1"/>
  <c r="J237" i="20" s="1"/>
  <c r="K237" i="20" a="1"/>
  <c r="K237" i="20" s="1"/>
  <c r="J235" i="20" a="1"/>
  <c r="J235" i="20" s="1"/>
  <c r="K235" i="20" a="1"/>
  <c r="K235" i="20" s="1"/>
  <c r="J233" i="20" a="1"/>
  <c r="J233" i="20" s="1"/>
  <c r="K233" i="20" a="1"/>
  <c r="K233" i="20" s="1"/>
  <c r="J231" i="20" a="1"/>
  <c r="J231" i="20" s="1"/>
  <c r="K231" i="20" a="1"/>
  <c r="K231" i="20" s="1"/>
  <c r="J229" i="20" a="1"/>
  <c r="J229" i="20" s="1"/>
  <c r="K229" i="20" a="1"/>
  <c r="K229" i="20" s="1"/>
  <c r="J227" i="20" a="1"/>
  <c r="J227" i="20" s="1"/>
  <c r="K227" i="20" a="1"/>
  <c r="K227" i="20" s="1"/>
  <c r="J225" i="20" a="1"/>
  <c r="J225" i="20" s="1"/>
  <c r="K225" i="20" a="1"/>
  <c r="K225" i="20" s="1"/>
  <c r="J223" i="20" a="1"/>
  <c r="J223" i="20" s="1"/>
  <c r="K223" i="20" a="1"/>
  <c r="K223" i="20" s="1"/>
  <c r="J221" i="20" a="1"/>
  <c r="J221" i="20" s="1"/>
  <c r="K221" i="20" a="1"/>
  <c r="K221" i="20" s="1"/>
  <c r="J219" i="20" a="1"/>
  <c r="J219" i="20" s="1"/>
  <c r="K219" i="20" a="1"/>
  <c r="K219" i="20" s="1"/>
  <c r="J217" i="20" a="1"/>
  <c r="J217" i="20" s="1"/>
  <c r="K217" i="20" a="1"/>
  <c r="K217" i="20" s="1"/>
  <c r="J215" i="20" a="1"/>
  <c r="J215" i="20" s="1"/>
  <c r="K215" i="20" a="1"/>
  <c r="K215" i="20" s="1"/>
  <c r="J213" i="20" a="1"/>
  <c r="J213" i="20" s="1"/>
  <c r="K213" i="20" a="1"/>
  <c r="K213" i="20" s="1"/>
  <c r="J211" i="20" a="1"/>
  <c r="J211" i="20" s="1"/>
  <c r="K211" i="20" a="1"/>
  <c r="K211" i="20" s="1"/>
  <c r="J209" i="20" a="1"/>
  <c r="J209" i="20" s="1"/>
  <c r="K209" i="20" a="1"/>
  <c r="K209" i="20" s="1"/>
  <c r="J207" i="20" a="1"/>
  <c r="J207" i="20" s="1"/>
  <c r="K207" i="20" a="1"/>
  <c r="K207" i="20" s="1"/>
  <c r="J205" i="20" a="1"/>
  <c r="J205" i="20" s="1"/>
  <c r="K205" i="20" a="1"/>
  <c r="K205" i="20" s="1"/>
  <c r="J203" i="20" a="1"/>
  <c r="J203" i="20" s="1"/>
  <c r="K203" i="20" a="1"/>
  <c r="K203" i="20" s="1"/>
  <c r="J201" i="20" a="1"/>
  <c r="J201" i="20" s="1"/>
  <c r="K201" i="20" a="1"/>
  <c r="K201" i="20" s="1"/>
  <c r="J199" i="20" a="1"/>
  <c r="J199" i="20" s="1"/>
  <c r="K199" i="20" a="1"/>
  <c r="K199" i="20" s="1"/>
  <c r="J197" i="20" a="1"/>
  <c r="J197" i="20" s="1"/>
  <c r="K197" i="20" a="1"/>
  <c r="K197" i="20" s="1"/>
  <c r="J195" i="20" a="1"/>
  <c r="J195" i="20" s="1"/>
  <c r="K195" i="20" a="1"/>
  <c r="K195" i="20" s="1"/>
  <c r="J193" i="20" a="1"/>
  <c r="J193" i="20" s="1"/>
  <c r="K193" i="20" a="1"/>
  <c r="K193" i="20" s="1"/>
  <c r="J191" i="20" a="1"/>
  <c r="J191" i="20" s="1"/>
  <c r="K191" i="20" a="1"/>
  <c r="K191" i="20" s="1"/>
  <c r="J189" i="20" a="1"/>
  <c r="J189" i="20" s="1"/>
  <c r="K189" i="20" a="1"/>
  <c r="K189" i="20" s="1"/>
  <c r="J187" i="20" a="1"/>
  <c r="J187" i="20" s="1"/>
  <c r="K187" i="20" a="1"/>
  <c r="K187" i="20" s="1"/>
  <c r="J185" i="20" a="1"/>
  <c r="J185" i="20" s="1"/>
  <c r="K185" i="20" a="1"/>
  <c r="K185" i="20" s="1"/>
  <c r="J183" i="20" a="1"/>
  <c r="J183" i="20" s="1"/>
  <c r="K183" i="20" a="1"/>
  <c r="K183" i="20" s="1"/>
  <c r="J181" i="20" a="1"/>
  <c r="J181" i="20" s="1"/>
  <c r="K181" i="20" a="1"/>
  <c r="K181" i="20" s="1"/>
  <c r="J179" i="20" a="1"/>
  <c r="J179" i="20" s="1"/>
  <c r="K179" i="20" a="1"/>
  <c r="K179" i="20" s="1"/>
  <c r="J177" i="20" a="1"/>
  <c r="J177" i="20" s="1"/>
  <c r="K177" i="20" a="1"/>
  <c r="K177" i="20" s="1"/>
  <c r="J175" i="20" a="1"/>
  <c r="J175" i="20" s="1"/>
  <c r="K175" i="20" a="1"/>
  <c r="K175" i="20" s="1"/>
  <c r="J173" i="20" a="1"/>
  <c r="J173" i="20" s="1"/>
  <c r="K173" i="20" a="1"/>
  <c r="K173" i="20" s="1"/>
  <c r="J171" i="20" a="1"/>
  <c r="J171" i="20" s="1"/>
  <c r="K171" i="20" a="1"/>
  <c r="K171" i="20" s="1"/>
  <c r="J169" i="20" a="1"/>
  <c r="J169" i="20" s="1"/>
  <c r="K169" i="20" a="1"/>
  <c r="K169" i="20" s="1"/>
  <c r="J167" i="20" a="1"/>
  <c r="J167" i="20" s="1"/>
  <c r="K167" i="20" a="1"/>
  <c r="K167" i="20" s="1"/>
  <c r="J165" i="20" a="1"/>
  <c r="J165" i="20" s="1"/>
  <c r="K165" i="20" a="1"/>
  <c r="K165" i="20" s="1"/>
  <c r="J163" i="20" a="1"/>
  <c r="J163" i="20" s="1"/>
  <c r="K163" i="20" a="1"/>
  <c r="K163" i="20" s="1"/>
  <c r="J161" i="20" a="1"/>
  <c r="J161" i="20" s="1"/>
  <c r="K161" i="20" a="1"/>
  <c r="K161" i="20" s="1"/>
  <c r="J159" i="20" a="1"/>
  <c r="J159" i="20" s="1"/>
  <c r="K159" i="20" a="1"/>
  <c r="K159" i="20" s="1"/>
  <c r="J157" i="20" a="1"/>
  <c r="J157" i="20" s="1"/>
  <c r="K157" i="20" a="1"/>
  <c r="K157" i="20" s="1"/>
  <c r="J155" i="20" a="1"/>
  <c r="J155" i="20" s="1"/>
  <c r="K155" i="20" a="1"/>
  <c r="K155" i="20" s="1"/>
  <c r="J153" i="20" a="1"/>
  <c r="J153" i="20" s="1"/>
  <c r="K153" i="20" a="1"/>
  <c r="K153" i="20" s="1"/>
  <c r="J151" i="20" a="1"/>
  <c r="J151" i="20" s="1"/>
  <c r="K151" i="20" a="1"/>
  <c r="K151" i="20" s="1"/>
  <c r="J149" i="20" a="1"/>
  <c r="J149" i="20" s="1"/>
  <c r="K149" i="20" a="1"/>
  <c r="K149" i="20" s="1"/>
  <c r="J147" i="20" a="1"/>
  <c r="J147" i="20" s="1"/>
  <c r="K147" i="20" a="1"/>
  <c r="K147" i="20" s="1"/>
  <c r="J145" i="20" a="1"/>
  <c r="J145" i="20" s="1"/>
  <c r="K145" i="20" a="1"/>
  <c r="K145" i="20" s="1"/>
  <c r="J143" i="20" a="1"/>
  <c r="J143" i="20" s="1"/>
  <c r="K143" i="20" a="1"/>
  <c r="K143" i="20" s="1"/>
  <c r="J135" i="20" a="1"/>
  <c r="J135" i="20" s="1"/>
  <c r="K186" i="40" s="1"/>
  <c r="K135" i="20" a="1"/>
  <c r="K135" i="20" s="1"/>
  <c r="J127" i="20" a="1"/>
  <c r="J127" i="20" s="1"/>
  <c r="K177" i="40" s="1"/>
  <c r="K127" i="20" a="1"/>
  <c r="K127" i="20" s="1"/>
  <c r="J119" i="20" a="1"/>
  <c r="J119" i="20" s="1"/>
  <c r="K254" i="40" s="1"/>
  <c r="K119" i="20" a="1"/>
  <c r="K119" i="20" s="1"/>
  <c r="J111" i="20" a="1"/>
  <c r="J111" i="20" s="1"/>
  <c r="K248" i="40" s="1"/>
  <c r="K111" i="20" a="1"/>
  <c r="K111" i="20" s="1"/>
  <c r="J103" i="20" a="1"/>
  <c r="J103" i="20" s="1"/>
  <c r="K108" i="40" s="1"/>
  <c r="K103" i="20" a="1"/>
  <c r="K103" i="20" s="1"/>
  <c r="J95" i="20" a="1"/>
  <c r="J95" i="20" s="1"/>
  <c r="K77" i="40" s="1"/>
  <c r="K95" i="20" a="1"/>
  <c r="K95" i="20" s="1"/>
  <c r="J87" i="20" a="1"/>
  <c r="J87" i="20" s="1"/>
  <c r="K87" i="20" a="1"/>
  <c r="K87" i="20" s="1"/>
  <c r="J79" i="20" a="1"/>
  <c r="J79" i="20" s="1"/>
  <c r="K79" i="20" a="1"/>
  <c r="K79" i="20" s="1"/>
  <c r="J71" i="20" a="1"/>
  <c r="J71" i="20" s="1"/>
  <c r="K170" i="40" s="1"/>
  <c r="K71" i="20" a="1"/>
  <c r="K71" i="20" s="1"/>
  <c r="J63" i="20" a="1"/>
  <c r="J63" i="20" s="1"/>
  <c r="K190" i="40" s="1"/>
  <c r="K63" i="20" a="1"/>
  <c r="K63" i="20" s="1"/>
  <c r="J55" i="20" a="1"/>
  <c r="J55" i="20" s="1"/>
  <c r="K55" i="20" a="1"/>
  <c r="K55" i="20" s="1"/>
  <c r="J47" i="20" a="1"/>
  <c r="J47" i="20" s="1"/>
  <c r="K47" i="20" a="1"/>
  <c r="K47" i="20" s="1"/>
  <c r="J39" i="20" a="1"/>
  <c r="J39" i="20" s="1"/>
  <c r="K121" i="40" s="1"/>
  <c r="K39" i="20" a="1"/>
  <c r="K39" i="20" s="1"/>
  <c r="J31" i="20" a="1"/>
  <c r="J31" i="20" s="1"/>
  <c r="K112" i="40" s="1"/>
  <c r="K31" i="20" a="1"/>
  <c r="K31" i="20" s="1"/>
  <c r="J23" i="20" a="1"/>
  <c r="J23" i="20" s="1"/>
  <c r="K23" i="20" a="1"/>
  <c r="K23" i="20" s="1"/>
  <c r="J15" i="20" a="1"/>
  <c r="J15" i="20" s="1"/>
  <c r="K15" i="20" a="1"/>
  <c r="K15" i="20" s="1"/>
  <c r="J7" i="20" a="1"/>
  <c r="J7" i="20" s="1"/>
  <c r="K7" i="20" a="1"/>
  <c r="K7" i="20" s="1"/>
  <c r="J9" i="20" a="1"/>
  <c r="J9" i="20" s="1"/>
  <c r="K115" i="40" s="1"/>
  <c r="J141" i="22" a="1"/>
  <c r="J141" i="22" s="1"/>
  <c r="K141" i="22" a="1"/>
  <c r="K141" i="22" s="1"/>
  <c r="J133" i="22" a="1"/>
  <c r="J133" i="22" s="1"/>
  <c r="N254" i="40" s="1"/>
  <c r="K133" i="22" a="1"/>
  <c r="K133" i="22" s="1"/>
  <c r="J125" i="22" a="1"/>
  <c r="J125" i="22" s="1"/>
  <c r="K125" i="22" a="1"/>
  <c r="K125" i="22" s="1"/>
  <c r="J117" i="22" a="1"/>
  <c r="J117" i="22" s="1"/>
  <c r="N63" i="40" s="1"/>
  <c r="K117" i="22" a="1"/>
  <c r="K117" i="22" s="1"/>
  <c r="J109" i="22" a="1"/>
  <c r="J109" i="22" s="1"/>
  <c r="N47" i="40" s="1"/>
  <c r="K109" i="22" a="1"/>
  <c r="K109" i="22" s="1"/>
  <c r="J101" i="22" a="1"/>
  <c r="J101" i="22" s="1"/>
  <c r="N34" i="40" s="1"/>
  <c r="K101" i="22" a="1"/>
  <c r="K101" i="22" s="1"/>
  <c r="J93" i="22" a="1"/>
  <c r="J93" i="22" s="1"/>
  <c r="K93" i="22" a="1"/>
  <c r="K93" i="22" s="1"/>
  <c r="J85" i="22" a="1"/>
  <c r="J85" i="22" s="1"/>
  <c r="N12" i="40" s="1"/>
  <c r="K85" i="22" a="1"/>
  <c r="K85" i="22" s="1"/>
  <c r="J77" i="22" a="1"/>
  <c r="J77" i="22" s="1"/>
  <c r="K77" i="22" a="1"/>
  <c r="K77" i="22" s="1"/>
  <c r="J69" i="22" a="1"/>
  <c r="J69" i="22" s="1"/>
  <c r="N159" i="40" s="1"/>
  <c r="K69" i="22" a="1"/>
  <c r="K69" i="22" s="1"/>
  <c r="J61" i="22" a="1"/>
  <c r="J61" i="22" s="1"/>
  <c r="K61" i="22" a="1"/>
  <c r="K61" i="22" s="1"/>
  <c r="J53" i="22" a="1"/>
  <c r="J53" i="22" s="1"/>
  <c r="K53" i="22" a="1"/>
  <c r="K53" i="22" s="1"/>
  <c r="J45" i="22" a="1"/>
  <c r="J45" i="22" s="1"/>
  <c r="K45" i="22" a="1"/>
  <c r="K45" i="22" s="1"/>
  <c r="J37" i="22" a="1"/>
  <c r="J37" i="22" s="1"/>
  <c r="K37" i="22" a="1"/>
  <c r="K37" i="22" s="1"/>
  <c r="J29" i="22" a="1"/>
  <c r="J29" i="22" s="1"/>
  <c r="K29" i="22" a="1"/>
  <c r="K29" i="22" s="1"/>
  <c r="J21" i="22" a="1"/>
  <c r="J21" i="22" s="1"/>
  <c r="K21" i="22" a="1"/>
  <c r="K21" i="22" s="1"/>
  <c r="J13" i="22" a="1"/>
  <c r="J13" i="22" s="1"/>
  <c r="K13" i="22" a="1"/>
  <c r="K13" i="22" s="1"/>
  <c r="J162" i="22" a="1"/>
  <c r="J162" i="22" s="1"/>
  <c r="K162" i="22" a="1"/>
  <c r="K162" i="22" s="1"/>
  <c r="J160" i="22" a="1"/>
  <c r="J160" i="22" s="1"/>
  <c r="K160" i="22" a="1"/>
  <c r="K160" i="22" s="1"/>
  <c r="J158" i="22" a="1"/>
  <c r="J158" i="22" s="1"/>
  <c r="N187" i="40" s="1"/>
  <c r="K158" i="22" a="1"/>
  <c r="K158" i="22" s="1"/>
  <c r="J156" i="22" a="1"/>
  <c r="J156" i="22" s="1"/>
  <c r="K156" i="22" a="1"/>
  <c r="K156" i="22" s="1"/>
  <c r="J154" i="22" a="1"/>
  <c r="J154" i="22" s="1"/>
  <c r="K154" i="22" a="1"/>
  <c r="K154" i="22" s="1"/>
  <c r="J152" i="22" a="1"/>
  <c r="J152" i="22" s="1"/>
  <c r="K152" i="22" a="1"/>
  <c r="K152" i="22" s="1"/>
  <c r="J150" i="22" a="1"/>
  <c r="J150" i="22" s="1"/>
  <c r="K150" i="22" a="1"/>
  <c r="K150" i="22" s="1"/>
  <c r="J148" i="22" a="1"/>
  <c r="J148" i="22" s="1"/>
  <c r="K148" i="22" a="1"/>
  <c r="K148" i="22" s="1"/>
  <c r="J146" i="22" a="1"/>
  <c r="J146" i="22" s="1"/>
  <c r="K146" i="22" a="1"/>
  <c r="K146" i="22" s="1"/>
  <c r="J138" i="22" a="1"/>
  <c r="J138" i="22" s="1"/>
  <c r="K138" i="22" a="1"/>
  <c r="K138" i="22" s="1"/>
  <c r="J130" i="22" a="1"/>
  <c r="J130" i="22" s="1"/>
  <c r="K130" i="22" a="1"/>
  <c r="K130" i="22" s="1"/>
  <c r="J122" i="22" a="1"/>
  <c r="J122" i="22" s="1"/>
  <c r="K122" i="22" a="1"/>
  <c r="K122" i="22" s="1"/>
  <c r="J114" i="22" a="1"/>
  <c r="J114" i="22" s="1"/>
  <c r="N113" i="40" s="1"/>
  <c r="K114" i="22" a="1"/>
  <c r="K114" i="22" s="1"/>
  <c r="J106" i="22" a="1"/>
  <c r="J106" i="22" s="1"/>
  <c r="N44" i="40" s="1"/>
  <c r="K106" i="22" a="1"/>
  <c r="K106" i="22" s="1"/>
  <c r="J98" i="22" a="1"/>
  <c r="J98" i="22" s="1"/>
  <c r="K98" i="22" a="1"/>
  <c r="K98" i="22" s="1"/>
  <c r="J90" i="22" a="1"/>
  <c r="J90" i="22" s="1"/>
  <c r="K90" i="22" a="1"/>
  <c r="K90" i="22" s="1"/>
  <c r="J82" i="22" a="1"/>
  <c r="J82" i="22" s="1"/>
  <c r="K82" i="22" a="1"/>
  <c r="K82" i="22" s="1"/>
  <c r="J74" i="22" a="1"/>
  <c r="J74" i="22" s="1"/>
  <c r="K74" i="22" a="1"/>
  <c r="K74" i="22" s="1"/>
  <c r="J66" i="22" a="1"/>
  <c r="J66" i="22" s="1"/>
  <c r="K66" i="22" a="1"/>
  <c r="K66" i="22" s="1"/>
  <c r="J58" i="22" a="1"/>
  <c r="J58" i="22" s="1"/>
  <c r="K58" i="22" a="1"/>
  <c r="K58" i="22" s="1"/>
  <c r="J50" i="22" a="1"/>
  <c r="J50" i="22" s="1"/>
  <c r="K50" i="22" a="1"/>
  <c r="K50" i="22" s="1"/>
  <c r="J42" i="22" a="1"/>
  <c r="J42" i="22" s="1"/>
  <c r="K42" i="22" a="1"/>
  <c r="K42" i="22" s="1"/>
  <c r="J34" i="22" a="1"/>
  <c r="J34" i="22" s="1"/>
  <c r="K34" i="22" a="1"/>
  <c r="K34" i="22" s="1"/>
  <c r="J26" i="22" a="1"/>
  <c r="J26" i="22" s="1"/>
  <c r="K26" i="22" a="1"/>
  <c r="K26" i="22" s="1"/>
  <c r="J18" i="22" a="1"/>
  <c r="J18" i="22" s="1"/>
  <c r="K18" i="22" a="1"/>
  <c r="K18" i="22" s="1"/>
  <c r="J10" i="22" a="1"/>
  <c r="J10" i="22" s="1"/>
  <c r="K10" i="22" a="1"/>
  <c r="K10" i="22" s="1"/>
  <c r="J143" i="22" a="1"/>
  <c r="J143" i="22" s="1"/>
  <c r="K143" i="22" a="1"/>
  <c r="K143" i="22" s="1"/>
  <c r="J135" i="22" a="1"/>
  <c r="J135" i="22" s="1"/>
  <c r="N256" i="40" s="1"/>
  <c r="K135" i="22" a="1"/>
  <c r="K135" i="22" s="1"/>
  <c r="J127" i="22" a="1"/>
  <c r="J127" i="22" s="1"/>
  <c r="K127" i="22" a="1"/>
  <c r="K127" i="22" s="1"/>
  <c r="J119" i="22" a="1"/>
  <c r="J119" i="22" s="1"/>
  <c r="K119" i="22" a="1"/>
  <c r="K119" i="22" s="1"/>
  <c r="J111" i="22" a="1"/>
  <c r="J111" i="22" s="1"/>
  <c r="K111" i="22" a="1"/>
  <c r="K111" i="22" s="1"/>
  <c r="J103" i="22" a="1"/>
  <c r="J103" i="22" s="1"/>
  <c r="K103" i="22" a="1"/>
  <c r="K103" i="22" s="1"/>
  <c r="J95" i="22" a="1"/>
  <c r="J95" i="22" s="1"/>
  <c r="N28" i="40" s="1"/>
  <c r="K95" i="22" a="1"/>
  <c r="K95" i="22" s="1"/>
  <c r="J87" i="22" a="1"/>
  <c r="J87" i="22" s="1"/>
  <c r="N14" i="40" s="1"/>
  <c r="K87" i="22" a="1"/>
  <c r="K87" i="22" s="1"/>
  <c r="J79" i="22" a="1"/>
  <c r="J79" i="22" s="1"/>
  <c r="K79" i="22" a="1"/>
  <c r="K79" i="22" s="1"/>
  <c r="J71" i="22" a="1"/>
  <c r="J71" i="22" s="1"/>
  <c r="K71" i="22" a="1"/>
  <c r="K71" i="22" s="1"/>
  <c r="J63" i="22" a="1"/>
  <c r="J63" i="22" s="1"/>
  <c r="K63" i="22" a="1"/>
  <c r="K63" i="22" s="1"/>
  <c r="J55" i="22" a="1"/>
  <c r="J55" i="22" s="1"/>
  <c r="K55" i="22" a="1"/>
  <c r="K55" i="22" s="1"/>
  <c r="J47" i="22" a="1"/>
  <c r="J47" i="22" s="1"/>
  <c r="K47" i="22" a="1"/>
  <c r="K47" i="22" s="1"/>
  <c r="J39" i="22" a="1"/>
  <c r="J39" i="22" s="1"/>
  <c r="K39" i="22" a="1"/>
  <c r="K39" i="22" s="1"/>
  <c r="J31" i="22" a="1"/>
  <c r="J31" i="22" s="1"/>
  <c r="N86" i="40" s="1"/>
  <c r="K31" i="22" a="1"/>
  <c r="K31" i="22" s="1"/>
  <c r="J23" i="22" a="1"/>
  <c r="J23" i="22" s="1"/>
  <c r="K23" i="22" a="1"/>
  <c r="K23" i="22" s="1"/>
  <c r="J15" i="22" a="1"/>
  <c r="J15" i="22" s="1"/>
  <c r="K15" i="22" a="1"/>
  <c r="K15" i="22" s="1"/>
  <c r="J7" i="22" a="1"/>
  <c r="J7" i="22" s="1"/>
  <c r="K7" i="22" a="1"/>
  <c r="K7" i="22" s="1"/>
  <c r="J140" i="22" a="1"/>
  <c r="J140" i="22" s="1"/>
  <c r="N178" i="40" s="1"/>
  <c r="K140" i="22" a="1"/>
  <c r="K140" i="22" s="1"/>
  <c r="J132" i="22" a="1"/>
  <c r="J132" i="22" s="1"/>
  <c r="N253" i="40" s="1"/>
  <c r="K132" i="22" a="1"/>
  <c r="K132" i="22" s="1"/>
  <c r="J124" i="22" a="1"/>
  <c r="J124" i="22" s="1"/>
  <c r="K124" i="22" a="1"/>
  <c r="K124" i="22" s="1"/>
  <c r="J116" i="22" a="1"/>
  <c r="J116" i="22" s="1"/>
  <c r="K116" i="22" a="1"/>
  <c r="K116" i="22" s="1"/>
  <c r="J108" i="22" a="1"/>
  <c r="J108" i="22" s="1"/>
  <c r="N46" i="40" s="1"/>
  <c r="K108" i="22" a="1"/>
  <c r="K108" i="22" s="1"/>
  <c r="J100" i="22" a="1"/>
  <c r="J100" i="22" s="1"/>
  <c r="K100" i="22" a="1"/>
  <c r="K100" i="22" s="1"/>
  <c r="J92" i="22" a="1"/>
  <c r="J92" i="22" s="1"/>
  <c r="N25" i="40" s="1"/>
  <c r="K92" i="22" a="1"/>
  <c r="K92" i="22" s="1"/>
  <c r="J84" i="22" a="1"/>
  <c r="J84" i="22" s="1"/>
  <c r="K84" i="22" a="1"/>
  <c r="K84" i="22" s="1"/>
  <c r="J76" i="22" a="1"/>
  <c r="J76" i="22" s="1"/>
  <c r="K76" i="22" a="1"/>
  <c r="K76" i="22" s="1"/>
  <c r="J68" i="22" a="1"/>
  <c r="J68" i="22" s="1"/>
  <c r="N158" i="40" s="1"/>
  <c r="K68" i="22" a="1"/>
  <c r="K68" i="22" s="1"/>
  <c r="J60" i="22" a="1"/>
  <c r="J60" i="22" s="1"/>
  <c r="K60" i="22" a="1"/>
  <c r="K60" i="22" s="1"/>
  <c r="J52" i="22" a="1"/>
  <c r="J52" i="22" s="1"/>
  <c r="K52" i="22" a="1"/>
  <c r="K52" i="22" s="1"/>
  <c r="J44" i="22" a="1"/>
  <c r="J44" i="22" s="1"/>
  <c r="N137" i="40" s="1"/>
  <c r="K44" i="22" a="1"/>
  <c r="K44" i="22" s="1"/>
  <c r="J36" i="22" a="1"/>
  <c r="J36" i="22" s="1"/>
  <c r="K36" i="22" a="1"/>
  <c r="K36" i="22" s="1"/>
  <c r="J28" i="22" a="1"/>
  <c r="J28" i="22" s="1"/>
  <c r="K28" i="22" a="1"/>
  <c r="K28" i="22" s="1"/>
  <c r="J20" i="22" a="1"/>
  <c r="J20" i="22" s="1"/>
  <c r="K20" i="22" a="1"/>
  <c r="K20" i="22" s="1"/>
  <c r="J12" i="22" a="1"/>
  <c r="J12" i="22" s="1"/>
  <c r="N172" i="40" s="1"/>
  <c r="K12" i="22" a="1"/>
  <c r="K12" i="22" s="1"/>
  <c r="J145" i="22" a="1"/>
  <c r="J145" i="22" s="1"/>
  <c r="K145" i="22" a="1"/>
  <c r="K145" i="22" s="1"/>
  <c r="J137" i="22" a="1"/>
  <c r="J137" i="22" s="1"/>
  <c r="K137" i="22" a="1"/>
  <c r="K137" i="22" s="1"/>
  <c r="J129" i="22" a="1"/>
  <c r="J129" i="22" s="1"/>
  <c r="K129" i="22" a="1"/>
  <c r="K129" i="22" s="1"/>
  <c r="J121" i="22" a="1"/>
  <c r="J121" i="22" s="1"/>
  <c r="N184" i="40" s="1"/>
  <c r="K121" i="22" a="1"/>
  <c r="K121" i="22" s="1"/>
  <c r="J113" i="22" a="1"/>
  <c r="J113" i="22" s="1"/>
  <c r="K113" i="22" a="1"/>
  <c r="K113" i="22" s="1"/>
  <c r="J105" i="22" a="1"/>
  <c r="J105" i="22" s="1"/>
  <c r="K105" i="22" a="1"/>
  <c r="K105" i="22" s="1"/>
  <c r="J97" i="22" a="1"/>
  <c r="J97" i="22" s="1"/>
  <c r="N29" i="40" s="1"/>
  <c r="K97" i="22" a="1"/>
  <c r="K97" i="22" s="1"/>
  <c r="J89" i="22" a="1"/>
  <c r="J89" i="22" s="1"/>
  <c r="N22" i="40" s="1"/>
  <c r="K89" i="22" a="1"/>
  <c r="K89" i="22" s="1"/>
  <c r="J81" i="22" a="1"/>
  <c r="J81" i="22" s="1"/>
  <c r="K81" i="22" a="1"/>
  <c r="K81" i="22" s="1"/>
  <c r="J73" i="22" a="1"/>
  <c r="J73" i="22" s="1"/>
  <c r="N61" i="40" s="1"/>
  <c r="K73" i="22" a="1"/>
  <c r="K73" i="22" s="1"/>
  <c r="J65" i="22" a="1"/>
  <c r="J65" i="22" s="1"/>
  <c r="K65" i="22" a="1"/>
  <c r="K65" i="22" s="1"/>
  <c r="J57" i="22" a="1"/>
  <c r="J57" i="22" s="1"/>
  <c r="N262" i="40" s="1"/>
  <c r="K57" i="22" a="1"/>
  <c r="K57" i="22" s="1"/>
  <c r="J49" i="22" a="1"/>
  <c r="J49" i="22" s="1"/>
  <c r="K49" i="22" a="1"/>
  <c r="K49" i="22" s="1"/>
  <c r="J41" i="22" a="1"/>
  <c r="J41" i="22" s="1"/>
  <c r="K41" i="22" a="1"/>
  <c r="K41" i="22" s="1"/>
  <c r="J33" i="22" a="1"/>
  <c r="J33" i="22" s="1"/>
  <c r="K33" i="22" a="1"/>
  <c r="K33" i="22" s="1"/>
  <c r="J25" i="22" a="1"/>
  <c r="J25" i="22" s="1"/>
  <c r="K25" i="22" a="1"/>
  <c r="K25" i="22" s="1"/>
  <c r="J17" i="22" a="1"/>
  <c r="J17" i="22" s="1"/>
  <c r="K17" i="22" a="1"/>
  <c r="K17" i="22" s="1"/>
  <c r="J9" i="22" a="1"/>
  <c r="J9" i="22" s="1"/>
  <c r="K9" i="22" a="1"/>
  <c r="K9" i="22" s="1"/>
  <c r="J161" i="22" a="1"/>
  <c r="J161" i="22" s="1"/>
  <c r="K161" i="22" a="1"/>
  <c r="K161" i="22" s="1"/>
  <c r="J159" i="22" a="1"/>
  <c r="J159" i="22" s="1"/>
  <c r="K159" i="22" a="1"/>
  <c r="K159" i="22" s="1"/>
  <c r="J157" i="22" a="1"/>
  <c r="J157" i="22" s="1"/>
  <c r="K157" i="22" a="1"/>
  <c r="K157" i="22" s="1"/>
  <c r="J153" i="22" a="1"/>
  <c r="J153" i="22" s="1"/>
  <c r="K153" i="22" a="1"/>
  <c r="K153" i="22" s="1"/>
  <c r="J151" i="22" a="1"/>
  <c r="J151" i="22" s="1"/>
  <c r="K151" i="22" a="1"/>
  <c r="K151" i="22" s="1"/>
  <c r="J149" i="22" a="1"/>
  <c r="J149" i="22" s="1"/>
  <c r="N130" i="40" s="1"/>
  <c r="K149" i="22" a="1"/>
  <c r="K149" i="22" s="1"/>
  <c r="J147" i="22" a="1"/>
  <c r="J147" i="22" s="1"/>
  <c r="K147" i="22" a="1"/>
  <c r="K147" i="22" s="1"/>
  <c r="J142" i="22" a="1"/>
  <c r="J142" i="22" s="1"/>
  <c r="N180" i="40" s="1"/>
  <c r="K142" i="22" a="1"/>
  <c r="K142" i="22" s="1"/>
  <c r="J134" i="22" a="1"/>
  <c r="J134" i="22" s="1"/>
  <c r="N255" i="40" s="1"/>
  <c r="K134" i="22" a="1"/>
  <c r="K134" i="22" s="1"/>
  <c r="J126" i="22" a="1"/>
  <c r="J126" i="22" s="1"/>
  <c r="K126" i="22" a="1"/>
  <c r="K126" i="22" s="1"/>
  <c r="J118" i="22" a="1"/>
  <c r="J118" i="22" s="1"/>
  <c r="K118" i="22" a="1"/>
  <c r="K118" i="22" s="1"/>
  <c r="J110" i="22" a="1"/>
  <c r="J110" i="22" s="1"/>
  <c r="N109" i="40" s="1"/>
  <c r="K110" i="22" a="1"/>
  <c r="K110" i="22" s="1"/>
  <c r="J102" i="22" a="1"/>
  <c r="J102" i="22" s="1"/>
  <c r="N35" i="40" s="1"/>
  <c r="K102" i="22" a="1"/>
  <c r="K102" i="22" s="1"/>
  <c r="J94" i="22" a="1"/>
  <c r="J94" i="22" s="1"/>
  <c r="N27" i="40" s="1"/>
  <c r="K94" i="22" a="1"/>
  <c r="K94" i="22" s="1"/>
  <c r="J86" i="22" a="1"/>
  <c r="J86" i="22" s="1"/>
  <c r="N13" i="40" s="1"/>
  <c r="K86" i="22" a="1"/>
  <c r="K86" i="22" s="1"/>
  <c r="J78" i="22" a="1"/>
  <c r="J78" i="22" s="1"/>
  <c r="N216" i="40" s="1"/>
  <c r="K78" i="22" a="1"/>
  <c r="K78" i="22" s="1"/>
  <c r="J70" i="22" a="1"/>
  <c r="J70" i="22" s="1"/>
  <c r="N160" i="40" s="1"/>
  <c r="K70" i="22" a="1"/>
  <c r="K70" i="22" s="1"/>
  <c r="J62" i="22" a="1"/>
  <c r="J62" i="22" s="1"/>
  <c r="N40" i="40" s="1"/>
  <c r="K62" i="22" a="1"/>
  <c r="K62" i="22" s="1"/>
  <c r="J54" i="22" a="1"/>
  <c r="J54" i="22" s="1"/>
  <c r="K54" i="22" a="1"/>
  <c r="K54" i="22" s="1"/>
  <c r="J46" i="22" a="1"/>
  <c r="J46" i="22" s="1"/>
  <c r="K46" i="22" a="1"/>
  <c r="K46" i="22" s="1"/>
  <c r="J38" i="22" a="1"/>
  <c r="J38" i="22" s="1"/>
  <c r="K38" i="22" a="1"/>
  <c r="K38" i="22" s="1"/>
  <c r="J30" i="22" a="1"/>
  <c r="J30" i="22" s="1"/>
  <c r="N80" i="40" s="1"/>
  <c r="K30" i="22" a="1"/>
  <c r="K30" i="22" s="1"/>
  <c r="J22" i="22" a="1"/>
  <c r="J22" i="22" s="1"/>
  <c r="K22" i="22" a="1"/>
  <c r="K22" i="22" s="1"/>
  <c r="J14" i="22" a="1"/>
  <c r="J14" i="22" s="1"/>
  <c r="K14" i="22" a="1"/>
  <c r="K14" i="22" s="1"/>
  <c r="J6" i="20" a="1"/>
  <c r="J6" i="20" s="1"/>
  <c r="K6" i="40" s="1"/>
  <c r="J139" i="22" a="1"/>
  <c r="J139" i="22" s="1"/>
  <c r="K139" i="22" a="1"/>
  <c r="K139" i="22" s="1"/>
  <c r="J131" i="22" a="1"/>
  <c r="J131" i="22" s="1"/>
  <c r="K131" i="22" a="1"/>
  <c r="K131" i="22" s="1"/>
  <c r="J123" i="22" a="1"/>
  <c r="J123" i="22" s="1"/>
  <c r="K123" i="22" a="1"/>
  <c r="K123" i="22" s="1"/>
  <c r="J115" i="22" a="1"/>
  <c r="J115" i="22" s="1"/>
  <c r="K115" i="22" a="1"/>
  <c r="K115" i="22" s="1"/>
  <c r="J107" i="22" a="1"/>
  <c r="J107" i="22" s="1"/>
  <c r="N45" i="40" s="1"/>
  <c r="K107" i="22" a="1"/>
  <c r="K107" i="22" s="1"/>
  <c r="J99" i="22" a="1"/>
  <c r="J99" i="22" s="1"/>
  <c r="K99" i="22" a="1"/>
  <c r="K99" i="22" s="1"/>
  <c r="J91" i="22" a="1"/>
  <c r="J91" i="22" s="1"/>
  <c r="K91" i="22" a="1"/>
  <c r="K91" i="22" s="1"/>
  <c r="J83" i="22" a="1"/>
  <c r="J83" i="22" s="1"/>
  <c r="K83" i="22" a="1"/>
  <c r="K83" i="22" s="1"/>
  <c r="J75" i="22" a="1"/>
  <c r="J75" i="22" s="1"/>
  <c r="N199" i="40" s="1"/>
  <c r="K75" i="22" a="1"/>
  <c r="K75" i="22" s="1"/>
  <c r="J67" i="22" a="1"/>
  <c r="J67" i="22" s="1"/>
  <c r="N157" i="40" s="1"/>
  <c r="K67" i="22" a="1"/>
  <c r="K67" i="22" s="1"/>
  <c r="J59" i="22" a="1"/>
  <c r="J59" i="22" s="1"/>
  <c r="N264" i="40" s="1"/>
  <c r="K59" i="22" a="1"/>
  <c r="K59" i="22" s="1"/>
  <c r="J51" i="22" a="1"/>
  <c r="J51" i="22" s="1"/>
  <c r="K51" i="22" a="1"/>
  <c r="K51" i="22" s="1"/>
  <c r="J43" i="22" a="1"/>
  <c r="J43" i="22" s="1"/>
  <c r="K43" i="22" a="1"/>
  <c r="K43" i="22" s="1"/>
  <c r="J35" i="22" a="1"/>
  <c r="J35" i="22" s="1"/>
  <c r="K35" i="22" a="1"/>
  <c r="K35" i="22" s="1"/>
  <c r="J27" i="22" a="1"/>
  <c r="J27" i="22" s="1"/>
  <c r="K27" i="22" a="1"/>
  <c r="K27" i="22" s="1"/>
  <c r="J19" i="22" a="1"/>
  <c r="J19" i="22" s="1"/>
  <c r="K19" i="22" a="1"/>
  <c r="K19" i="22" s="1"/>
  <c r="J11" i="22" a="1"/>
  <c r="J11" i="22" s="1"/>
  <c r="K11" i="22" a="1"/>
  <c r="K11" i="22" s="1"/>
  <c r="J144" i="22" a="1"/>
  <c r="J144" i="22" s="1"/>
  <c r="K144" i="22" a="1"/>
  <c r="K144" i="22" s="1"/>
  <c r="J136" i="22" a="1"/>
  <c r="J136" i="22" s="1"/>
  <c r="N257" i="40" s="1"/>
  <c r="K136" i="22" a="1"/>
  <c r="K136" i="22" s="1"/>
  <c r="J128" i="22" a="1"/>
  <c r="J128" i="22" s="1"/>
  <c r="K128" i="22" a="1"/>
  <c r="K128" i="22" s="1"/>
  <c r="J120" i="22" a="1"/>
  <c r="J120" i="22" s="1"/>
  <c r="K120" i="22" a="1"/>
  <c r="K120" i="22" s="1"/>
  <c r="J112" i="22" a="1"/>
  <c r="J112" i="22" s="1"/>
  <c r="K112" i="22" a="1"/>
  <c r="K112" i="22" s="1"/>
  <c r="J104" i="22" a="1"/>
  <c r="J104" i="22" s="1"/>
  <c r="K104" i="22" a="1"/>
  <c r="K104" i="22" s="1"/>
  <c r="J96" i="22" a="1"/>
  <c r="J96" i="22" s="1"/>
  <c r="K96" i="22" a="1"/>
  <c r="K96" i="22" s="1"/>
  <c r="J88" i="22" a="1"/>
  <c r="J88" i="22" s="1"/>
  <c r="N15" i="40" s="1"/>
  <c r="K88" i="22" a="1"/>
  <c r="K88" i="22" s="1"/>
  <c r="J80" i="22" a="1"/>
  <c r="J80" i="22" s="1"/>
  <c r="K80" i="22" a="1"/>
  <c r="K80" i="22" s="1"/>
  <c r="J72" i="22" a="1"/>
  <c r="J72" i="22" s="1"/>
  <c r="K72" i="22" a="1"/>
  <c r="K72" i="22" s="1"/>
  <c r="J64" i="22" a="1"/>
  <c r="J64" i="22" s="1"/>
  <c r="K64" i="22" a="1"/>
  <c r="K64" i="22" s="1"/>
  <c r="J56" i="22" a="1"/>
  <c r="J56" i="22" s="1"/>
  <c r="N156" i="40" s="1"/>
  <c r="K56" i="22" a="1"/>
  <c r="K56" i="22" s="1"/>
  <c r="J48" i="22" a="1"/>
  <c r="J48" i="22" s="1"/>
  <c r="K48" i="22" a="1"/>
  <c r="K48" i="22" s="1"/>
  <c r="J40" i="22" a="1"/>
  <c r="J40" i="22" s="1"/>
  <c r="K40" i="22" a="1"/>
  <c r="K40" i="22" s="1"/>
  <c r="J32" i="22" a="1"/>
  <c r="J32" i="22" s="1"/>
  <c r="K32" i="22" a="1"/>
  <c r="K32" i="22" s="1"/>
  <c r="J24" i="22" a="1"/>
  <c r="J24" i="22" s="1"/>
  <c r="N74" i="40" s="1"/>
  <c r="K24" i="22" a="1"/>
  <c r="K24" i="22" s="1"/>
  <c r="J16" i="22" a="1"/>
  <c r="J16" i="22" s="1"/>
  <c r="K16" i="22" a="1"/>
  <c r="K16" i="22" s="1"/>
  <c r="J8" i="22" a="1"/>
  <c r="J8" i="22" s="1"/>
  <c r="K8" i="22" a="1"/>
  <c r="K8" i="22" s="1"/>
  <c r="J146" i="13" a="1"/>
  <c r="J146" i="13" s="1"/>
  <c r="K146" i="13" a="1"/>
  <c r="K146" i="13" s="1"/>
  <c r="J130" i="13" a="1"/>
  <c r="J130" i="13" s="1"/>
  <c r="H160" i="40" s="1"/>
  <c r="K130" i="13" a="1"/>
  <c r="K130" i="13" s="1"/>
  <c r="J106" i="13" a="1"/>
  <c r="J106" i="13" s="1"/>
  <c r="H157" i="40" s="1"/>
  <c r="K106" i="13" a="1"/>
  <c r="K106" i="13" s="1"/>
  <c r="J90" i="13" a="1"/>
  <c r="J90" i="13" s="1"/>
  <c r="K90" i="13" a="1"/>
  <c r="K90" i="13" s="1"/>
  <c r="J78" i="13" a="1"/>
  <c r="J78" i="13" s="1"/>
  <c r="K78" i="13" a="1"/>
  <c r="K78" i="13" s="1"/>
  <c r="J66" i="13" a="1"/>
  <c r="J66" i="13" s="1"/>
  <c r="H187" i="40" s="1"/>
  <c r="K66" i="13" a="1"/>
  <c r="K66" i="13" s="1"/>
  <c r="J58" i="13" a="1"/>
  <c r="J58" i="13" s="1"/>
  <c r="H44" i="40" s="1"/>
  <c r="K58" i="13" a="1"/>
  <c r="K58" i="13" s="1"/>
  <c r="J46" i="13" a="1"/>
  <c r="J46" i="13" s="1"/>
  <c r="K46" i="13" a="1"/>
  <c r="K46" i="13" s="1"/>
  <c r="J32" i="13" a="1"/>
  <c r="J32" i="13" s="1"/>
  <c r="H95" i="40" s="1"/>
  <c r="K32" i="13" a="1"/>
  <c r="K32" i="13" s="1"/>
  <c r="J16" i="13" a="1"/>
  <c r="J16" i="13" s="1"/>
  <c r="K16" i="13" a="1"/>
  <c r="K16" i="13" s="1"/>
  <c r="J138" i="13" a="1"/>
  <c r="J138" i="13" s="1"/>
  <c r="H153" i="40" s="1"/>
  <c r="K138" i="13" a="1"/>
  <c r="K138" i="13" s="1"/>
  <c r="J122" i="13" a="1"/>
  <c r="J122" i="13" s="1"/>
  <c r="H34" i="40" s="1"/>
  <c r="K122" i="13" a="1"/>
  <c r="K122" i="13" s="1"/>
  <c r="J114" i="13" a="1"/>
  <c r="J114" i="13" s="1"/>
  <c r="K114" i="13" a="1"/>
  <c r="K114" i="13" s="1"/>
  <c r="J98" i="13" a="1"/>
  <c r="J98" i="13" s="1"/>
  <c r="K98" i="13" a="1"/>
  <c r="K98" i="13" s="1"/>
  <c r="J82" i="13" a="1"/>
  <c r="J82" i="13" s="1"/>
  <c r="K82" i="13" a="1"/>
  <c r="K82" i="13" s="1"/>
  <c r="J74" i="13" a="1"/>
  <c r="J74" i="13" s="1"/>
  <c r="K74" i="13" a="1"/>
  <c r="K74" i="13" s="1"/>
  <c r="J70" i="13" a="1"/>
  <c r="J70" i="13" s="1"/>
  <c r="K70" i="13" a="1"/>
  <c r="K70" i="13" s="1"/>
  <c r="J62" i="13" a="1"/>
  <c r="J62" i="13" s="1"/>
  <c r="K62" i="13" a="1"/>
  <c r="K62" i="13" s="1"/>
  <c r="J54" i="13" a="1"/>
  <c r="J54" i="13" s="1"/>
  <c r="K54" i="13" a="1"/>
  <c r="K54" i="13" s="1"/>
  <c r="J50" i="13" a="1"/>
  <c r="J50" i="13" s="1"/>
  <c r="H47" i="40" s="1"/>
  <c r="K50" i="13" a="1"/>
  <c r="K50" i="13" s="1"/>
  <c r="J40" i="13" a="1"/>
  <c r="J40" i="13" s="1"/>
  <c r="K40" i="13" a="1"/>
  <c r="K40" i="13" s="1"/>
  <c r="J24" i="13" a="1"/>
  <c r="J24" i="13" s="1"/>
  <c r="K24" i="13" a="1"/>
  <c r="K24" i="13" s="1"/>
  <c r="J143" i="13" a="1"/>
  <c r="J143" i="13" s="1"/>
  <c r="H25" i="40" s="1"/>
  <c r="K143" i="13" a="1"/>
  <c r="K143" i="13" s="1"/>
  <c r="J135" i="13" a="1"/>
  <c r="J135" i="13" s="1"/>
  <c r="K135" i="13" a="1"/>
  <c r="K135" i="13" s="1"/>
  <c r="J127" i="13" a="1"/>
  <c r="J127" i="13" s="1"/>
  <c r="K127" i="13" a="1"/>
  <c r="K127" i="13" s="1"/>
  <c r="J119" i="13" a="1"/>
  <c r="J119" i="13" s="1"/>
  <c r="H264" i="40" s="1"/>
  <c r="K119" i="13" a="1"/>
  <c r="K119" i="13" s="1"/>
  <c r="J111" i="13" a="1"/>
  <c r="J111" i="13" s="1"/>
  <c r="K111" i="13" a="1"/>
  <c r="K111" i="13" s="1"/>
  <c r="J103" i="13" a="1"/>
  <c r="J103" i="13" s="1"/>
  <c r="K103" i="13" a="1"/>
  <c r="K103" i="13" s="1"/>
  <c r="J95" i="13" a="1"/>
  <c r="J95" i="13" s="1"/>
  <c r="K95" i="13" a="1"/>
  <c r="K95" i="13" s="1"/>
  <c r="J87" i="13" a="1"/>
  <c r="J87" i="13" s="1"/>
  <c r="K87" i="13" a="1"/>
  <c r="K87" i="13" s="1"/>
  <c r="J37" i="13" a="1"/>
  <c r="J37" i="13" s="1"/>
  <c r="K37" i="13" a="1"/>
  <c r="K37" i="13" s="1"/>
  <c r="J29" i="13" a="1"/>
  <c r="J29" i="13" s="1"/>
  <c r="K29" i="13" a="1"/>
  <c r="K29" i="13" s="1"/>
  <c r="J21" i="13" a="1"/>
  <c r="J21" i="13" s="1"/>
  <c r="K21" i="13" a="1"/>
  <c r="K21" i="13" s="1"/>
  <c r="J13" i="13" a="1"/>
  <c r="J13" i="13" s="1"/>
  <c r="K13" i="13" a="1"/>
  <c r="K13" i="13" s="1"/>
  <c r="J148" i="13" a="1"/>
  <c r="J148" i="13" s="1"/>
  <c r="K148" i="13" a="1"/>
  <c r="K148" i="13" s="1"/>
  <c r="J140" i="13" a="1"/>
  <c r="J140" i="13" s="1"/>
  <c r="H219" i="40" s="1"/>
  <c r="K140" i="13" a="1"/>
  <c r="K140" i="13" s="1"/>
  <c r="J132" i="13" a="1"/>
  <c r="J132" i="13" s="1"/>
  <c r="K132" i="13" a="1"/>
  <c r="K132" i="13" s="1"/>
  <c r="J124" i="13" a="1"/>
  <c r="J124" i="13" s="1"/>
  <c r="K124" i="13" a="1"/>
  <c r="K124" i="13" s="1"/>
  <c r="J116" i="13" a="1"/>
  <c r="J116" i="13" s="1"/>
  <c r="H43" i="40" s="1"/>
  <c r="K116" i="13" a="1"/>
  <c r="K116" i="13" s="1"/>
  <c r="J108" i="13" a="1"/>
  <c r="J108" i="13" s="1"/>
  <c r="K108" i="13" a="1"/>
  <c r="K108" i="13" s="1"/>
  <c r="J100" i="13" a="1"/>
  <c r="J100" i="13" s="1"/>
  <c r="K100" i="13" a="1"/>
  <c r="K100" i="13" s="1"/>
  <c r="J92" i="13" a="1"/>
  <c r="J92" i="13" s="1"/>
  <c r="K92" i="13" a="1"/>
  <c r="K92" i="13" s="1"/>
  <c r="J84" i="13" a="1"/>
  <c r="J84" i="13" s="1"/>
  <c r="H178" i="40" s="1"/>
  <c r="K84" i="13" a="1"/>
  <c r="K84" i="13" s="1"/>
  <c r="J81" i="13" a="1"/>
  <c r="J81" i="13" s="1"/>
  <c r="K81" i="13" a="1"/>
  <c r="K81" i="13" s="1"/>
  <c r="J77" i="13" a="1"/>
  <c r="J77" i="13" s="1"/>
  <c r="K77" i="13" a="1"/>
  <c r="K77" i="13" s="1"/>
  <c r="J73" i="13" a="1"/>
  <c r="J73" i="13" s="1"/>
  <c r="H46" i="40" s="1"/>
  <c r="K73" i="13" a="1"/>
  <c r="K73" i="13" s="1"/>
  <c r="J69" i="13" a="1"/>
  <c r="J69" i="13" s="1"/>
  <c r="K69" i="13" a="1"/>
  <c r="K69" i="13" s="1"/>
  <c r="J65" i="13" a="1"/>
  <c r="J65" i="13" s="1"/>
  <c r="K65" i="13" a="1"/>
  <c r="K65" i="13" s="1"/>
  <c r="J61" i="13" a="1"/>
  <c r="J61" i="13" s="1"/>
  <c r="H61" i="40" s="1"/>
  <c r="K61" i="13" a="1"/>
  <c r="K61" i="13" s="1"/>
  <c r="J57" i="13" a="1"/>
  <c r="J57" i="13" s="1"/>
  <c r="K57" i="13" a="1"/>
  <c r="K57" i="13" s="1"/>
  <c r="J53" i="13" a="1"/>
  <c r="J53" i="13" s="1"/>
  <c r="K53" i="13" a="1"/>
  <c r="K53" i="13" s="1"/>
  <c r="J49" i="13" a="1"/>
  <c r="J49" i="13" s="1"/>
  <c r="K49" i="13" a="1"/>
  <c r="K49" i="13" s="1"/>
  <c r="J45" i="13" a="1"/>
  <c r="J45" i="13" s="1"/>
  <c r="K45" i="13" a="1"/>
  <c r="K45" i="13" s="1"/>
  <c r="J42" i="13" a="1"/>
  <c r="J42" i="13" s="1"/>
  <c r="K42" i="13" a="1"/>
  <c r="K42" i="13" s="1"/>
  <c r="J34" i="13" a="1"/>
  <c r="J34" i="13" s="1"/>
  <c r="K34" i="13" a="1"/>
  <c r="K34" i="13" s="1"/>
  <c r="J26" i="13" a="1"/>
  <c r="J26" i="13" s="1"/>
  <c r="K26" i="13" a="1"/>
  <c r="K26" i="13" s="1"/>
  <c r="J18" i="13" a="1"/>
  <c r="J18" i="13" s="1"/>
  <c r="K18" i="13" a="1"/>
  <c r="K18" i="13" s="1"/>
  <c r="J10" i="13" a="1"/>
  <c r="J10" i="13" s="1"/>
  <c r="K10" i="13" a="1"/>
  <c r="K10" i="13" s="1"/>
  <c r="J145" i="13" a="1"/>
  <c r="J145" i="13" s="1"/>
  <c r="K145" i="13" a="1"/>
  <c r="K145" i="13" s="1"/>
  <c r="J137" i="13" a="1"/>
  <c r="J137" i="13" s="1"/>
  <c r="K137" i="13" a="1"/>
  <c r="K137" i="13" s="1"/>
  <c r="J129" i="13" a="1"/>
  <c r="J129" i="13" s="1"/>
  <c r="H137" i="40" s="1"/>
  <c r="K129" i="13" a="1"/>
  <c r="K129" i="13" s="1"/>
  <c r="J121" i="13" a="1"/>
  <c r="J121" i="13" s="1"/>
  <c r="K121" i="13" a="1"/>
  <c r="K121" i="13" s="1"/>
  <c r="J113" i="13" a="1"/>
  <c r="J113" i="13" s="1"/>
  <c r="K113" i="13" a="1"/>
  <c r="K113" i="13" s="1"/>
  <c r="J105" i="13" a="1"/>
  <c r="J105" i="13" s="1"/>
  <c r="H14" i="40" s="1"/>
  <c r="K105" i="13" a="1"/>
  <c r="K105" i="13" s="1"/>
  <c r="J97" i="13" a="1"/>
  <c r="J97" i="13" s="1"/>
  <c r="K97" i="13" a="1"/>
  <c r="K97" i="13" s="1"/>
  <c r="J89" i="13" a="1"/>
  <c r="J89" i="13" s="1"/>
  <c r="H77" i="40" s="1"/>
  <c r="K89" i="13" a="1"/>
  <c r="K89" i="13" s="1"/>
  <c r="J39" i="13" a="1"/>
  <c r="J39" i="13" s="1"/>
  <c r="K39" i="13" a="1"/>
  <c r="K39" i="13" s="1"/>
  <c r="J31" i="13" a="1"/>
  <c r="J31" i="13" s="1"/>
  <c r="K31" i="13" a="1"/>
  <c r="K31" i="13" s="1"/>
  <c r="J23" i="13" a="1"/>
  <c r="J23" i="13" s="1"/>
  <c r="K23" i="13" a="1"/>
  <c r="K23" i="13" s="1"/>
  <c r="J15" i="13" a="1"/>
  <c r="J15" i="13" s="1"/>
  <c r="K15" i="13" a="1"/>
  <c r="K15" i="13" s="1"/>
  <c r="J7" i="13" a="1"/>
  <c r="J7" i="13" s="1"/>
  <c r="K7" i="13" a="1"/>
  <c r="K7" i="13" s="1"/>
  <c r="J142" i="13" a="1"/>
  <c r="J142" i="13" s="1"/>
  <c r="K142" i="13" a="1"/>
  <c r="K142" i="13" s="1"/>
  <c r="J134" i="13" a="1"/>
  <c r="J134" i="13" s="1"/>
  <c r="K134" i="13" a="1"/>
  <c r="K134" i="13" s="1"/>
  <c r="J126" i="13" a="1"/>
  <c r="J126" i="13" s="1"/>
  <c r="H112" i="40" s="1"/>
  <c r="K126" i="13" a="1"/>
  <c r="K126" i="13" s="1"/>
  <c r="J118" i="13" a="1"/>
  <c r="J118" i="13" s="1"/>
  <c r="K118" i="13" a="1"/>
  <c r="K118" i="13" s="1"/>
  <c r="J110" i="13" a="1"/>
  <c r="J110" i="13" s="1"/>
  <c r="K110" i="13" a="1"/>
  <c r="K110" i="13" s="1"/>
  <c r="J102" i="13" a="1"/>
  <c r="J102" i="13" s="1"/>
  <c r="H158" i="40" s="1"/>
  <c r="K102" i="13" a="1"/>
  <c r="K102" i="13" s="1"/>
  <c r="J94" i="13" a="1"/>
  <c r="J94" i="13" s="1"/>
  <c r="K94" i="13" a="1"/>
  <c r="K94" i="13" s="1"/>
  <c r="J86" i="13" a="1"/>
  <c r="J86" i="13" s="1"/>
  <c r="H71" i="40" s="1"/>
  <c r="K86" i="13" a="1"/>
  <c r="K86" i="13" s="1"/>
  <c r="J80" i="13" a="1"/>
  <c r="J80" i="13" s="1"/>
  <c r="H189" i="40" s="1"/>
  <c r="K80" i="13" a="1"/>
  <c r="K80" i="13" s="1"/>
  <c r="J76" i="13" a="1"/>
  <c r="J76" i="13" s="1"/>
  <c r="K76" i="13" a="1"/>
  <c r="K76" i="13" s="1"/>
  <c r="J72" i="13" a="1"/>
  <c r="J72" i="13" s="1"/>
  <c r="H133" i="40" s="1"/>
  <c r="K72" i="13" a="1"/>
  <c r="K72" i="13" s="1"/>
  <c r="J68" i="13" a="1"/>
  <c r="J68" i="13" s="1"/>
  <c r="H29" i="40" s="1"/>
  <c r="K68" i="13" a="1"/>
  <c r="K68" i="13" s="1"/>
  <c r="J64" i="13" a="1"/>
  <c r="J64" i="13" s="1"/>
  <c r="H45" i="40" s="1"/>
  <c r="K64" i="13" a="1"/>
  <c r="K64" i="13" s="1"/>
  <c r="J60" i="13" a="1"/>
  <c r="J60" i="13" s="1"/>
  <c r="K60" i="13" a="1"/>
  <c r="K60" i="13" s="1"/>
  <c r="J56" i="13" a="1"/>
  <c r="J56" i="13" s="1"/>
  <c r="H108" i="40" s="1"/>
  <c r="K56" i="13" a="1"/>
  <c r="K56" i="13" s="1"/>
  <c r="J52" i="13" a="1"/>
  <c r="J52" i="13" s="1"/>
  <c r="K52" i="13" a="1"/>
  <c r="K52" i="13" s="1"/>
  <c r="J48" i="13" a="1"/>
  <c r="J48" i="13" s="1"/>
  <c r="K48" i="13" a="1"/>
  <c r="K48" i="13" s="1"/>
  <c r="J44" i="13" a="1"/>
  <c r="J44" i="13" s="1"/>
  <c r="H74" i="40" s="1"/>
  <c r="K44" i="13" a="1"/>
  <c r="K44" i="13" s="1"/>
  <c r="J36" i="13" a="1"/>
  <c r="J36" i="13" s="1"/>
  <c r="H177" i="40" s="1"/>
  <c r="K36" i="13" a="1"/>
  <c r="K36" i="13" s="1"/>
  <c r="J28" i="13" a="1"/>
  <c r="J28" i="13" s="1"/>
  <c r="K28" i="13" a="1"/>
  <c r="K28" i="13" s="1"/>
  <c r="J20" i="13" a="1"/>
  <c r="J20" i="13" s="1"/>
  <c r="K20" i="13" a="1"/>
  <c r="K20" i="13" s="1"/>
  <c r="J12" i="13" a="1"/>
  <c r="J12" i="13" s="1"/>
  <c r="H75" i="40" s="1"/>
  <c r="K12" i="13" a="1"/>
  <c r="K12" i="13" s="1"/>
  <c r="J147" i="13" a="1"/>
  <c r="J147" i="13" s="1"/>
  <c r="K147" i="13" a="1"/>
  <c r="K147" i="13" s="1"/>
  <c r="J139" i="13" a="1"/>
  <c r="J139" i="13" s="1"/>
  <c r="H156" i="40" s="1"/>
  <c r="K139" i="13" a="1"/>
  <c r="K139" i="13" s="1"/>
  <c r="J131" i="13" a="1"/>
  <c r="J131" i="13" s="1"/>
  <c r="H262" i="40" s="1"/>
  <c r="K131" i="13" a="1"/>
  <c r="K131" i="13" s="1"/>
  <c r="J123" i="13" a="1"/>
  <c r="J123" i="13" s="1"/>
  <c r="K123" i="13" a="1"/>
  <c r="K123" i="13" s="1"/>
  <c r="J115" i="13" a="1"/>
  <c r="J115" i="13" s="1"/>
  <c r="K115" i="13" a="1"/>
  <c r="K115" i="13" s="1"/>
  <c r="J107" i="13" a="1"/>
  <c r="J107" i="13" s="1"/>
  <c r="K107" i="13" a="1"/>
  <c r="K107" i="13" s="1"/>
  <c r="J99" i="13" a="1"/>
  <c r="J99" i="13" s="1"/>
  <c r="K99" i="13" a="1"/>
  <c r="K99" i="13" s="1"/>
  <c r="J91" i="13" a="1"/>
  <c r="J91" i="13" s="1"/>
  <c r="K91" i="13" a="1"/>
  <c r="K91" i="13" s="1"/>
  <c r="J83" i="13" a="1"/>
  <c r="J83" i="13" s="1"/>
  <c r="H257" i="40" s="1"/>
  <c r="K83" i="13" a="1"/>
  <c r="K83" i="13" s="1"/>
  <c r="J41" i="13" a="1"/>
  <c r="J41" i="13" s="1"/>
  <c r="K41" i="13" a="1"/>
  <c r="K41" i="13" s="1"/>
  <c r="J33" i="13" a="1"/>
  <c r="J33" i="13" s="1"/>
  <c r="K33" i="13" a="1"/>
  <c r="K33" i="13" s="1"/>
  <c r="J25" i="13" a="1"/>
  <c r="J25" i="13" s="1"/>
  <c r="K25" i="13" a="1"/>
  <c r="K25" i="13" s="1"/>
  <c r="J17" i="13" a="1"/>
  <c r="J17" i="13" s="1"/>
  <c r="H103" i="40" s="1"/>
  <c r="K17" i="13" a="1"/>
  <c r="K17" i="13" s="1"/>
  <c r="J9" i="13" a="1"/>
  <c r="J9" i="13" s="1"/>
  <c r="K9" i="13" a="1"/>
  <c r="K9" i="13" s="1"/>
  <c r="J144" i="13" a="1"/>
  <c r="J144" i="13" s="1"/>
  <c r="H15" i="40" s="1"/>
  <c r="K144" i="13" a="1"/>
  <c r="K144" i="13" s="1"/>
  <c r="J136" i="13" a="1"/>
  <c r="J136" i="13" s="1"/>
  <c r="K136" i="13" a="1"/>
  <c r="K136" i="13" s="1"/>
  <c r="J128" i="13" a="1"/>
  <c r="J128" i="13" s="1"/>
  <c r="H22" i="40" s="1"/>
  <c r="K128" i="13" a="1"/>
  <c r="K128" i="13" s="1"/>
  <c r="J120" i="13" a="1"/>
  <c r="J120" i="13" s="1"/>
  <c r="H56" i="40" s="1"/>
  <c r="K120" i="13" a="1"/>
  <c r="K120" i="13" s="1"/>
  <c r="J112" i="13" a="1"/>
  <c r="J112" i="13" s="1"/>
  <c r="K112" i="13" a="1"/>
  <c r="K112" i="13" s="1"/>
  <c r="J104" i="13" a="1"/>
  <c r="J104" i="13" s="1"/>
  <c r="H159" i="40" s="1"/>
  <c r="K104" i="13" a="1"/>
  <c r="K104" i="13" s="1"/>
  <c r="J96" i="13" a="1"/>
  <c r="J96" i="13" s="1"/>
  <c r="H246" i="40" s="1"/>
  <c r="K96" i="13" a="1"/>
  <c r="K96" i="13" s="1"/>
  <c r="J88" i="13" a="1"/>
  <c r="J88" i="13" s="1"/>
  <c r="H32" i="40" s="1"/>
  <c r="K88" i="13" a="1"/>
  <c r="K88" i="13" s="1"/>
  <c r="J79" i="13" a="1"/>
  <c r="J79" i="13" s="1"/>
  <c r="K79" i="13" a="1"/>
  <c r="K79" i="13" s="1"/>
  <c r="J75" i="13" a="1"/>
  <c r="J75" i="13" s="1"/>
  <c r="H107" i="40" s="1"/>
  <c r="K75" i="13" a="1"/>
  <c r="K75" i="13" s="1"/>
  <c r="J71" i="13" a="1"/>
  <c r="J71" i="13" s="1"/>
  <c r="K71" i="13" a="1"/>
  <c r="K71" i="13" s="1"/>
  <c r="J67" i="13" a="1"/>
  <c r="J67" i="13" s="1"/>
  <c r="K67" i="13" a="1"/>
  <c r="K67" i="13" s="1"/>
  <c r="J63" i="13" a="1"/>
  <c r="J63" i="13" s="1"/>
  <c r="H247" i="40" s="1"/>
  <c r="K63" i="13" a="1"/>
  <c r="K63" i="13" s="1"/>
  <c r="J59" i="13" a="1"/>
  <c r="J59" i="13" s="1"/>
  <c r="H250" i="40" s="1"/>
  <c r="K59" i="13" a="1"/>
  <c r="K59" i="13" s="1"/>
  <c r="J55" i="13" a="1"/>
  <c r="J55" i="13" s="1"/>
  <c r="K55" i="13" a="1"/>
  <c r="K55" i="13" s="1"/>
  <c r="J51" i="13" a="1"/>
  <c r="J51" i="13" s="1"/>
  <c r="K51" i="13" a="1"/>
  <c r="K51" i="13" s="1"/>
  <c r="J47" i="13" a="1"/>
  <c r="J47" i="13" s="1"/>
  <c r="K47" i="13" a="1"/>
  <c r="K47" i="13" s="1"/>
  <c r="J38" i="13" a="1"/>
  <c r="J38" i="13" s="1"/>
  <c r="H92" i="40" s="1"/>
  <c r="K38" i="13" a="1"/>
  <c r="K38" i="13" s="1"/>
  <c r="J30" i="13" a="1"/>
  <c r="J30" i="13" s="1"/>
  <c r="H184" i="40" s="1"/>
  <c r="K30" i="13" a="1"/>
  <c r="K30" i="13" s="1"/>
  <c r="J22" i="13" a="1"/>
  <c r="J22" i="13" s="1"/>
  <c r="K22" i="13" a="1"/>
  <c r="K22" i="13" s="1"/>
  <c r="J14" i="13" a="1"/>
  <c r="J14" i="13" s="1"/>
  <c r="K14" i="13" a="1"/>
  <c r="K14" i="13" s="1"/>
  <c r="J141" i="13" a="1"/>
  <c r="J141" i="13" s="1"/>
  <c r="K141" i="13" a="1"/>
  <c r="K141" i="13" s="1"/>
  <c r="J133" i="13" a="1"/>
  <c r="J133" i="13" s="1"/>
  <c r="H152" i="40" s="1"/>
  <c r="K133" i="13" a="1"/>
  <c r="K133" i="13" s="1"/>
  <c r="J125" i="13" a="1"/>
  <c r="J125" i="13" s="1"/>
  <c r="K125" i="13" a="1"/>
  <c r="K125" i="13" s="1"/>
  <c r="J117" i="13" a="1"/>
  <c r="J117" i="13" s="1"/>
  <c r="K117" i="13" a="1"/>
  <c r="K117" i="13" s="1"/>
  <c r="J109" i="13" a="1"/>
  <c r="J109" i="13" s="1"/>
  <c r="H199" i="40" s="1"/>
  <c r="K109" i="13" a="1"/>
  <c r="K109" i="13" s="1"/>
  <c r="J101" i="13" a="1"/>
  <c r="J101" i="13" s="1"/>
  <c r="K101" i="13" a="1"/>
  <c r="K101" i="13" s="1"/>
  <c r="J93" i="13" a="1"/>
  <c r="J93" i="13" s="1"/>
  <c r="K93" i="13" a="1"/>
  <c r="K93" i="13" s="1"/>
  <c r="J85" i="13" a="1"/>
  <c r="J85" i="13" s="1"/>
  <c r="H255" i="40" s="1"/>
  <c r="K85" i="13" a="1"/>
  <c r="K85" i="13" s="1"/>
  <c r="J43" i="13" a="1"/>
  <c r="J43" i="13" s="1"/>
  <c r="K43" i="13" a="1"/>
  <c r="K43" i="13" s="1"/>
  <c r="J35" i="13" a="1"/>
  <c r="J35" i="13" s="1"/>
  <c r="K35" i="13" a="1"/>
  <c r="K35" i="13" s="1"/>
  <c r="J27" i="13" a="1"/>
  <c r="J27" i="13" s="1"/>
  <c r="K27" i="13" a="1"/>
  <c r="K27" i="13" s="1"/>
  <c r="J19" i="13" a="1"/>
  <c r="J19" i="13" s="1"/>
  <c r="H65" i="40" s="1"/>
  <c r="K19" i="13" a="1"/>
  <c r="K19" i="13" s="1"/>
  <c r="J11" i="13" a="1"/>
  <c r="J11" i="13" s="1"/>
  <c r="H63" i="40" s="1"/>
  <c r="K11" i="13" a="1"/>
  <c r="K11" i="13" s="1"/>
  <c r="J6" i="22" a="1"/>
  <c r="J6" i="22" s="1"/>
  <c r="N166" i="40" s="1"/>
  <c r="K6" i="22" a="1"/>
  <c r="K6" i="22" s="1"/>
  <c r="J8" i="13" a="1"/>
  <c r="J8" i="13" s="1"/>
  <c r="H235" i="40" s="1"/>
  <c r="K8" i="13" a="1"/>
  <c r="K8" i="13" s="1"/>
  <c r="J6" i="13" a="1"/>
  <c r="J6" i="13" s="1"/>
  <c r="N70" i="40"/>
  <c r="H116" i="40"/>
  <c r="H173" i="40"/>
  <c r="H120" i="40"/>
  <c r="N57" i="40"/>
  <c r="K79" i="40"/>
  <c r="H117" i="40"/>
  <c r="N176" i="40"/>
  <c r="N168" i="40"/>
  <c r="H111" i="40"/>
  <c r="N182" i="40"/>
  <c r="N26" i="40"/>
  <c r="H231" i="40"/>
  <c r="H230" i="40"/>
  <c r="H175" i="40"/>
  <c r="H91" i="40"/>
  <c r="N185" i="40"/>
  <c r="N120" i="40"/>
  <c r="N54" i="40"/>
  <c r="H114" i="40"/>
  <c r="N186" i="40"/>
  <c r="N59" i="40"/>
  <c r="N129" i="40"/>
  <c r="H104" i="40"/>
  <c r="N183" i="40"/>
  <c r="N41" i="40"/>
  <c r="K174" i="40"/>
  <c r="K215" i="40"/>
  <c r="K253" i="40"/>
  <c r="K94" i="40"/>
  <c r="K232" i="40"/>
  <c r="K247" i="40"/>
  <c r="K25" i="40"/>
  <c r="K179" i="40"/>
  <c r="K31" i="40"/>
  <c r="K88" i="40"/>
  <c r="K72" i="40"/>
  <c r="K171" i="40"/>
  <c r="K71" i="40"/>
  <c r="K12" i="40"/>
  <c r="K91" i="40"/>
  <c r="K173" i="40"/>
  <c r="K168" i="40"/>
  <c r="K250" i="40"/>
  <c r="K35" i="40"/>
  <c r="K214" i="40"/>
  <c r="K257" i="40"/>
  <c r="K252" i="40"/>
  <c r="K230" i="40"/>
  <c r="K93" i="40"/>
  <c r="K169" i="40"/>
  <c r="K216" i="40"/>
  <c r="K92" i="40"/>
  <c r="K104" i="40"/>
  <c r="K105" i="40"/>
  <c r="K87" i="40"/>
  <c r="K123" i="40"/>
  <c r="K125" i="40"/>
  <c r="K120" i="40"/>
  <c r="K122" i="40"/>
  <c r="K127" i="40"/>
  <c r="K126" i="40"/>
  <c r="N125" i="40"/>
  <c r="N127" i="40"/>
  <c r="N123" i="40"/>
  <c r="N122" i="40"/>
  <c r="N121" i="40"/>
  <c r="N119" i="40"/>
  <c r="N171" i="40"/>
  <c r="N65" i="40"/>
  <c r="N117" i="40"/>
  <c r="N116" i="40"/>
  <c r="N115" i="40"/>
  <c r="N114" i="40"/>
  <c r="N108" i="40"/>
  <c r="N107" i="40"/>
  <c r="N106" i="40"/>
  <c r="N105" i="40"/>
  <c r="N104" i="40"/>
  <c r="H139" i="40"/>
  <c r="H109" i="40"/>
  <c r="H31" i="40"/>
  <c r="H151" i="40"/>
  <c r="H24" i="40"/>
  <c r="H263" i="40"/>
  <c r="H59" i="40"/>
  <c r="H232" i="40"/>
  <c r="H154" i="40"/>
  <c r="H57" i="40"/>
  <c r="H26" i="40"/>
  <c r="H40" i="40"/>
  <c r="H251" i="40"/>
  <c r="H141" i="40"/>
  <c r="H142" i="40"/>
  <c r="N32" i="40"/>
  <c r="N33" i="40"/>
  <c r="N31" i="40"/>
  <c r="N30" i="40"/>
  <c r="N24" i="40"/>
  <c r="N23" i="40"/>
  <c r="H150" i="40"/>
  <c r="H12" i="40"/>
  <c r="H155" i="40"/>
  <c r="H106" i="40"/>
  <c r="H140" i="40"/>
  <c r="H28" i="40"/>
  <c r="H54" i="40"/>
  <c r="H35" i="40"/>
  <c r="H58" i="40"/>
  <c r="H41" i="40"/>
  <c r="H55" i="40"/>
  <c r="H214" i="40"/>
  <c r="H23" i="40"/>
  <c r="N56" i="40"/>
  <c r="N42" i="40"/>
  <c r="N214" i="40"/>
  <c r="N60" i="40"/>
  <c r="N58" i="40"/>
  <c r="N55" i="40"/>
  <c r="N154" i="40"/>
  <c r="N43" i="40"/>
  <c r="N155" i="40"/>
  <c r="N153" i="40"/>
  <c r="N152" i="40"/>
  <c r="N151" i="40"/>
  <c r="N150" i="40"/>
  <c r="N112" i="40"/>
  <c r="N142" i="40"/>
  <c r="N111" i="40"/>
  <c r="N141" i="40"/>
  <c r="N110" i="40"/>
  <c r="N140" i="40"/>
  <c r="N139" i="40"/>
  <c r="N138" i="40"/>
  <c r="N73" i="40"/>
  <c r="N78" i="40"/>
  <c r="N103" i="40"/>
  <c r="N95" i="40"/>
  <c r="N128" i="40"/>
  <c r="N89" i="40"/>
  <c r="N126" i="40"/>
  <c r="N87" i="40"/>
  <c r="N124" i="40"/>
  <c r="N79" i="40"/>
  <c r="N77" i="40"/>
  <c r="N76" i="40"/>
  <c r="N75" i="40"/>
  <c r="N72" i="40"/>
  <c r="N71" i="40"/>
  <c r="H123" i="40"/>
  <c r="H119" i="40"/>
  <c r="H129" i="40"/>
  <c r="H179" i="40"/>
  <c r="H254" i="40"/>
  <c r="H168" i="40"/>
  <c r="H171" i="40"/>
  <c r="H127" i="40"/>
  <c r="H110" i="40"/>
  <c r="H125" i="40"/>
  <c r="H167" i="40"/>
  <c r="H174" i="40"/>
  <c r="H30" i="40"/>
  <c r="H89" i="40"/>
  <c r="H249" i="40"/>
  <c r="H126" i="40"/>
  <c r="H130" i="40"/>
  <c r="H253" i="40"/>
  <c r="H72" i="40"/>
  <c r="H170" i="40"/>
  <c r="H124" i="40"/>
  <c r="H90" i="40"/>
  <c r="H256" i="40"/>
  <c r="H248" i="40"/>
  <c r="H73" i="40"/>
  <c r="H118" i="40"/>
  <c r="H176" i="40"/>
  <c r="H70" i="40"/>
  <c r="H185" i="40"/>
  <c r="H121" i="40"/>
  <c r="H78" i="40"/>
  <c r="H80" i="40"/>
  <c r="H233" i="40"/>
  <c r="H122" i="40"/>
  <c r="H172" i="40"/>
  <c r="H186" i="40"/>
  <c r="H76" i="40"/>
  <c r="H234" i="40"/>
  <c r="H182" i="40"/>
  <c r="H115" i="40"/>
  <c r="H79" i="40"/>
  <c r="H128" i="40"/>
  <c r="H183" i="40"/>
  <c r="H94" i="40"/>
  <c r="H169" i="40"/>
  <c r="H88" i="40"/>
  <c r="H102" i="40"/>
  <c r="N169" i="40"/>
  <c r="N173" i="40"/>
  <c r="N179" i="40"/>
  <c r="N88" i="40"/>
  <c r="N177" i="40"/>
  <c r="N175" i="40"/>
  <c r="N170" i="40"/>
  <c r="N167" i="40"/>
  <c r="U260" i="40"/>
  <c r="K159" i="40"/>
  <c r="K152" i="40"/>
  <c r="K63" i="40"/>
  <c r="K138" i="40"/>
  <c r="K184" i="40"/>
  <c r="K46" i="40"/>
  <c r="K160" i="40"/>
  <c r="K41" i="40"/>
  <c r="K54" i="40"/>
  <c r="K137" i="40"/>
  <c r="K42" i="40"/>
  <c r="K139" i="40"/>
  <c r="K60" i="40"/>
  <c r="K57" i="40"/>
  <c r="K65" i="40"/>
  <c r="K86" i="40"/>
  <c r="K73" i="40"/>
  <c r="K45" i="40"/>
  <c r="K55" i="40"/>
  <c r="K102" i="40"/>
  <c r="K90" i="40"/>
  <c r="K153" i="40"/>
  <c r="K150" i="40"/>
  <c r="K185" i="40"/>
  <c r="K75" i="40"/>
  <c r="K246" i="40"/>
  <c r="K176" i="40"/>
  <c r="K78" i="40"/>
  <c r="K130" i="40"/>
  <c r="K106" i="40"/>
  <c r="K29" i="40"/>
  <c r="K180" i="40"/>
  <c r="K234" i="40"/>
  <c r="K26" i="40"/>
  <c r="K116" i="40"/>
  <c r="K172" i="40"/>
  <c r="K30" i="40"/>
  <c r="K233" i="40"/>
  <c r="K118" i="40"/>
  <c r="K32" i="40"/>
  <c r="K110" i="40"/>
  <c r="K114" i="40"/>
  <c r="K24" i="40"/>
  <c r="K167" i="40"/>
  <c r="K76" i="40"/>
  <c r="K119" i="40"/>
  <c r="K111" i="40"/>
  <c r="K263" i="40"/>
  <c r="K70" i="40"/>
  <c r="K23" i="40"/>
  <c r="K231" i="40"/>
  <c r="K249" i="40"/>
  <c r="K40" i="40"/>
  <c r="K59" i="40"/>
  <c r="K44" i="40"/>
  <c r="K61" i="40"/>
  <c r="K182" i="40"/>
  <c r="K47" i="40"/>
  <c r="K56" i="40"/>
  <c r="K157" i="40"/>
  <c r="K58" i="40"/>
  <c r="K158" i="40"/>
  <c r="K151" i="40"/>
  <c r="T260" i="40"/>
  <c r="S260" i="40"/>
  <c r="K219" i="40"/>
  <c r="K218" i="40"/>
  <c r="H216" i="40"/>
  <c r="H86" i="40"/>
  <c r="H138" i="40"/>
  <c r="H113" i="40"/>
  <c r="S284" i="40"/>
  <c r="R284" i="40"/>
  <c r="N92" i="40"/>
  <c r="N90" i="40"/>
  <c r="H218" i="40"/>
  <c r="H215" i="40"/>
  <c r="N251" i="40"/>
  <c r="N249" i="40"/>
  <c r="H60" i="40"/>
  <c r="N263" i="40"/>
  <c r="N252" i="40"/>
  <c r="N248" i="40"/>
  <c r="N234" i="40"/>
  <c r="N215" i="40"/>
  <c r="N231" i="40"/>
  <c r="N217" i="40"/>
  <c r="N232" i="40"/>
  <c r="N218" i="40"/>
  <c r="N233" i="40"/>
  <c r="N219" i="40"/>
  <c r="N250" i="40"/>
  <c r="N235" i="40"/>
  <c r="N246" i="40"/>
  <c r="T284" i="40"/>
  <c r="N230" i="40"/>
  <c r="N247" i="40"/>
  <c r="S85" i="40"/>
  <c r="U85" i="40"/>
  <c r="R85" i="40"/>
  <c r="N94" i="40"/>
  <c r="N102" i="40"/>
  <c r="N93" i="40"/>
  <c r="N91" i="40"/>
  <c r="T272" i="40"/>
  <c r="U272" i="40"/>
  <c r="K132" i="40"/>
  <c r="N136" i="40"/>
  <c r="N132" i="40"/>
  <c r="K136" i="40"/>
  <c r="H132" i="40"/>
  <c r="K135" i="40"/>
  <c r="K133" i="40"/>
  <c r="N135" i="40"/>
  <c r="N133" i="40"/>
  <c r="S272" i="40"/>
  <c r="H135" i="40"/>
  <c r="N131" i="40"/>
  <c r="N191" i="40"/>
  <c r="N134" i="40"/>
  <c r="K191" i="40"/>
  <c r="K134" i="40"/>
  <c r="K166" i="40"/>
  <c r="K131" i="40"/>
  <c r="H166" i="40"/>
  <c r="H131" i="40"/>
  <c r="H197" i="40"/>
  <c r="H136" i="40"/>
  <c r="H191" i="40"/>
  <c r="H134" i="40"/>
  <c r="S228" i="40"/>
  <c r="T245" i="40"/>
  <c r="U228" i="40"/>
  <c r="R277" i="40"/>
  <c r="R228" i="40"/>
  <c r="U245" i="40"/>
  <c r="R245" i="40"/>
  <c r="U20" i="40"/>
  <c r="S277" i="40"/>
  <c r="U277" i="40"/>
  <c r="T20" i="40"/>
  <c r="R20" i="40"/>
  <c r="N194" i="40"/>
  <c r="N190" i="40"/>
  <c r="N192" i="40"/>
  <c r="N188" i="40"/>
  <c r="N193" i="40"/>
  <c r="N189" i="40"/>
  <c r="K192" i="40"/>
  <c r="K193" i="40"/>
  <c r="K189" i="40"/>
  <c r="K194" i="40"/>
  <c r="H193" i="40"/>
  <c r="H192" i="40"/>
  <c r="H188" i="40"/>
  <c r="H194" i="40"/>
  <c r="H190" i="40"/>
  <c r="T64" i="40"/>
  <c r="S64" i="40"/>
  <c r="R64" i="40"/>
  <c r="T62" i="40"/>
  <c r="U62" i="40"/>
  <c r="R62" i="40"/>
  <c r="S62" i="40"/>
  <c r="T212" i="40"/>
  <c r="U212" i="40"/>
  <c r="R212" i="40"/>
  <c r="S212" i="40"/>
  <c r="R69" i="40"/>
  <c r="T69" i="40"/>
  <c r="U69" i="40"/>
  <c r="S69" i="40"/>
  <c r="R280" i="40"/>
  <c r="U280" i="40"/>
  <c r="S280" i="40"/>
  <c r="T280" i="40"/>
  <c r="R51" i="40"/>
  <c r="T51" i="40"/>
  <c r="U51" i="40"/>
  <c r="S51" i="40"/>
  <c r="R224" i="40"/>
  <c r="T224" i="40"/>
  <c r="S224" i="40"/>
  <c r="U224" i="40"/>
  <c r="S237" i="40"/>
  <c r="T237" i="40"/>
  <c r="U237" i="40"/>
  <c r="R237" i="40"/>
  <c r="R268" i="40"/>
  <c r="U268" i="40"/>
  <c r="S268" i="40"/>
  <c r="T268" i="40"/>
  <c r="S201" i="40"/>
  <c r="T201" i="40"/>
  <c r="U201" i="40"/>
  <c r="R201" i="40"/>
  <c r="U48" i="40"/>
  <c r="R48" i="40"/>
  <c r="S48" i="40"/>
  <c r="T48" i="40"/>
  <c r="U196" i="40"/>
  <c r="S196" i="40"/>
  <c r="S211" i="40"/>
  <c r="T211" i="40"/>
  <c r="U211" i="40"/>
  <c r="R211" i="40"/>
  <c r="R17" i="40"/>
  <c r="T17" i="40"/>
  <c r="U17" i="40"/>
  <c r="S17" i="40"/>
  <c r="S225" i="40"/>
  <c r="T225" i="40"/>
  <c r="U225" i="40"/>
  <c r="R225" i="40"/>
  <c r="S239" i="40"/>
  <c r="T239" i="40"/>
  <c r="U239" i="40"/>
  <c r="R239" i="40"/>
  <c r="T265" i="40"/>
  <c r="S265" i="40"/>
  <c r="U265" i="40"/>
  <c r="R265" i="40"/>
  <c r="R49" i="40"/>
  <c r="T49" i="40"/>
  <c r="U49" i="40"/>
  <c r="S49" i="40"/>
  <c r="R259" i="40"/>
  <c r="T259" i="40"/>
  <c r="S259" i="40"/>
  <c r="U259" i="40"/>
  <c r="R66" i="40"/>
  <c r="S66" i="40"/>
  <c r="T66" i="40"/>
  <c r="U66" i="40"/>
  <c r="T273" i="40"/>
  <c r="S273" i="40"/>
  <c r="U273" i="40"/>
  <c r="R273" i="40"/>
  <c r="R286" i="40"/>
  <c r="U286" i="40"/>
  <c r="S286" i="40"/>
  <c r="T286" i="40"/>
  <c r="S243" i="40"/>
  <c r="U243" i="40"/>
  <c r="R243" i="40"/>
  <c r="T243" i="40"/>
  <c r="R292" i="40"/>
  <c r="U292" i="40"/>
  <c r="S292" i="40"/>
  <c r="T292" i="40"/>
  <c r="R198" i="40"/>
  <c r="S198" i="40"/>
  <c r="U198" i="40"/>
  <c r="T198" i="40"/>
  <c r="R163" i="40"/>
  <c r="T163" i="40"/>
  <c r="U163" i="40"/>
  <c r="S163" i="40"/>
  <c r="R290" i="40"/>
  <c r="S290" i="40"/>
  <c r="U290" i="40"/>
  <c r="T290" i="40"/>
  <c r="T242" i="40"/>
  <c r="R242" i="40"/>
  <c r="S242" i="40"/>
  <c r="U242" i="40"/>
  <c r="S209" i="40"/>
  <c r="T209" i="40"/>
  <c r="U209" i="40"/>
  <c r="R209" i="40"/>
  <c r="R162" i="40"/>
  <c r="S162" i="40"/>
  <c r="T162" i="40"/>
  <c r="U162" i="40"/>
  <c r="R99" i="40"/>
  <c r="T99" i="40"/>
  <c r="U99" i="40"/>
  <c r="S99" i="40"/>
  <c r="S221" i="40"/>
  <c r="T221" i="40"/>
  <c r="U221" i="40"/>
  <c r="R221" i="40"/>
  <c r="R97" i="40"/>
  <c r="T97" i="40"/>
  <c r="U97" i="40"/>
  <c r="S97" i="40"/>
  <c r="U164" i="40"/>
  <c r="T164" i="40"/>
  <c r="R164" i="40"/>
  <c r="S164" i="40"/>
  <c r="S205" i="40"/>
  <c r="T205" i="40"/>
  <c r="U205" i="40"/>
  <c r="R205" i="40"/>
  <c r="R101" i="40"/>
  <c r="T101" i="40"/>
  <c r="U101" i="40"/>
  <c r="S101" i="40"/>
  <c r="S236" i="40"/>
  <c r="T236" i="40"/>
  <c r="R236" i="40"/>
  <c r="U236" i="40"/>
  <c r="S229" i="40"/>
  <c r="T229" i="40"/>
  <c r="U229" i="40"/>
  <c r="R229" i="40"/>
  <c r="T289" i="40"/>
  <c r="R289" i="40"/>
  <c r="S289" i="40"/>
  <c r="U289" i="40"/>
  <c r="R278" i="40"/>
  <c r="S278" i="40"/>
  <c r="U278" i="40"/>
  <c r="T278" i="40"/>
  <c r="R67" i="40"/>
  <c r="T67" i="40"/>
  <c r="U67" i="40"/>
  <c r="S67" i="40"/>
  <c r="S241" i="40"/>
  <c r="U241" i="40"/>
  <c r="R241" i="40"/>
  <c r="T241" i="40"/>
  <c r="R276" i="40"/>
  <c r="S276" i="40"/>
  <c r="T276" i="40"/>
  <c r="U276" i="40"/>
  <c r="R149" i="40"/>
  <c r="T149" i="40"/>
  <c r="U149" i="40"/>
  <c r="S149" i="40"/>
  <c r="R208" i="40"/>
  <c r="T208" i="40"/>
  <c r="U208" i="40"/>
  <c r="S208" i="40"/>
  <c r="R50" i="40"/>
  <c r="S50" i="40"/>
  <c r="T50" i="40"/>
  <c r="U50" i="40"/>
  <c r="U68" i="40"/>
  <c r="S68" i="40"/>
  <c r="T68" i="40"/>
  <c r="R68" i="40"/>
  <c r="R13" i="40"/>
  <c r="T13" i="40"/>
  <c r="U13" i="40"/>
  <c r="S13" i="40"/>
  <c r="T287" i="40"/>
  <c r="U287" i="40"/>
  <c r="R287" i="40"/>
  <c r="S287" i="40"/>
  <c r="R19" i="40"/>
  <c r="T19" i="40"/>
  <c r="U19" i="40"/>
  <c r="S19" i="40"/>
  <c r="R98" i="40"/>
  <c r="S98" i="40"/>
  <c r="T98" i="40"/>
  <c r="U98" i="40"/>
  <c r="U16" i="40"/>
  <c r="R16" i="40"/>
  <c r="S16" i="40"/>
  <c r="T16" i="40"/>
  <c r="S181" i="40"/>
  <c r="T181" i="40"/>
  <c r="U181" i="40"/>
  <c r="R181" i="40"/>
  <c r="T271" i="40"/>
  <c r="U271" i="40"/>
  <c r="R271" i="40"/>
  <c r="S271" i="40"/>
  <c r="T291" i="40"/>
  <c r="R291" i="40"/>
  <c r="S291" i="40"/>
  <c r="U291" i="40"/>
  <c r="S144" i="40"/>
  <c r="T144" i="40"/>
  <c r="R144" i="40"/>
  <c r="U144" i="40"/>
  <c r="R81" i="40"/>
  <c r="T81" i="40"/>
  <c r="U81" i="40"/>
  <c r="S81" i="40"/>
  <c r="T269" i="40"/>
  <c r="S269" i="40"/>
  <c r="R269" i="40"/>
  <c r="U269" i="40"/>
  <c r="T285" i="40"/>
  <c r="S285" i="40"/>
  <c r="U285" i="40"/>
  <c r="R285" i="40"/>
  <c r="R21" i="40"/>
  <c r="T21" i="40"/>
  <c r="U21" i="40"/>
  <c r="S21" i="40"/>
  <c r="S238" i="40"/>
  <c r="T238" i="40"/>
  <c r="U238" i="40"/>
  <c r="R238" i="40"/>
  <c r="R18" i="40"/>
  <c r="S18" i="40"/>
  <c r="T18" i="40"/>
  <c r="U18" i="40"/>
  <c r="R143" i="40"/>
  <c r="T143" i="40"/>
  <c r="U143" i="40"/>
  <c r="S143" i="40"/>
  <c r="S96" i="40"/>
  <c r="T96" i="40"/>
  <c r="U96" i="40"/>
  <c r="R96" i="40"/>
  <c r="U202" i="40"/>
  <c r="S202" i="40"/>
  <c r="T202" i="40"/>
  <c r="R202" i="40"/>
  <c r="T275" i="40"/>
  <c r="R275" i="40"/>
  <c r="S275" i="40"/>
  <c r="U275" i="40"/>
  <c r="S227" i="40"/>
  <c r="T227" i="40"/>
  <c r="U227" i="40"/>
  <c r="R227" i="40"/>
  <c r="U36" i="40"/>
  <c r="S36" i="40"/>
  <c r="R36" i="40"/>
  <c r="T36" i="40"/>
  <c r="R288" i="40"/>
  <c r="S288" i="40"/>
  <c r="T288" i="40"/>
  <c r="U288" i="40"/>
  <c r="T283" i="40"/>
  <c r="U283" i="40"/>
  <c r="R283" i="40"/>
  <c r="S283" i="40"/>
  <c r="R145" i="40"/>
  <c r="T145" i="40"/>
  <c r="U145" i="40"/>
  <c r="S145" i="40"/>
  <c r="U84" i="40"/>
  <c r="S84" i="40"/>
  <c r="R84" i="40"/>
  <c r="T84" i="40"/>
  <c r="T261" i="40"/>
  <c r="U261" i="40"/>
  <c r="R261" i="40"/>
  <c r="S261" i="40"/>
  <c r="R226" i="40"/>
  <c r="T226" i="40"/>
  <c r="U226" i="40"/>
  <c r="S226" i="40"/>
  <c r="S222" i="40"/>
  <c r="T222" i="40"/>
  <c r="U222" i="40"/>
  <c r="R222" i="40"/>
  <c r="U148" i="40"/>
  <c r="R148" i="40"/>
  <c r="S148" i="40"/>
  <c r="T148" i="40"/>
  <c r="T293" i="40"/>
  <c r="R293" i="40"/>
  <c r="S293" i="40"/>
  <c r="U293" i="40"/>
  <c r="S223" i="40"/>
  <c r="T223" i="40"/>
  <c r="U223" i="40"/>
  <c r="R223" i="40"/>
  <c r="U100" i="40"/>
  <c r="T100" i="40"/>
  <c r="R100" i="40"/>
  <c r="S100" i="40"/>
  <c r="S207" i="40"/>
  <c r="T207" i="40"/>
  <c r="U207" i="40"/>
  <c r="R207" i="40"/>
  <c r="R82" i="40"/>
  <c r="S82" i="40"/>
  <c r="T82" i="40"/>
  <c r="U82" i="40"/>
  <c r="R37" i="40"/>
  <c r="T37" i="40"/>
  <c r="U37" i="40"/>
  <c r="S37" i="40"/>
  <c r="R270" i="40"/>
  <c r="S270" i="40"/>
  <c r="T270" i="40"/>
  <c r="U270" i="40"/>
  <c r="S203" i="40"/>
  <c r="T203" i="40"/>
  <c r="U203" i="40"/>
  <c r="R203" i="40"/>
  <c r="S213" i="40"/>
  <c r="T213" i="40"/>
  <c r="U213" i="40"/>
  <c r="R213" i="40"/>
  <c r="T279" i="40"/>
  <c r="U279" i="40"/>
  <c r="S279" i="40"/>
  <c r="R279" i="40"/>
  <c r="R161" i="40"/>
  <c r="T161" i="40"/>
  <c r="U161" i="40"/>
  <c r="S161" i="40"/>
  <c r="R83" i="40"/>
  <c r="T83" i="40"/>
  <c r="U83" i="40"/>
  <c r="S83" i="40"/>
  <c r="R165" i="40"/>
  <c r="T165" i="40"/>
  <c r="U165" i="40"/>
  <c r="S165" i="40"/>
  <c r="N10" i="40"/>
  <c r="N196" i="40"/>
  <c r="N9" i="40"/>
  <c r="N195" i="40"/>
  <c r="N11" i="40"/>
  <c r="N197" i="40"/>
  <c r="K10" i="40"/>
  <c r="K196" i="40"/>
  <c r="K11" i="40"/>
  <c r="K197" i="40"/>
  <c r="K9" i="40"/>
  <c r="K195" i="40"/>
  <c r="H10" i="40"/>
  <c r="H196" i="40"/>
  <c r="H9" i="40"/>
  <c r="H195" i="40"/>
  <c r="H11" i="40"/>
  <c r="N39" i="40"/>
  <c r="N7" i="40"/>
  <c r="K39" i="40"/>
  <c r="K7" i="40"/>
  <c r="N8" i="40"/>
  <c r="K8" i="40"/>
  <c r="K22" i="40"/>
  <c r="H8" i="40"/>
  <c r="N6" i="40"/>
  <c r="N38" i="40"/>
  <c r="K38" i="40"/>
  <c r="H7" i="40"/>
  <c r="H39" i="40"/>
  <c r="H6" i="40"/>
  <c r="H38" i="40"/>
  <c r="N174" i="40" l="1"/>
  <c r="N118" i="40"/>
  <c r="K109" i="40"/>
  <c r="K175" i="40"/>
  <c r="K103" i="40"/>
  <c r="K113" i="40"/>
  <c r="K128" i="40"/>
  <c r="H93" i="40"/>
  <c r="H180" i="40"/>
  <c r="H252" i="40"/>
  <c r="H42" i="40"/>
  <c r="H105" i="40"/>
  <c r="D14" i="26"/>
  <c r="D13" i="26"/>
  <c r="D12" i="26"/>
  <c r="D11" i="26"/>
  <c r="D10" i="26"/>
  <c r="D9" i="26"/>
  <c r="D8" i="26"/>
  <c r="D7" i="26"/>
  <c r="D6" i="26"/>
  <c r="C14" i="26"/>
  <c r="C13" i="26"/>
  <c r="C12" i="26"/>
  <c r="C11" i="26"/>
  <c r="C10" i="26"/>
  <c r="C9" i="26"/>
  <c r="C6" i="26"/>
  <c r="C7" i="26"/>
  <c r="C8" i="26"/>
  <c r="I9" i="33" a="1"/>
  <c r="I9" i="33" s="1"/>
  <c r="I10" i="33" a="1"/>
  <c r="I10" i="33" s="1"/>
  <c r="I11" i="33" a="1"/>
  <c r="I11" i="33" s="1"/>
  <c r="I12" i="33" a="1"/>
  <c r="I12" i="33" s="1"/>
  <c r="I13" i="33" a="1"/>
  <c r="I13" i="33" s="1"/>
  <c r="I14" i="33" a="1"/>
  <c r="I14" i="33" s="1"/>
  <c r="I15" i="33" a="1"/>
  <c r="I15" i="33" s="1"/>
  <c r="D754" i="29"/>
  <c r="B754" i="29"/>
  <c r="D753" i="29"/>
  <c r="B753" i="29"/>
  <c r="D752" i="29"/>
  <c r="B752" i="29"/>
  <c r="D751" i="29"/>
  <c r="B751" i="29"/>
  <c r="D750" i="29"/>
  <c r="B750" i="29"/>
  <c r="D749" i="29"/>
  <c r="B749" i="29"/>
  <c r="D674" i="29"/>
  <c r="B674" i="29"/>
  <c r="D673" i="29"/>
  <c r="B673" i="29"/>
  <c r="D672" i="29"/>
  <c r="B672" i="29"/>
  <c r="D671" i="29"/>
  <c r="B671" i="29"/>
  <c r="D670" i="29"/>
  <c r="B670" i="29"/>
  <c r="D669" i="29"/>
  <c r="B669" i="29"/>
  <c r="D668" i="29"/>
  <c r="B668" i="29"/>
  <c r="D667" i="29"/>
  <c r="B667" i="29"/>
  <c r="D666" i="29"/>
  <c r="B666" i="29"/>
  <c r="D665" i="29"/>
  <c r="B665" i="29"/>
  <c r="D354" i="29"/>
  <c r="B354" i="29"/>
  <c r="D353" i="29"/>
  <c r="B353" i="29"/>
  <c r="D352" i="29"/>
  <c r="B352" i="29"/>
  <c r="D351" i="29"/>
  <c r="B351" i="29"/>
  <c r="D350" i="29"/>
  <c r="B350" i="29"/>
  <c r="D349" i="29"/>
  <c r="B349" i="29"/>
  <c r="D274" i="29"/>
  <c r="B274" i="29"/>
  <c r="D273" i="29"/>
  <c r="B273" i="29"/>
  <c r="D272" i="29"/>
  <c r="B272" i="29"/>
  <c r="D271" i="29"/>
  <c r="B271" i="29"/>
  <c r="D270" i="29"/>
  <c r="B270" i="29"/>
  <c r="D269" i="29"/>
  <c r="B269" i="29"/>
  <c r="D268" i="29"/>
  <c r="B268" i="29"/>
  <c r="D267" i="29"/>
  <c r="B267" i="29"/>
  <c r="D266" i="29"/>
  <c r="B266" i="29"/>
  <c r="D265" i="29"/>
  <c r="B265" i="29"/>
  <c r="H13" i="33" l="1" a="1"/>
  <c r="H13" i="33" s="1"/>
  <c r="H9" i="33" a="1"/>
  <c r="H9" i="33" s="1"/>
  <c r="H8" i="33" a="1"/>
  <c r="H8" i="33" s="1"/>
  <c r="H41" i="21"/>
  <c r="A2" i="27"/>
  <c r="E13" i="43" l="1"/>
  <c r="I9" i="43"/>
  <c r="I11" i="43"/>
  <c r="E15" i="43"/>
  <c r="E14" i="43"/>
  <c r="I10" i="43"/>
  <c r="H14" i="33" a="1"/>
  <c r="H14" i="33" s="1"/>
  <c r="H12" i="33" a="1"/>
  <c r="H12" i="33" s="1"/>
  <c r="H7" i="33" a="1"/>
  <c r="H7" i="33" s="1"/>
  <c r="H10" i="33" a="1"/>
  <c r="H10" i="33" s="1"/>
  <c r="H15" i="33" a="1"/>
  <c r="H15" i="33" s="1"/>
  <c r="H6" i="33" a="1"/>
  <c r="H6" i="33" s="1"/>
  <c r="H11" i="33" a="1"/>
  <c r="H11" i="33" s="1"/>
  <c r="B9" i="33" a="1"/>
  <c r="B9" i="33" s="1"/>
  <c r="B3" i="33" a="1"/>
  <c r="B3" i="33" s="1"/>
  <c r="B19" i="33" a="1"/>
  <c r="B19" i="33" s="1"/>
  <c r="B7" i="33" a="1"/>
  <c r="B7" i="33" s="1"/>
  <c r="B15" i="33" a="1"/>
  <c r="B15" i="33" s="1"/>
  <c r="B5" i="33" a="1"/>
  <c r="B5" i="33" s="1"/>
  <c r="B13" i="33" a="1"/>
  <c r="B13" i="33" s="1"/>
  <c r="B17" i="33" a="1"/>
  <c r="B17" i="33" s="1"/>
  <c r="B11" i="33" a="1"/>
  <c r="B11" i="33" s="1"/>
  <c r="D23" i="33"/>
  <c r="H22" i="43" l="1"/>
  <c r="H20" i="43"/>
  <c r="H23" i="43"/>
  <c r="H19" i="43"/>
  <c r="E12" i="43"/>
  <c r="I8" i="43"/>
  <c r="I6" i="43"/>
  <c r="E10" i="43"/>
  <c r="E7" i="43"/>
  <c r="L9" i="43"/>
  <c r="E8" i="43"/>
  <c r="I13" i="43"/>
  <c r="I12" i="43"/>
  <c r="E16" i="43"/>
  <c r="I5" i="43"/>
  <c r="I7" i="43"/>
  <c r="H17" i="33"/>
  <c r="B3" i="26" l="1"/>
  <c r="G2" i="42" s="1"/>
  <c r="B5" i="26"/>
  <c r="P7" i="20"/>
  <c r="Q7" i="20" s="1"/>
  <c r="R7" i="20" s="1"/>
  <c r="S7" i="20" s="1"/>
  <c r="P8" i="20"/>
  <c r="Q8" i="20" s="1"/>
  <c r="R8" i="20" s="1"/>
  <c r="P9" i="20"/>
  <c r="Q9" i="20" s="1"/>
  <c r="R9" i="20" s="1"/>
  <c r="P10" i="20"/>
  <c r="P11" i="20"/>
  <c r="Q11" i="20" s="1"/>
  <c r="R11" i="20" s="1"/>
  <c r="P12" i="20"/>
  <c r="Q12" i="20" s="1"/>
  <c r="R12" i="20" s="1"/>
  <c r="P13" i="20"/>
  <c r="Q13" i="20" s="1"/>
  <c r="R13" i="20" s="1"/>
  <c r="P14" i="20"/>
  <c r="Q14" i="20" s="1"/>
  <c r="R14" i="20" s="1"/>
  <c r="P15" i="20"/>
  <c r="Q15" i="20" s="1"/>
  <c r="R15" i="20" s="1"/>
  <c r="S15" i="20" s="1"/>
  <c r="T15" i="20" s="1"/>
  <c r="P16" i="20"/>
  <c r="P17" i="20"/>
  <c r="Q17" i="20" s="1"/>
  <c r="R17" i="20" s="1"/>
  <c r="P18" i="20"/>
  <c r="P19" i="20"/>
  <c r="Q19" i="20" s="1"/>
  <c r="R19" i="20" s="1"/>
  <c r="P20" i="20"/>
  <c r="Q20" i="20" s="1"/>
  <c r="R20" i="20" s="1"/>
  <c r="P21" i="20"/>
  <c r="Q21" i="20" s="1"/>
  <c r="R21" i="20" s="1"/>
  <c r="P22" i="20"/>
  <c r="Q22" i="20" s="1"/>
  <c r="R22" i="20" s="1"/>
  <c r="P23" i="20"/>
  <c r="Q23" i="20" s="1"/>
  <c r="R23" i="20" s="1"/>
  <c r="P24" i="20"/>
  <c r="P25" i="20"/>
  <c r="Q25" i="20" s="1"/>
  <c r="R25" i="20" s="1"/>
  <c r="S25" i="20" s="1"/>
  <c r="P26" i="20"/>
  <c r="P27" i="20"/>
  <c r="Q27" i="20" s="1"/>
  <c r="R27" i="20" s="1"/>
  <c r="P28" i="20"/>
  <c r="Q28" i="20" s="1"/>
  <c r="R28" i="20" s="1"/>
  <c r="S28" i="20" s="1"/>
  <c r="P29" i="20"/>
  <c r="P30" i="20"/>
  <c r="Q30" i="20" s="1"/>
  <c r="R30" i="20" s="1"/>
  <c r="P31" i="20"/>
  <c r="Q31" i="20" s="1"/>
  <c r="R31" i="20" s="1"/>
  <c r="P32" i="20"/>
  <c r="Q32" i="20" s="1"/>
  <c r="R32" i="20" s="1"/>
  <c r="P33" i="20"/>
  <c r="Q33" i="20" s="1"/>
  <c r="R33" i="20" s="1"/>
  <c r="S33" i="20" s="1"/>
  <c r="P34" i="20"/>
  <c r="P35" i="20"/>
  <c r="Q35" i="20" s="1"/>
  <c r="R35" i="20" s="1"/>
  <c r="P36" i="20"/>
  <c r="Q36" i="20" s="1"/>
  <c r="R36" i="20" s="1"/>
  <c r="P37" i="20"/>
  <c r="P38" i="20"/>
  <c r="Q38" i="20" s="1"/>
  <c r="R38" i="20" s="1"/>
  <c r="P39" i="20"/>
  <c r="Q39" i="20" s="1"/>
  <c r="R39" i="20" s="1"/>
  <c r="P40" i="20"/>
  <c r="Q40" i="20" s="1"/>
  <c r="R40" i="20" s="1"/>
  <c r="P41" i="20"/>
  <c r="Q41" i="20" s="1"/>
  <c r="R41" i="20" s="1"/>
  <c r="S41" i="20" s="1"/>
  <c r="P42" i="20"/>
  <c r="P43" i="20"/>
  <c r="Q43" i="20" s="1"/>
  <c r="R43" i="20" s="1"/>
  <c r="S43" i="20" s="1"/>
  <c r="P44" i="20"/>
  <c r="Q44" i="20" s="1"/>
  <c r="R44" i="20" s="1"/>
  <c r="S44" i="20" s="1"/>
  <c r="P45" i="20"/>
  <c r="Q45" i="20" s="1"/>
  <c r="R45" i="20" s="1"/>
  <c r="P46" i="20"/>
  <c r="Q46" i="20" s="1"/>
  <c r="R46" i="20" s="1"/>
  <c r="P47" i="20"/>
  <c r="Q47" i="20" s="1"/>
  <c r="R47" i="20" s="1"/>
  <c r="S47" i="20" s="1"/>
  <c r="T47" i="20" s="1"/>
  <c r="P48" i="20"/>
  <c r="P49" i="20"/>
  <c r="Q49" i="20" s="1"/>
  <c r="R49" i="20" s="1"/>
  <c r="P50" i="20"/>
  <c r="P51" i="20"/>
  <c r="Q51" i="20" s="1"/>
  <c r="R51" i="20" s="1"/>
  <c r="P52" i="20"/>
  <c r="Q52" i="20" s="1"/>
  <c r="R52" i="20" s="1"/>
  <c r="S52" i="20" s="1"/>
  <c r="P53" i="20"/>
  <c r="Q53" i="20" s="1"/>
  <c r="R53" i="20" s="1"/>
  <c r="P54" i="20"/>
  <c r="Q54" i="20" s="1"/>
  <c r="R54" i="20" s="1"/>
  <c r="S54" i="20" s="1"/>
  <c r="P55" i="20"/>
  <c r="Q55" i="20" s="1"/>
  <c r="R55" i="20" s="1"/>
  <c r="P56" i="20"/>
  <c r="Q56" i="20" s="1"/>
  <c r="R56" i="20" s="1"/>
  <c r="P57" i="20"/>
  <c r="Q57" i="20" s="1"/>
  <c r="R57" i="20" s="1"/>
  <c r="P58" i="20"/>
  <c r="P59" i="20"/>
  <c r="Q59" i="20" s="1"/>
  <c r="R59" i="20" s="1"/>
  <c r="P60" i="20"/>
  <c r="Q60" i="20" s="1"/>
  <c r="R60" i="20" s="1"/>
  <c r="S60" i="20" s="1"/>
  <c r="P61" i="20"/>
  <c r="Q61" i="20" s="1"/>
  <c r="R61" i="20" s="1"/>
  <c r="P62" i="20"/>
  <c r="Q62" i="20" s="1"/>
  <c r="R62" i="20" s="1"/>
  <c r="P63" i="20"/>
  <c r="Q63" i="20" s="1"/>
  <c r="R63" i="20" s="1"/>
  <c r="P64" i="20"/>
  <c r="Q64" i="20" s="1"/>
  <c r="R64" i="20" s="1"/>
  <c r="P65" i="20"/>
  <c r="Q65" i="20" s="1"/>
  <c r="R65" i="20" s="1"/>
  <c r="P66" i="20"/>
  <c r="P67" i="20"/>
  <c r="P68" i="20"/>
  <c r="Q68" i="20" s="1"/>
  <c r="R68" i="20" s="1"/>
  <c r="P69" i="20"/>
  <c r="Q69" i="20" s="1"/>
  <c r="R69" i="20" s="1"/>
  <c r="P70" i="20"/>
  <c r="Q70" i="20" s="1"/>
  <c r="R70" i="20" s="1"/>
  <c r="S70" i="20" s="1"/>
  <c r="P71" i="20"/>
  <c r="Q71" i="20" s="1"/>
  <c r="R71" i="20" s="1"/>
  <c r="P72" i="20"/>
  <c r="Q72" i="20" s="1"/>
  <c r="R72" i="20" s="1"/>
  <c r="P73" i="20"/>
  <c r="Q73" i="20" s="1"/>
  <c r="R73" i="20" s="1"/>
  <c r="P74" i="20"/>
  <c r="P75" i="20"/>
  <c r="P76" i="20"/>
  <c r="Q76" i="20" s="1"/>
  <c r="R76" i="20" s="1"/>
  <c r="S76" i="20" s="1"/>
  <c r="T76" i="20" s="1"/>
  <c r="P77" i="20"/>
  <c r="Q77" i="20" s="1"/>
  <c r="R77" i="20" s="1"/>
  <c r="P78" i="20"/>
  <c r="P79" i="20"/>
  <c r="Q79" i="20" s="1"/>
  <c r="R79" i="20" s="1"/>
  <c r="S79" i="20" s="1"/>
  <c r="P80" i="20"/>
  <c r="P81" i="20"/>
  <c r="Q81" i="20" s="1"/>
  <c r="R81" i="20" s="1"/>
  <c r="P82" i="20"/>
  <c r="P83" i="20"/>
  <c r="P84" i="20"/>
  <c r="Q84" i="20" s="1"/>
  <c r="R84" i="20" s="1"/>
  <c r="P85" i="20"/>
  <c r="Q85" i="20" s="1"/>
  <c r="R85" i="20" s="1"/>
  <c r="P86" i="20"/>
  <c r="Q86" i="20" s="1"/>
  <c r="R86" i="20" s="1"/>
  <c r="P87" i="20"/>
  <c r="Q87" i="20" s="1"/>
  <c r="R87" i="20" s="1"/>
  <c r="P88" i="20"/>
  <c r="P89" i="20"/>
  <c r="Q89" i="20" s="1"/>
  <c r="R89" i="20" s="1"/>
  <c r="P90" i="20"/>
  <c r="P91" i="20"/>
  <c r="P92" i="20"/>
  <c r="Q92" i="20" s="1"/>
  <c r="R92" i="20" s="1"/>
  <c r="P93" i="20"/>
  <c r="P94" i="20"/>
  <c r="Q94" i="20" s="1"/>
  <c r="R94" i="20" s="1"/>
  <c r="S94" i="20" s="1"/>
  <c r="P95" i="20"/>
  <c r="Q95" i="20" s="1"/>
  <c r="R95" i="20" s="1"/>
  <c r="S95" i="20" s="1"/>
  <c r="P96" i="20"/>
  <c r="Q96" i="20" s="1"/>
  <c r="R96" i="20" s="1"/>
  <c r="P97" i="20"/>
  <c r="Q97" i="20" s="1"/>
  <c r="R97" i="20" s="1"/>
  <c r="S97" i="20" s="1"/>
  <c r="P98" i="20"/>
  <c r="P99" i="20"/>
  <c r="Q99" i="20" s="1"/>
  <c r="R99" i="20" s="1"/>
  <c r="P100" i="20"/>
  <c r="P101" i="20"/>
  <c r="P102" i="20"/>
  <c r="Q102" i="20" s="1"/>
  <c r="R102" i="20" s="1"/>
  <c r="P103" i="20"/>
  <c r="Q103" i="20" s="1"/>
  <c r="R103" i="20" s="1"/>
  <c r="P104" i="20"/>
  <c r="Q104" i="20" s="1"/>
  <c r="R104" i="20" s="1"/>
  <c r="P105" i="20"/>
  <c r="Q105" i="20" s="1"/>
  <c r="R105" i="20" s="1"/>
  <c r="S105" i="20" s="1"/>
  <c r="P106" i="20"/>
  <c r="P107" i="20"/>
  <c r="Q107" i="20" s="1"/>
  <c r="R107" i="20" s="1"/>
  <c r="S107" i="20" s="1"/>
  <c r="P108" i="20"/>
  <c r="Q108" i="20" s="1"/>
  <c r="R108" i="20" s="1"/>
  <c r="S108" i="20" s="1"/>
  <c r="P109" i="20"/>
  <c r="Q109" i="20" s="1"/>
  <c r="R109" i="20" s="1"/>
  <c r="P110" i="20"/>
  <c r="Q110" i="20" s="1"/>
  <c r="R110" i="20" s="1"/>
  <c r="S110" i="20" s="1"/>
  <c r="P111" i="20"/>
  <c r="Q111" i="20" s="1"/>
  <c r="R111" i="20" s="1"/>
  <c r="S111" i="20" s="1"/>
  <c r="T111" i="20" s="1"/>
  <c r="P112" i="20"/>
  <c r="Q112" i="20" s="1"/>
  <c r="R112" i="20" s="1"/>
  <c r="P113" i="20"/>
  <c r="Q113" i="20" s="1"/>
  <c r="R113" i="20" s="1"/>
  <c r="S113" i="20" s="1"/>
  <c r="P114" i="20"/>
  <c r="P115" i="20"/>
  <c r="P116" i="20"/>
  <c r="Q116" i="20" s="1"/>
  <c r="R116" i="20" s="1"/>
  <c r="S116" i="20" s="1"/>
  <c r="P117" i="20"/>
  <c r="Q117" i="20" s="1"/>
  <c r="R117" i="20" s="1"/>
  <c r="P118" i="20"/>
  <c r="Q118" i="20" s="1"/>
  <c r="R118" i="20" s="1"/>
  <c r="P119" i="20"/>
  <c r="Q119" i="20" s="1"/>
  <c r="R119" i="20" s="1"/>
  <c r="P120" i="20"/>
  <c r="Q120" i="20" s="1"/>
  <c r="R120" i="20" s="1"/>
  <c r="P121" i="20"/>
  <c r="Q121" i="20" s="1"/>
  <c r="R121" i="20" s="1"/>
  <c r="P122" i="20"/>
  <c r="P123" i="20"/>
  <c r="Q123" i="20" s="1"/>
  <c r="R123" i="20" s="1"/>
  <c r="P124" i="20"/>
  <c r="Q124" i="20" s="1"/>
  <c r="R124" i="20" s="1"/>
  <c r="P125" i="20"/>
  <c r="Q125" i="20" s="1"/>
  <c r="R125" i="20" s="1"/>
  <c r="P126" i="20"/>
  <c r="P127" i="20"/>
  <c r="P128" i="20"/>
  <c r="Q128" i="20" s="1"/>
  <c r="R128" i="20" s="1"/>
  <c r="P129" i="20"/>
  <c r="Q129" i="20" s="1"/>
  <c r="R129" i="20" s="1"/>
  <c r="P130" i="20"/>
  <c r="Q130" i="20" s="1"/>
  <c r="R130" i="20" s="1"/>
  <c r="P131" i="20"/>
  <c r="P132" i="20"/>
  <c r="Q132" i="20" s="1"/>
  <c r="R132" i="20" s="1"/>
  <c r="S132" i="20" s="1"/>
  <c r="P133" i="20"/>
  <c r="Q133" i="20" s="1"/>
  <c r="R133" i="20" s="1"/>
  <c r="P134" i="20"/>
  <c r="Q134" i="20" s="1"/>
  <c r="R134" i="20" s="1"/>
  <c r="P135" i="20"/>
  <c r="Q135" i="20" s="1"/>
  <c r="R135" i="20" s="1"/>
  <c r="S135" i="20" s="1"/>
  <c r="P136" i="20"/>
  <c r="P137" i="20"/>
  <c r="Q137" i="20" s="1"/>
  <c r="R137" i="20" s="1"/>
  <c r="P138" i="20"/>
  <c r="P139" i="20"/>
  <c r="Q139" i="20" s="1"/>
  <c r="R139" i="20" s="1"/>
  <c r="P140" i="20"/>
  <c r="Q140" i="20" s="1"/>
  <c r="R140" i="20" s="1"/>
  <c r="P141" i="20"/>
  <c r="Q141" i="20" s="1"/>
  <c r="R141" i="20" s="1"/>
  <c r="P142" i="20"/>
  <c r="Q142" i="20" s="1"/>
  <c r="R142" i="20" s="1"/>
  <c r="S142" i="20" s="1"/>
  <c r="P143" i="20"/>
  <c r="P144" i="20"/>
  <c r="Q144" i="20" s="1"/>
  <c r="R144" i="20" s="1"/>
  <c r="P145" i="20"/>
  <c r="Q145" i="20" s="1"/>
  <c r="R145" i="20" s="1"/>
  <c r="P146" i="20"/>
  <c r="Q146" i="20" s="1"/>
  <c r="R146" i="20" s="1"/>
  <c r="P147" i="20"/>
  <c r="P148" i="20"/>
  <c r="Q148" i="20" s="1"/>
  <c r="R148" i="20" s="1"/>
  <c r="S148" i="20" s="1"/>
  <c r="P149" i="20"/>
  <c r="Q149" i="20" s="1"/>
  <c r="R149" i="20" s="1"/>
  <c r="P150" i="20"/>
  <c r="Q150" i="20" s="1"/>
  <c r="R150" i="20" s="1"/>
  <c r="P151" i="20"/>
  <c r="Q151" i="20" s="1"/>
  <c r="R151" i="20" s="1"/>
  <c r="S151" i="20" s="1"/>
  <c r="P152" i="20"/>
  <c r="Q152" i="20" s="1"/>
  <c r="R152" i="20" s="1"/>
  <c r="P153" i="20"/>
  <c r="Q153" i="20" s="1"/>
  <c r="R153" i="20" s="1"/>
  <c r="P154" i="20"/>
  <c r="P155" i="20"/>
  <c r="P156" i="20"/>
  <c r="Q156" i="20" s="1"/>
  <c r="R156" i="20" s="1"/>
  <c r="P157" i="20"/>
  <c r="Q157" i="20"/>
  <c r="R157" i="20" s="1"/>
  <c r="P158" i="20"/>
  <c r="Q158" i="20" s="1"/>
  <c r="R158" i="20" s="1"/>
  <c r="P159" i="20"/>
  <c r="P160" i="20"/>
  <c r="Q160" i="20" s="1"/>
  <c r="R160" i="20" s="1"/>
  <c r="P161" i="20"/>
  <c r="Q161" i="20" s="1"/>
  <c r="R161" i="20" s="1"/>
  <c r="P162" i="20"/>
  <c r="P163" i="20"/>
  <c r="P164" i="20"/>
  <c r="Q164" i="20" s="1"/>
  <c r="R164" i="20" s="1"/>
  <c r="P165" i="20"/>
  <c r="Q165" i="20" s="1"/>
  <c r="R165" i="20" s="1"/>
  <c r="P166" i="20"/>
  <c r="Q166" i="20" s="1"/>
  <c r="R166" i="20" s="1"/>
  <c r="P167" i="20"/>
  <c r="Q167" i="20" s="1"/>
  <c r="R167" i="20" s="1"/>
  <c r="P168" i="20"/>
  <c r="Q168" i="20" s="1"/>
  <c r="R168" i="20" s="1"/>
  <c r="P169" i="20"/>
  <c r="Q169" i="20" s="1"/>
  <c r="R169" i="20" s="1"/>
  <c r="P170" i="20"/>
  <c r="P171" i="20"/>
  <c r="Q171" i="20" s="1"/>
  <c r="R171" i="20" s="1"/>
  <c r="S171" i="20" s="1"/>
  <c r="T171" i="20" s="1"/>
  <c r="P172" i="20"/>
  <c r="Q172" i="20" s="1"/>
  <c r="R172" i="20" s="1"/>
  <c r="P173" i="20"/>
  <c r="Q173" i="20" s="1"/>
  <c r="R173" i="20" s="1"/>
  <c r="P174" i="20"/>
  <c r="Q174" i="20" s="1"/>
  <c r="R174" i="20" s="1"/>
  <c r="P175" i="20"/>
  <c r="P176" i="20"/>
  <c r="P177" i="20"/>
  <c r="Q177" i="20" s="1"/>
  <c r="R177" i="20" s="1"/>
  <c r="S177" i="20" s="1"/>
  <c r="P178" i="20"/>
  <c r="Q178" i="20" s="1"/>
  <c r="R178" i="20" s="1"/>
  <c r="P179" i="20"/>
  <c r="Q179" i="20" s="1"/>
  <c r="R179" i="20" s="1"/>
  <c r="P180" i="20"/>
  <c r="Q180" i="20" s="1"/>
  <c r="R180" i="20" s="1"/>
  <c r="P181" i="20"/>
  <c r="Q181" i="20" s="1"/>
  <c r="R181" i="20" s="1"/>
  <c r="S181" i="20" s="1"/>
  <c r="T181" i="20" s="1"/>
  <c r="P182" i="20"/>
  <c r="Q182" i="20" s="1"/>
  <c r="R182" i="20" s="1"/>
  <c r="P183" i="20"/>
  <c r="Q183" i="20" s="1"/>
  <c r="R183" i="20" s="1"/>
  <c r="P184" i="20"/>
  <c r="P185" i="20"/>
  <c r="Q185" i="20" s="1"/>
  <c r="R185" i="20" s="1"/>
  <c r="P186" i="20"/>
  <c r="P187" i="20"/>
  <c r="Q187" i="20" s="1"/>
  <c r="R187" i="20" s="1"/>
  <c r="P188" i="20"/>
  <c r="Q188" i="20" s="1"/>
  <c r="R188" i="20" s="1"/>
  <c r="P189" i="20"/>
  <c r="Q189" i="20" s="1"/>
  <c r="R189" i="20" s="1"/>
  <c r="P190" i="20"/>
  <c r="Q190" i="20" s="1"/>
  <c r="R190" i="20" s="1"/>
  <c r="P191" i="20"/>
  <c r="Q191" i="20" s="1"/>
  <c r="R191" i="20" s="1"/>
  <c r="P192" i="20"/>
  <c r="Q192" i="20" s="1"/>
  <c r="R192" i="20" s="1"/>
  <c r="S192" i="20" s="1"/>
  <c r="P193" i="20"/>
  <c r="Q193" i="20" s="1"/>
  <c r="R193" i="20" s="1"/>
  <c r="P194" i="20"/>
  <c r="P195" i="20"/>
  <c r="Q195" i="20" s="1"/>
  <c r="R195" i="20" s="1"/>
  <c r="S195" i="20" s="1"/>
  <c r="T195" i="20" s="1"/>
  <c r="P196" i="20"/>
  <c r="Q196" i="20" s="1"/>
  <c r="R196" i="20" s="1"/>
  <c r="P197" i="20"/>
  <c r="Q197" i="20" s="1"/>
  <c r="R197" i="20" s="1"/>
  <c r="S197" i="20" s="1"/>
  <c r="T197" i="20" s="1"/>
  <c r="P198" i="20"/>
  <c r="Q198" i="20" s="1"/>
  <c r="R198" i="20" s="1"/>
  <c r="S198" i="20" s="1"/>
  <c r="P199" i="20"/>
  <c r="Q199" i="20" s="1"/>
  <c r="R199" i="20" s="1"/>
  <c r="P200" i="20"/>
  <c r="Q200" i="20" s="1"/>
  <c r="R200" i="20" s="1"/>
  <c r="P201" i="20"/>
  <c r="Q201" i="20" s="1"/>
  <c r="R201" i="20" s="1"/>
  <c r="P202" i="20"/>
  <c r="Q202" i="20" s="1"/>
  <c r="R202" i="20" s="1"/>
  <c r="P203" i="20"/>
  <c r="Q203" i="20" s="1"/>
  <c r="R203" i="20" s="1"/>
  <c r="S203" i="20" s="1"/>
  <c r="P204" i="20"/>
  <c r="Q204" i="20" s="1"/>
  <c r="R204" i="20" s="1"/>
  <c r="P205" i="20"/>
  <c r="Q205" i="20" s="1"/>
  <c r="R205" i="20" s="1"/>
  <c r="P206" i="20"/>
  <c r="Q206" i="20" s="1"/>
  <c r="R206" i="20" s="1"/>
  <c r="P207" i="20"/>
  <c r="Q207" i="20" s="1"/>
  <c r="R207" i="20" s="1"/>
  <c r="P208" i="20"/>
  <c r="Q208" i="20" s="1"/>
  <c r="R208" i="20" s="1"/>
  <c r="P209" i="20"/>
  <c r="Q209" i="20" s="1"/>
  <c r="R209" i="20" s="1"/>
  <c r="P210" i="20"/>
  <c r="Q210" i="20" s="1"/>
  <c r="R210" i="20" s="1"/>
  <c r="P211" i="20"/>
  <c r="Q211" i="20" s="1"/>
  <c r="R211" i="20" s="1"/>
  <c r="P212" i="20"/>
  <c r="Q212" i="20" s="1"/>
  <c r="R212" i="20" s="1"/>
  <c r="P213" i="20"/>
  <c r="Q213" i="20" s="1"/>
  <c r="R213" i="20" s="1"/>
  <c r="S213" i="20" s="1"/>
  <c r="P214" i="20"/>
  <c r="Q214" i="20" s="1"/>
  <c r="R214" i="20" s="1"/>
  <c r="P215" i="20"/>
  <c r="Q215" i="20" s="1"/>
  <c r="R215" i="20" s="1"/>
  <c r="P216" i="20"/>
  <c r="P217" i="20"/>
  <c r="Q217" i="20" s="1"/>
  <c r="R217" i="20" s="1"/>
  <c r="P218" i="20"/>
  <c r="Q218" i="20" s="1"/>
  <c r="R218" i="20" s="1"/>
  <c r="P219" i="20"/>
  <c r="Q219" i="20" s="1"/>
  <c r="R219" i="20" s="1"/>
  <c r="S219" i="20" s="1"/>
  <c r="T219" i="20" s="1"/>
  <c r="P220" i="20"/>
  <c r="P221" i="20"/>
  <c r="Q221" i="20" s="1"/>
  <c r="R221" i="20" s="1"/>
  <c r="P222" i="20"/>
  <c r="Q222" i="20" s="1"/>
  <c r="R222" i="20" s="1"/>
  <c r="S222" i="20" s="1"/>
  <c r="P223" i="20"/>
  <c r="Q223" i="20" s="1"/>
  <c r="R223" i="20" s="1"/>
  <c r="P224" i="20"/>
  <c r="Q224" i="20" s="1"/>
  <c r="R224" i="20" s="1"/>
  <c r="P225" i="20"/>
  <c r="Q225" i="20" s="1"/>
  <c r="R225" i="20" s="1"/>
  <c r="P226" i="20"/>
  <c r="Q226" i="20" s="1"/>
  <c r="R226" i="20" s="1"/>
  <c r="S226" i="20" s="1"/>
  <c r="P227" i="20"/>
  <c r="Q227" i="20" s="1"/>
  <c r="R227" i="20" s="1"/>
  <c r="S227" i="20" s="1"/>
  <c r="P228" i="20"/>
  <c r="Q228" i="20" s="1"/>
  <c r="R228" i="20" s="1"/>
  <c r="P229" i="20"/>
  <c r="Q229" i="20" s="1"/>
  <c r="R229" i="20" s="1"/>
  <c r="P230" i="20"/>
  <c r="Q230" i="20" s="1"/>
  <c r="R230" i="20" s="1"/>
  <c r="P231" i="20"/>
  <c r="Q231" i="20" s="1"/>
  <c r="R231" i="20" s="1"/>
  <c r="P232" i="20"/>
  <c r="P233" i="20"/>
  <c r="Q233" i="20" s="1"/>
  <c r="R233" i="20" s="1"/>
  <c r="P234" i="20"/>
  <c r="Q234" i="20" s="1"/>
  <c r="R234" i="20" s="1"/>
  <c r="P235" i="20"/>
  <c r="Q235" i="20" s="1"/>
  <c r="R235" i="20" s="1"/>
  <c r="P236" i="20"/>
  <c r="P237" i="20"/>
  <c r="Q237" i="20" s="1"/>
  <c r="R237" i="20" s="1"/>
  <c r="S237" i="20" s="1"/>
  <c r="P238" i="20"/>
  <c r="Q238" i="20" s="1"/>
  <c r="R238" i="20" s="1"/>
  <c r="P239" i="20"/>
  <c r="Q239" i="20" s="1"/>
  <c r="R239" i="20" s="1"/>
  <c r="P240" i="20"/>
  <c r="Q240" i="20" s="1"/>
  <c r="R240" i="20" s="1"/>
  <c r="P241" i="20"/>
  <c r="Q241" i="20" s="1"/>
  <c r="R241" i="20" s="1"/>
  <c r="P242" i="20"/>
  <c r="Q242" i="20" s="1"/>
  <c r="R242" i="20" s="1"/>
  <c r="S242" i="20" s="1"/>
  <c r="P243" i="20"/>
  <c r="Q243" i="20" s="1"/>
  <c r="R243" i="20" s="1"/>
  <c r="S243" i="20" s="1"/>
  <c r="P244" i="20"/>
  <c r="Q244" i="20" s="1"/>
  <c r="R244" i="20" s="1"/>
  <c r="P245" i="20"/>
  <c r="Q245" i="20" s="1"/>
  <c r="R245" i="20" s="1"/>
  <c r="P246" i="20"/>
  <c r="Q246" i="20" s="1"/>
  <c r="R246" i="20" s="1"/>
  <c r="P247" i="20"/>
  <c r="Q247" i="20" s="1"/>
  <c r="R247" i="20" s="1"/>
  <c r="P248" i="20"/>
  <c r="P249" i="20"/>
  <c r="Q249" i="20" s="1"/>
  <c r="R249" i="20" s="1"/>
  <c r="P250" i="20"/>
  <c r="Q250" i="20" s="1"/>
  <c r="R250" i="20" s="1"/>
  <c r="P251" i="20"/>
  <c r="Q251" i="20" s="1"/>
  <c r="R251" i="20" s="1"/>
  <c r="S251" i="20" s="1"/>
  <c r="T251" i="20" s="1"/>
  <c r="P252" i="20"/>
  <c r="P253" i="20"/>
  <c r="P254" i="20"/>
  <c r="Q254" i="20" s="1"/>
  <c r="R254" i="20" s="1"/>
  <c r="P255" i="20"/>
  <c r="Q255" i="20" s="1"/>
  <c r="R255" i="20" s="1"/>
  <c r="P256" i="20"/>
  <c r="Q256" i="20" s="1"/>
  <c r="R256" i="20" s="1"/>
  <c r="P257" i="20"/>
  <c r="P258" i="20"/>
  <c r="Q258" i="20" s="1"/>
  <c r="R258" i="20" s="1"/>
  <c r="S258" i="20" s="1"/>
  <c r="P259" i="20"/>
  <c r="Q259" i="20" s="1"/>
  <c r="R259" i="20" s="1"/>
  <c r="P260" i="20"/>
  <c r="Q260" i="20" s="1"/>
  <c r="R260" i="20" s="1"/>
  <c r="S260" i="20" s="1"/>
  <c r="P261" i="20"/>
  <c r="Q261" i="20" s="1"/>
  <c r="R261" i="20" s="1"/>
  <c r="P262" i="20"/>
  <c r="Q262" i="20" s="1"/>
  <c r="R262" i="20" s="1"/>
  <c r="P263" i="20"/>
  <c r="Q263" i="20" s="1"/>
  <c r="R263" i="20" s="1"/>
  <c r="P264" i="20"/>
  <c r="Q264" i="20" s="1"/>
  <c r="R264" i="20" s="1"/>
  <c r="P265" i="20"/>
  <c r="Q265" i="20" s="1"/>
  <c r="R265" i="20" s="1"/>
  <c r="P266" i="20"/>
  <c r="Q266" i="20" s="1"/>
  <c r="R266" i="20" s="1"/>
  <c r="P267" i="20"/>
  <c r="Q267" i="20" s="1"/>
  <c r="R267" i="20" s="1"/>
  <c r="P268" i="20"/>
  <c r="Q268" i="20" s="1"/>
  <c r="R268" i="20" s="1"/>
  <c r="P269" i="20"/>
  <c r="Q269" i="20" s="1"/>
  <c r="R269" i="20" s="1"/>
  <c r="P270" i="20"/>
  <c r="Q270" i="20" s="1"/>
  <c r="R270" i="20" s="1"/>
  <c r="P271" i="20"/>
  <c r="Q271" i="20" s="1"/>
  <c r="R271" i="20" s="1"/>
  <c r="P272" i="20"/>
  <c r="Q272" i="20" s="1"/>
  <c r="R272" i="20" s="1"/>
  <c r="S272" i="20" s="1"/>
  <c r="P273" i="20"/>
  <c r="Q273" i="20" s="1"/>
  <c r="R273" i="20" s="1"/>
  <c r="P274" i="20"/>
  <c r="Q274" i="20" s="1"/>
  <c r="R274" i="20" s="1"/>
  <c r="P275" i="20"/>
  <c r="Q275" i="20" s="1"/>
  <c r="R275" i="20" s="1"/>
  <c r="P276" i="20"/>
  <c r="Q276" i="20" s="1"/>
  <c r="R276" i="20" s="1"/>
  <c r="P277" i="20"/>
  <c r="P278" i="20"/>
  <c r="Q278" i="20" s="1"/>
  <c r="R278" i="20" s="1"/>
  <c r="S278" i="20" s="1"/>
  <c r="P279" i="20"/>
  <c r="Q279" i="20" s="1"/>
  <c r="R279" i="20" s="1"/>
  <c r="P280" i="20"/>
  <c r="Q280" i="20" s="1"/>
  <c r="R280" i="20" s="1"/>
  <c r="P281" i="20"/>
  <c r="P282" i="20"/>
  <c r="Q282" i="20" s="1"/>
  <c r="R282" i="20" s="1"/>
  <c r="P283" i="20"/>
  <c r="Q283" i="20" s="1"/>
  <c r="R283" i="20" s="1"/>
  <c r="P284" i="20"/>
  <c r="Q284" i="20" s="1"/>
  <c r="R284" i="20" s="1"/>
  <c r="P285" i="20"/>
  <c r="P286" i="20"/>
  <c r="Q286" i="20" s="1"/>
  <c r="R286" i="20" s="1"/>
  <c r="S286" i="20" s="1"/>
  <c r="P287" i="20"/>
  <c r="Q287" i="20" s="1"/>
  <c r="R287" i="20" s="1"/>
  <c r="P288" i="20"/>
  <c r="Q288" i="20" s="1"/>
  <c r="R288" i="20" s="1"/>
  <c r="P289" i="20"/>
  <c r="P290" i="20"/>
  <c r="Q290" i="20" s="1"/>
  <c r="R290" i="20" s="1"/>
  <c r="P291" i="20"/>
  <c r="Q291" i="20" s="1"/>
  <c r="R291" i="20" s="1"/>
  <c r="P292" i="20"/>
  <c r="Q292" i="20" s="1"/>
  <c r="R292" i="20" s="1"/>
  <c r="P293" i="20"/>
  <c r="I7" i="22"/>
  <c r="I8" i="22"/>
  <c r="M72" i="40" s="1"/>
  <c r="I9" i="22"/>
  <c r="I10" i="22"/>
  <c r="I11" i="22"/>
  <c r="I12" i="22"/>
  <c r="I13" i="22"/>
  <c r="I14" i="22"/>
  <c r="I15" i="22"/>
  <c r="I16" i="22"/>
  <c r="I17" i="22"/>
  <c r="I18" i="22"/>
  <c r="I19" i="22"/>
  <c r="I20" i="22"/>
  <c r="I21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0" i="22"/>
  <c r="I41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M156" i="40" s="1"/>
  <c r="I57" i="22"/>
  <c r="I58" i="22"/>
  <c r="I59" i="22"/>
  <c r="M264" i="40" s="1"/>
  <c r="I60" i="22"/>
  <c r="M139" i="40" s="1"/>
  <c r="I61" i="22"/>
  <c r="I62" i="22"/>
  <c r="I63" i="22"/>
  <c r="I64" i="22"/>
  <c r="I65" i="22"/>
  <c r="I66" i="22"/>
  <c r="I67" i="22"/>
  <c r="I68" i="22"/>
  <c r="M157" i="40" s="1"/>
  <c r="I69" i="22"/>
  <c r="M158" i="40" s="1"/>
  <c r="I70" i="22"/>
  <c r="I71" i="22"/>
  <c r="I72" i="22"/>
  <c r="M215" i="40" s="1"/>
  <c r="I73" i="22"/>
  <c r="M218" i="40" s="1"/>
  <c r="I74" i="22"/>
  <c r="I75" i="22"/>
  <c r="M199" i="40" s="1"/>
  <c r="I76" i="22"/>
  <c r="M219" i="40" s="1"/>
  <c r="I77" i="22"/>
  <c r="I78" i="22"/>
  <c r="I79" i="22"/>
  <c r="I80" i="22"/>
  <c r="I81" i="22"/>
  <c r="I82" i="22"/>
  <c r="I83" i="22"/>
  <c r="I84" i="22"/>
  <c r="I85" i="22"/>
  <c r="M12" i="40" s="1"/>
  <c r="I86" i="22"/>
  <c r="I87" i="22"/>
  <c r="I88" i="22"/>
  <c r="M15" i="40" s="1"/>
  <c r="I89" i="22"/>
  <c r="I90" i="22"/>
  <c r="I91" i="22"/>
  <c r="I92" i="22"/>
  <c r="M25" i="40" s="1"/>
  <c r="I93" i="22"/>
  <c r="I94" i="22"/>
  <c r="I95" i="22"/>
  <c r="I96" i="22"/>
  <c r="I97" i="22"/>
  <c r="I98" i="22"/>
  <c r="I99" i="22"/>
  <c r="I100" i="22"/>
  <c r="I101" i="22"/>
  <c r="M34" i="40" s="1"/>
  <c r="I102" i="22"/>
  <c r="M35" i="40" s="1"/>
  <c r="I103" i="22"/>
  <c r="M40" i="40" s="1"/>
  <c r="I104" i="22"/>
  <c r="M41" i="40" s="1"/>
  <c r="I105" i="22"/>
  <c r="M42" i="40" s="1"/>
  <c r="I106" i="22"/>
  <c r="I107" i="22"/>
  <c r="I108" i="22"/>
  <c r="M45" i="40" s="1"/>
  <c r="I109" i="22"/>
  <c r="I110" i="22"/>
  <c r="I111" i="22"/>
  <c r="I112" i="22"/>
  <c r="M55" i="40" s="1"/>
  <c r="I113" i="22"/>
  <c r="I114" i="22"/>
  <c r="I115" i="22"/>
  <c r="M58" i="40" s="1"/>
  <c r="I116" i="22"/>
  <c r="M59" i="40" s="1"/>
  <c r="I117" i="22"/>
  <c r="I118" i="22"/>
  <c r="I119" i="22"/>
  <c r="I120" i="22"/>
  <c r="I121" i="22"/>
  <c r="M184" i="40" s="1"/>
  <c r="I122" i="22"/>
  <c r="I123" i="22"/>
  <c r="I124" i="22"/>
  <c r="M235" i="40" s="1"/>
  <c r="I125" i="22"/>
  <c r="I126" i="22"/>
  <c r="I127" i="22"/>
  <c r="I128" i="22"/>
  <c r="I129" i="22"/>
  <c r="I130" i="22"/>
  <c r="M167" i="40" s="1"/>
  <c r="I131" i="22"/>
  <c r="M168" i="40" s="1"/>
  <c r="I132" i="22"/>
  <c r="M253" i="40" s="1"/>
  <c r="I133" i="22"/>
  <c r="M254" i="40" s="1"/>
  <c r="I134" i="22"/>
  <c r="M255" i="40" s="1"/>
  <c r="I135" i="22"/>
  <c r="I136" i="22"/>
  <c r="I137" i="22"/>
  <c r="M174" i="40" s="1"/>
  <c r="I138" i="22"/>
  <c r="I139" i="22"/>
  <c r="M176" i="40" s="1"/>
  <c r="I140" i="22"/>
  <c r="M177" i="40" s="1"/>
  <c r="I141" i="22"/>
  <c r="M178" i="40" s="1"/>
  <c r="I142" i="22"/>
  <c r="I143" i="22"/>
  <c r="I144" i="22"/>
  <c r="I145" i="22"/>
  <c r="I146" i="22"/>
  <c r="M192" i="40" s="1"/>
  <c r="I147" i="22"/>
  <c r="I148" i="22"/>
  <c r="I149" i="22"/>
  <c r="I150" i="22"/>
  <c r="I151" i="22"/>
  <c r="I152" i="22"/>
  <c r="I153" i="22"/>
  <c r="I154" i="22"/>
  <c r="I155" i="22"/>
  <c r="I156" i="22"/>
  <c r="I157" i="22"/>
  <c r="I158" i="22"/>
  <c r="M187" i="40" s="1"/>
  <c r="I159" i="22"/>
  <c r="I160" i="22"/>
  <c r="I161" i="22"/>
  <c r="I162" i="22"/>
  <c r="I163" i="22"/>
  <c r="I164" i="22"/>
  <c r="I165" i="22"/>
  <c r="I166" i="22"/>
  <c r="I167" i="22"/>
  <c r="I168" i="22"/>
  <c r="I169" i="22"/>
  <c r="I170" i="22"/>
  <c r="I171" i="22"/>
  <c r="I172" i="22"/>
  <c r="I173" i="22"/>
  <c r="I174" i="22"/>
  <c r="I175" i="22"/>
  <c r="I176" i="22"/>
  <c r="I177" i="22"/>
  <c r="I178" i="22"/>
  <c r="I179" i="22"/>
  <c r="I180" i="22"/>
  <c r="I181" i="22"/>
  <c r="I182" i="22"/>
  <c r="I183" i="22"/>
  <c r="I184" i="22"/>
  <c r="I185" i="22"/>
  <c r="I186" i="22"/>
  <c r="I187" i="22"/>
  <c r="I188" i="22"/>
  <c r="I189" i="22"/>
  <c r="I190" i="22"/>
  <c r="I191" i="22"/>
  <c r="I192" i="22"/>
  <c r="I193" i="22"/>
  <c r="I194" i="22"/>
  <c r="I195" i="22"/>
  <c r="I196" i="22"/>
  <c r="I197" i="22"/>
  <c r="I198" i="22"/>
  <c r="I199" i="22"/>
  <c r="I200" i="22"/>
  <c r="I201" i="22"/>
  <c r="I202" i="22"/>
  <c r="I203" i="22"/>
  <c r="I204" i="22"/>
  <c r="I205" i="22"/>
  <c r="I206" i="22"/>
  <c r="I207" i="22"/>
  <c r="I208" i="22"/>
  <c r="I209" i="22"/>
  <c r="I210" i="22"/>
  <c r="I211" i="22"/>
  <c r="I212" i="22"/>
  <c r="I213" i="22"/>
  <c r="I214" i="22"/>
  <c r="I215" i="22"/>
  <c r="I216" i="22"/>
  <c r="I217" i="22"/>
  <c r="I218" i="22"/>
  <c r="I219" i="22"/>
  <c r="I220" i="22"/>
  <c r="I221" i="22"/>
  <c r="I222" i="22"/>
  <c r="I223" i="22"/>
  <c r="I224" i="22"/>
  <c r="I225" i="22"/>
  <c r="I226" i="22"/>
  <c r="I227" i="22"/>
  <c r="I228" i="22"/>
  <c r="I229" i="22"/>
  <c r="I230" i="22"/>
  <c r="I231" i="22"/>
  <c r="I232" i="22"/>
  <c r="I233" i="22"/>
  <c r="I234" i="22"/>
  <c r="I235" i="22"/>
  <c r="I236" i="22"/>
  <c r="I237" i="22"/>
  <c r="I238" i="22"/>
  <c r="I239" i="22"/>
  <c r="I240" i="22"/>
  <c r="I241" i="22"/>
  <c r="I242" i="22"/>
  <c r="I243" i="22"/>
  <c r="I244" i="22"/>
  <c r="I245" i="22"/>
  <c r="I246" i="22"/>
  <c r="I247" i="22"/>
  <c r="I248" i="22"/>
  <c r="I249" i="22"/>
  <c r="I250" i="22"/>
  <c r="I251" i="22"/>
  <c r="I252" i="22"/>
  <c r="I253" i="22"/>
  <c r="I254" i="22"/>
  <c r="I255" i="22"/>
  <c r="I256" i="22"/>
  <c r="I257" i="22"/>
  <c r="I258" i="22"/>
  <c r="I259" i="22"/>
  <c r="I260" i="22"/>
  <c r="I261" i="22"/>
  <c r="I262" i="22"/>
  <c r="I263" i="22"/>
  <c r="I264" i="22"/>
  <c r="I265" i="22"/>
  <c r="I266" i="22"/>
  <c r="I267" i="22"/>
  <c r="I268" i="22"/>
  <c r="I269" i="22"/>
  <c r="I270" i="22"/>
  <c r="I271" i="22"/>
  <c r="I272" i="22"/>
  <c r="I273" i="22"/>
  <c r="I274" i="22"/>
  <c r="I275" i="22"/>
  <c r="I276" i="22"/>
  <c r="I277" i="22"/>
  <c r="I278" i="22"/>
  <c r="I279" i="22"/>
  <c r="I280" i="22"/>
  <c r="I281" i="22"/>
  <c r="I282" i="22"/>
  <c r="I283" i="22"/>
  <c r="I284" i="22"/>
  <c r="I285" i="22"/>
  <c r="I286" i="22"/>
  <c r="I287" i="22"/>
  <c r="I288" i="22"/>
  <c r="I289" i="22"/>
  <c r="I290" i="22"/>
  <c r="I291" i="22"/>
  <c r="I292" i="22"/>
  <c r="I293" i="22"/>
  <c r="I6" i="22"/>
  <c r="I7" i="21"/>
  <c r="I8" i="21"/>
  <c r="I9" i="21"/>
  <c r="I10" i="21"/>
  <c r="I11" i="21"/>
  <c r="I12" i="21"/>
  <c r="I13" i="21"/>
  <c r="I14" i="21"/>
  <c r="I15" i="21"/>
  <c r="P112" i="40" s="1"/>
  <c r="I16" i="21"/>
  <c r="I17" i="21"/>
  <c r="I18" i="21"/>
  <c r="I19" i="21"/>
  <c r="I20" i="21"/>
  <c r="I21" i="21"/>
  <c r="I22" i="21"/>
  <c r="P12" i="40" s="1"/>
  <c r="I23" i="21"/>
  <c r="I24" i="21"/>
  <c r="P14" i="40" s="1"/>
  <c r="I25" i="21"/>
  <c r="P15" i="40" s="1"/>
  <c r="I26" i="21"/>
  <c r="I27" i="21"/>
  <c r="I28" i="21"/>
  <c r="I29" i="21"/>
  <c r="P25" i="40" s="1"/>
  <c r="I30" i="21"/>
  <c r="I31" i="21"/>
  <c r="I32" i="21"/>
  <c r="I33" i="21"/>
  <c r="I34" i="21"/>
  <c r="I35" i="21"/>
  <c r="I36" i="21"/>
  <c r="I37" i="21"/>
  <c r="I38" i="21"/>
  <c r="I39" i="21"/>
  <c r="I40" i="21"/>
  <c r="I41" i="21"/>
  <c r="P76" i="40" s="1"/>
  <c r="I42" i="21"/>
  <c r="I43" i="21"/>
  <c r="I44" i="21"/>
  <c r="I45" i="21"/>
  <c r="I46" i="21"/>
  <c r="I47" i="21"/>
  <c r="I48" i="21"/>
  <c r="I49" i="21"/>
  <c r="I50" i="21"/>
  <c r="P80" i="40" s="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P129" i="40" s="1"/>
  <c r="I65" i="21"/>
  <c r="P130" i="40" s="1"/>
  <c r="I66" i="21"/>
  <c r="I67" i="21"/>
  <c r="I68" i="21"/>
  <c r="I69" i="21"/>
  <c r="I70" i="21"/>
  <c r="P215" i="40" s="1"/>
  <c r="I71" i="21"/>
  <c r="P216" i="40" s="1"/>
  <c r="I72" i="21"/>
  <c r="I73" i="21"/>
  <c r="I74" i="21"/>
  <c r="I75" i="21"/>
  <c r="I76" i="21"/>
  <c r="I77" i="21"/>
  <c r="I78" i="21"/>
  <c r="I79" i="21"/>
  <c r="I80" i="21"/>
  <c r="I81" i="21"/>
  <c r="I82" i="21"/>
  <c r="P140" i="40" s="1"/>
  <c r="I83" i="21"/>
  <c r="I84" i="21"/>
  <c r="I85" i="21"/>
  <c r="I86" i="21"/>
  <c r="I87" i="21"/>
  <c r="P135" i="40" s="1"/>
  <c r="I88" i="21"/>
  <c r="P136" i="40" s="1"/>
  <c r="I89" i="21"/>
  <c r="I90" i="21"/>
  <c r="I91" i="21"/>
  <c r="P156" i="40" s="1"/>
  <c r="I92" i="21"/>
  <c r="P262" i="40" s="1"/>
  <c r="I93" i="21"/>
  <c r="I94" i="21"/>
  <c r="P264" i="40" s="1"/>
  <c r="I95" i="21"/>
  <c r="I96" i="21"/>
  <c r="I97" i="21"/>
  <c r="I98" i="21"/>
  <c r="I99" i="21"/>
  <c r="P157" i="40" s="1"/>
  <c r="I100" i="21"/>
  <c r="I101" i="21"/>
  <c r="P159" i="40" s="1"/>
  <c r="I102" i="21"/>
  <c r="I103" i="21"/>
  <c r="P167" i="40" s="1"/>
  <c r="I104" i="21"/>
  <c r="I105" i="21"/>
  <c r="I106" i="21"/>
  <c r="I107" i="21"/>
  <c r="I108" i="21"/>
  <c r="P172" i="40" s="1"/>
  <c r="I109" i="21"/>
  <c r="P173" i="40" s="1"/>
  <c r="I110" i="21"/>
  <c r="P199" i="40" s="1"/>
  <c r="I111" i="21"/>
  <c r="P175" i="40" s="1"/>
  <c r="I112" i="21"/>
  <c r="I113" i="21"/>
  <c r="I114" i="21"/>
  <c r="I115" i="21"/>
  <c r="I116" i="21"/>
  <c r="I117" i="21"/>
  <c r="I118" i="21"/>
  <c r="I119" i="21"/>
  <c r="I120" i="21"/>
  <c r="I121" i="21"/>
  <c r="I122" i="21"/>
  <c r="I123" i="21"/>
  <c r="I124" i="21"/>
  <c r="I125" i="21"/>
  <c r="I126" i="21"/>
  <c r="P44" i="40" s="1"/>
  <c r="I127" i="21"/>
  <c r="I128" i="21"/>
  <c r="I129" i="21"/>
  <c r="P47" i="40" s="1"/>
  <c r="I130" i="21"/>
  <c r="I131" i="21"/>
  <c r="I132" i="21"/>
  <c r="I133" i="21"/>
  <c r="I134" i="21"/>
  <c r="I135" i="21"/>
  <c r="I136" i="21"/>
  <c r="I137" i="21"/>
  <c r="I138" i="21"/>
  <c r="I139" i="21"/>
  <c r="I140" i="21"/>
  <c r="I141" i="21"/>
  <c r="I142" i="21"/>
  <c r="I143" i="21"/>
  <c r="I144" i="21"/>
  <c r="P188" i="40" s="1"/>
  <c r="I145" i="21"/>
  <c r="P189" i="40" s="1"/>
  <c r="I146" i="21"/>
  <c r="P195" i="40" s="1"/>
  <c r="I147" i="21"/>
  <c r="I148" i="21"/>
  <c r="P197" i="40" s="1"/>
  <c r="I149" i="21"/>
  <c r="P194" i="40" s="1"/>
  <c r="I150" i="21"/>
  <c r="I151" i="21"/>
  <c r="P235" i="40" s="1"/>
  <c r="I152" i="21"/>
  <c r="I153" i="21"/>
  <c r="I154" i="21"/>
  <c r="I155" i="21"/>
  <c r="I156" i="21"/>
  <c r="I157" i="21"/>
  <c r="I158" i="21"/>
  <c r="I159" i="21"/>
  <c r="P253" i="40" s="1"/>
  <c r="I160" i="21"/>
  <c r="P254" i="40" s="1"/>
  <c r="I161" i="21"/>
  <c r="P255" i="40" s="1"/>
  <c r="I162" i="21"/>
  <c r="P256" i="40" s="1"/>
  <c r="I163" i="21"/>
  <c r="P257" i="40" s="1"/>
  <c r="I164" i="21"/>
  <c r="I165" i="21"/>
  <c r="I166" i="21"/>
  <c r="I167" i="21"/>
  <c r="I168" i="21"/>
  <c r="I169" i="21"/>
  <c r="I170" i="21"/>
  <c r="I171" i="21"/>
  <c r="I172" i="21"/>
  <c r="I173" i="21"/>
  <c r="I174" i="21"/>
  <c r="I175" i="21"/>
  <c r="I176" i="21"/>
  <c r="I177" i="21"/>
  <c r="I178" i="21"/>
  <c r="I179" i="21"/>
  <c r="I180" i="21"/>
  <c r="I181" i="21"/>
  <c r="I182" i="21"/>
  <c r="I183" i="21"/>
  <c r="I184" i="21"/>
  <c r="I185" i="21"/>
  <c r="I186" i="21"/>
  <c r="I187" i="21"/>
  <c r="I188" i="21"/>
  <c r="I189" i="21"/>
  <c r="I190" i="21"/>
  <c r="I191" i="21"/>
  <c r="I192" i="21"/>
  <c r="I193" i="21"/>
  <c r="I194" i="21"/>
  <c r="I195" i="21"/>
  <c r="I196" i="21"/>
  <c r="I197" i="21"/>
  <c r="I198" i="21"/>
  <c r="I199" i="21"/>
  <c r="I200" i="21"/>
  <c r="I201" i="21"/>
  <c r="I202" i="21"/>
  <c r="I203" i="21"/>
  <c r="I204" i="21"/>
  <c r="I205" i="21"/>
  <c r="I206" i="21"/>
  <c r="I207" i="21"/>
  <c r="I208" i="21"/>
  <c r="I209" i="21"/>
  <c r="I210" i="21"/>
  <c r="I211" i="21"/>
  <c r="I212" i="21"/>
  <c r="I213" i="21"/>
  <c r="I214" i="21"/>
  <c r="I215" i="21"/>
  <c r="I216" i="21"/>
  <c r="I217" i="21"/>
  <c r="I218" i="21"/>
  <c r="I219" i="21"/>
  <c r="I220" i="21"/>
  <c r="I221" i="21"/>
  <c r="I222" i="21"/>
  <c r="I223" i="21"/>
  <c r="I224" i="21"/>
  <c r="I225" i="21"/>
  <c r="I226" i="21"/>
  <c r="I227" i="21"/>
  <c r="I228" i="21"/>
  <c r="I229" i="21"/>
  <c r="I230" i="21"/>
  <c r="I231" i="21"/>
  <c r="I232" i="21"/>
  <c r="I233" i="21"/>
  <c r="I234" i="21"/>
  <c r="I235" i="21"/>
  <c r="I236" i="21"/>
  <c r="I237" i="21"/>
  <c r="I238" i="21"/>
  <c r="I239" i="21"/>
  <c r="I240" i="21"/>
  <c r="I241" i="21"/>
  <c r="I242" i="21"/>
  <c r="I243" i="21"/>
  <c r="I244" i="21"/>
  <c r="I245" i="21"/>
  <c r="I246" i="21"/>
  <c r="I247" i="21"/>
  <c r="I248" i="21"/>
  <c r="I249" i="21"/>
  <c r="I250" i="21"/>
  <c r="I251" i="21"/>
  <c r="I252" i="21"/>
  <c r="I253" i="21"/>
  <c r="I254" i="21"/>
  <c r="I255" i="21"/>
  <c r="I256" i="21"/>
  <c r="I257" i="21"/>
  <c r="I258" i="21"/>
  <c r="I259" i="21"/>
  <c r="I260" i="21"/>
  <c r="I261" i="21"/>
  <c r="I262" i="21"/>
  <c r="I263" i="21"/>
  <c r="I264" i="21"/>
  <c r="I265" i="21"/>
  <c r="I266" i="21"/>
  <c r="I267" i="21"/>
  <c r="I268" i="21"/>
  <c r="I269" i="21"/>
  <c r="I270" i="21"/>
  <c r="I271" i="21"/>
  <c r="I272" i="21"/>
  <c r="I273" i="21"/>
  <c r="I274" i="21"/>
  <c r="I275" i="21"/>
  <c r="I276" i="21"/>
  <c r="I277" i="21"/>
  <c r="I278" i="21"/>
  <c r="I279" i="21"/>
  <c r="I280" i="21"/>
  <c r="I281" i="21"/>
  <c r="I282" i="21"/>
  <c r="I283" i="21"/>
  <c r="I284" i="21"/>
  <c r="I285" i="21"/>
  <c r="I286" i="21"/>
  <c r="I287" i="21"/>
  <c r="I288" i="21"/>
  <c r="I289" i="21"/>
  <c r="I290" i="21"/>
  <c r="I291" i="21"/>
  <c r="I292" i="21"/>
  <c r="I293" i="21"/>
  <c r="I6" i="21"/>
  <c r="H7" i="21"/>
  <c r="H8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2" i="21"/>
  <c r="H23" i="21"/>
  <c r="H24" i="21"/>
  <c r="H25" i="21"/>
  <c r="H26" i="21"/>
  <c r="H27" i="21"/>
  <c r="H28" i="21"/>
  <c r="H29" i="21"/>
  <c r="H30" i="21"/>
  <c r="H31" i="21"/>
  <c r="H32" i="21"/>
  <c r="H33" i="21"/>
  <c r="H34" i="21"/>
  <c r="H35" i="21"/>
  <c r="H36" i="21"/>
  <c r="H37" i="21"/>
  <c r="H38" i="21"/>
  <c r="H39" i="21"/>
  <c r="H40" i="21"/>
  <c r="H42" i="21"/>
  <c r="H43" i="21"/>
  <c r="H44" i="21"/>
  <c r="H45" i="21"/>
  <c r="H46" i="21"/>
  <c r="H47" i="21"/>
  <c r="H48" i="21"/>
  <c r="H49" i="21"/>
  <c r="H50" i="21"/>
  <c r="H51" i="21"/>
  <c r="H52" i="21"/>
  <c r="H53" i="21"/>
  <c r="H54" i="21"/>
  <c r="H55" i="21"/>
  <c r="H56" i="21"/>
  <c r="H57" i="21"/>
  <c r="H58" i="21"/>
  <c r="H59" i="21"/>
  <c r="H60" i="21"/>
  <c r="H61" i="21"/>
  <c r="H62" i="21"/>
  <c r="H63" i="21"/>
  <c r="H64" i="21"/>
  <c r="H65" i="21"/>
  <c r="H66" i="21"/>
  <c r="H67" i="21"/>
  <c r="H68" i="21"/>
  <c r="H69" i="21"/>
  <c r="H70" i="21"/>
  <c r="H71" i="21"/>
  <c r="H72" i="21"/>
  <c r="H73" i="21"/>
  <c r="H74" i="21"/>
  <c r="H75" i="21"/>
  <c r="H76" i="21"/>
  <c r="H77" i="21"/>
  <c r="H78" i="21"/>
  <c r="H79" i="21"/>
  <c r="H80" i="21"/>
  <c r="H81" i="21"/>
  <c r="H82" i="21"/>
  <c r="H83" i="21"/>
  <c r="H84" i="21"/>
  <c r="H85" i="21"/>
  <c r="H86" i="21"/>
  <c r="H87" i="21"/>
  <c r="H88" i="21"/>
  <c r="H89" i="21"/>
  <c r="H90" i="21"/>
  <c r="H91" i="21"/>
  <c r="H92" i="21"/>
  <c r="H93" i="21"/>
  <c r="H94" i="21"/>
  <c r="H95" i="21"/>
  <c r="H96" i="21"/>
  <c r="H97" i="21"/>
  <c r="H98" i="21"/>
  <c r="H99" i="21"/>
  <c r="H100" i="21"/>
  <c r="H101" i="21"/>
  <c r="H102" i="21"/>
  <c r="H103" i="21"/>
  <c r="H104" i="21"/>
  <c r="H105" i="21"/>
  <c r="H106" i="21"/>
  <c r="H107" i="21"/>
  <c r="H108" i="21"/>
  <c r="H109" i="21"/>
  <c r="H110" i="21"/>
  <c r="H111" i="21"/>
  <c r="H112" i="21"/>
  <c r="H113" i="21"/>
  <c r="H114" i="21"/>
  <c r="H115" i="21"/>
  <c r="H116" i="21"/>
  <c r="H117" i="21"/>
  <c r="H118" i="21"/>
  <c r="H119" i="21"/>
  <c r="H120" i="21"/>
  <c r="H121" i="21"/>
  <c r="H122" i="21"/>
  <c r="H123" i="21"/>
  <c r="H124" i="21"/>
  <c r="H125" i="21"/>
  <c r="H126" i="21"/>
  <c r="H127" i="21"/>
  <c r="H128" i="21"/>
  <c r="H129" i="21"/>
  <c r="H130" i="21"/>
  <c r="H131" i="21"/>
  <c r="H132" i="21"/>
  <c r="H133" i="21"/>
  <c r="H134" i="21"/>
  <c r="H135" i="21"/>
  <c r="H136" i="21"/>
  <c r="H137" i="21"/>
  <c r="H138" i="21"/>
  <c r="H139" i="21"/>
  <c r="H140" i="21"/>
  <c r="H141" i="21"/>
  <c r="H142" i="21"/>
  <c r="H143" i="21"/>
  <c r="H144" i="21"/>
  <c r="H145" i="21"/>
  <c r="H146" i="21"/>
  <c r="H147" i="21"/>
  <c r="H148" i="21"/>
  <c r="H149" i="21"/>
  <c r="H150" i="21"/>
  <c r="H151" i="21"/>
  <c r="H152" i="21"/>
  <c r="H153" i="21"/>
  <c r="H154" i="21"/>
  <c r="H155" i="21"/>
  <c r="H156" i="21"/>
  <c r="H157" i="21"/>
  <c r="H158" i="21"/>
  <c r="H159" i="21"/>
  <c r="H160" i="21"/>
  <c r="H161" i="21"/>
  <c r="H162" i="21"/>
  <c r="H163" i="21"/>
  <c r="H164" i="21"/>
  <c r="H165" i="21"/>
  <c r="H166" i="21"/>
  <c r="H167" i="21"/>
  <c r="H168" i="21"/>
  <c r="H169" i="21"/>
  <c r="H170" i="21"/>
  <c r="H171" i="21"/>
  <c r="H172" i="21"/>
  <c r="H173" i="21"/>
  <c r="H174" i="21"/>
  <c r="H175" i="21"/>
  <c r="H176" i="21"/>
  <c r="H177" i="21"/>
  <c r="H178" i="21"/>
  <c r="H179" i="21"/>
  <c r="H180" i="21"/>
  <c r="H181" i="21"/>
  <c r="H182" i="21"/>
  <c r="H183" i="21"/>
  <c r="H184" i="21"/>
  <c r="H185" i="21"/>
  <c r="H186" i="21"/>
  <c r="H187" i="21"/>
  <c r="H188" i="21"/>
  <c r="H189" i="21"/>
  <c r="H190" i="21"/>
  <c r="H191" i="21"/>
  <c r="H192" i="21"/>
  <c r="H193" i="21"/>
  <c r="H194" i="21"/>
  <c r="H195" i="21"/>
  <c r="H196" i="21"/>
  <c r="H197" i="21"/>
  <c r="H198" i="21"/>
  <c r="H199" i="21"/>
  <c r="H200" i="21"/>
  <c r="H201" i="21"/>
  <c r="H202" i="21"/>
  <c r="H203" i="21"/>
  <c r="H204" i="21"/>
  <c r="H205" i="21"/>
  <c r="H206" i="21"/>
  <c r="H207" i="21"/>
  <c r="H208" i="21"/>
  <c r="H209" i="21"/>
  <c r="H210" i="21"/>
  <c r="H211" i="21"/>
  <c r="H212" i="21"/>
  <c r="H213" i="21"/>
  <c r="H214" i="21"/>
  <c r="H215" i="21"/>
  <c r="H216" i="21"/>
  <c r="H217" i="21"/>
  <c r="H218" i="21"/>
  <c r="H219" i="21"/>
  <c r="H220" i="21"/>
  <c r="H221" i="21"/>
  <c r="H222" i="21"/>
  <c r="H223" i="21"/>
  <c r="H224" i="21"/>
  <c r="H225" i="21"/>
  <c r="H226" i="21"/>
  <c r="H227" i="21"/>
  <c r="H228" i="21"/>
  <c r="H229" i="21"/>
  <c r="H230" i="21"/>
  <c r="H231" i="21"/>
  <c r="H232" i="21"/>
  <c r="H233" i="21"/>
  <c r="H234" i="21"/>
  <c r="H235" i="21"/>
  <c r="H236" i="21"/>
  <c r="H237" i="21"/>
  <c r="H238" i="21"/>
  <c r="H239" i="21"/>
  <c r="H240" i="21"/>
  <c r="H241" i="21"/>
  <c r="H242" i="21"/>
  <c r="H243" i="21"/>
  <c r="H244" i="21"/>
  <c r="H245" i="21"/>
  <c r="H246" i="21"/>
  <c r="H247" i="21"/>
  <c r="H248" i="21"/>
  <c r="H249" i="21"/>
  <c r="H250" i="21"/>
  <c r="H251" i="21"/>
  <c r="H252" i="21"/>
  <c r="H253" i="21"/>
  <c r="H254" i="21"/>
  <c r="H255" i="21"/>
  <c r="H256" i="21"/>
  <c r="H257" i="21"/>
  <c r="H258" i="21"/>
  <c r="H259" i="21"/>
  <c r="H260" i="21"/>
  <c r="H261" i="21"/>
  <c r="H262" i="21"/>
  <c r="H263" i="21"/>
  <c r="H264" i="21"/>
  <c r="H265" i="21"/>
  <c r="H266" i="21"/>
  <c r="H267" i="21"/>
  <c r="H268" i="21"/>
  <c r="H269" i="21"/>
  <c r="H270" i="21"/>
  <c r="H271" i="21"/>
  <c r="H272" i="21"/>
  <c r="H273" i="21"/>
  <c r="H274" i="21"/>
  <c r="H275" i="21"/>
  <c r="H276" i="21"/>
  <c r="H277" i="21"/>
  <c r="H278" i="21"/>
  <c r="H279" i="21"/>
  <c r="H280" i="21"/>
  <c r="H281" i="21"/>
  <c r="H282" i="21"/>
  <c r="H283" i="21"/>
  <c r="H284" i="21"/>
  <c r="H285" i="21"/>
  <c r="H286" i="21"/>
  <c r="H287" i="21"/>
  <c r="H288" i="21"/>
  <c r="H289" i="21"/>
  <c r="H290" i="21"/>
  <c r="H291" i="21"/>
  <c r="H292" i="21"/>
  <c r="H293" i="21"/>
  <c r="H6" i="21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6" i="22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105" i="20"/>
  <c r="H106" i="20"/>
  <c r="H107" i="20"/>
  <c r="H108" i="20"/>
  <c r="H109" i="20"/>
  <c r="H110" i="20"/>
  <c r="H111" i="20"/>
  <c r="H112" i="20"/>
  <c r="H113" i="20"/>
  <c r="H114" i="20"/>
  <c r="H115" i="20"/>
  <c r="H116" i="20"/>
  <c r="H117" i="20"/>
  <c r="H118" i="20"/>
  <c r="H119" i="20"/>
  <c r="H120" i="20"/>
  <c r="H121" i="20"/>
  <c r="H122" i="20"/>
  <c r="H123" i="20"/>
  <c r="H124" i="20"/>
  <c r="H125" i="20"/>
  <c r="H126" i="20"/>
  <c r="H127" i="20"/>
  <c r="H128" i="20"/>
  <c r="H129" i="20"/>
  <c r="H130" i="20"/>
  <c r="H131" i="20"/>
  <c r="H132" i="20"/>
  <c r="H133" i="20"/>
  <c r="H134" i="20"/>
  <c r="H135" i="20"/>
  <c r="H136" i="20"/>
  <c r="H137" i="20"/>
  <c r="H138" i="20"/>
  <c r="H139" i="20"/>
  <c r="H140" i="20"/>
  <c r="H141" i="20"/>
  <c r="H142" i="20"/>
  <c r="H143" i="20"/>
  <c r="H144" i="20"/>
  <c r="H145" i="20"/>
  <c r="H146" i="20"/>
  <c r="H147" i="20"/>
  <c r="H148" i="20"/>
  <c r="H149" i="20"/>
  <c r="H150" i="20"/>
  <c r="H151" i="20"/>
  <c r="H152" i="20"/>
  <c r="H153" i="20"/>
  <c r="H154" i="20"/>
  <c r="H155" i="20"/>
  <c r="H156" i="20"/>
  <c r="H157" i="20"/>
  <c r="H158" i="20"/>
  <c r="H159" i="20"/>
  <c r="H160" i="20"/>
  <c r="H161" i="20"/>
  <c r="H162" i="20"/>
  <c r="H163" i="20"/>
  <c r="H164" i="20"/>
  <c r="H165" i="20"/>
  <c r="H166" i="20"/>
  <c r="H167" i="20"/>
  <c r="H168" i="20"/>
  <c r="H169" i="20"/>
  <c r="H170" i="20"/>
  <c r="H171" i="20"/>
  <c r="H172" i="20"/>
  <c r="H173" i="20"/>
  <c r="H174" i="20"/>
  <c r="H175" i="20"/>
  <c r="H176" i="20"/>
  <c r="H177" i="20"/>
  <c r="H178" i="20"/>
  <c r="H179" i="20"/>
  <c r="H180" i="20"/>
  <c r="H181" i="20"/>
  <c r="H182" i="20"/>
  <c r="H183" i="20"/>
  <c r="H184" i="20"/>
  <c r="H185" i="20"/>
  <c r="H186" i="20"/>
  <c r="H187" i="20"/>
  <c r="H188" i="20"/>
  <c r="H189" i="20"/>
  <c r="H190" i="20"/>
  <c r="H191" i="20"/>
  <c r="H192" i="20"/>
  <c r="H193" i="20"/>
  <c r="H194" i="20"/>
  <c r="H195" i="20"/>
  <c r="H196" i="20"/>
  <c r="H197" i="20"/>
  <c r="H198" i="20"/>
  <c r="H199" i="20"/>
  <c r="H200" i="20"/>
  <c r="H201" i="20"/>
  <c r="H202" i="20"/>
  <c r="H203" i="20"/>
  <c r="H204" i="20"/>
  <c r="H205" i="20"/>
  <c r="H206" i="20"/>
  <c r="H207" i="20"/>
  <c r="H208" i="20"/>
  <c r="H209" i="20"/>
  <c r="H210" i="20"/>
  <c r="H211" i="20"/>
  <c r="H212" i="20"/>
  <c r="H213" i="20"/>
  <c r="H214" i="20"/>
  <c r="H215" i="20"/>
  <c r="H216" i="20"/>
  <c r="H217" i="20"/>
  <c r="H218" i="20"/>
  <c r="H219" i="20"/>
  <c r="H220" i="20"/>
  <c r="H221" i="20"/>
  <c r="H222" i="20"/>
  <c r="H223" i="20"/>
  <c r="H224" i="20"/>
  <c r="H225" i="20"/>
  <c r="H226" i="20"/>
  <c r="H227" i="20"/>
  <c r="H228" i="20"/>
  <c r="H229" i="20"/>
  <c r="H230" i="20"/>
  <c r="H231" i="20"/>
  <c r="H232" i="20"/>
  <c r="H233" i="20"/>
  <c r="H234" i="20"/>
  <c r="H235" i="20"/>
  <c r="H236" i="20"/>
  <c r="H237" i="20"/>
  <c r="H238" i="20"/>
  <c r="H239" i="20"/>
  <c r="H240" i="20"/>
  <c r="H241" i="20"/>
  <c r="H242" i="20"/>
  <c r="H243" i="20"/>
  <c r="H244" i="20"/>
  <c r="H245" i="20"/>
  <c r="H246" i="20"/>
  <c r="H247" i="20"/>
  <c r="H248" i="20"/>
  <c r="H249" i="20"/>
  <c r="H250" i="20"/>
  <c r="H251" i="20"/>
  <c r="H252" i="20"/>
  <c r="H253" i="20"/>
  <c r="H254" i="20"/>
  <c r="H255" i="20"/>
  <c r="H256" i="20"/>
  <c r="H257" i="20"/>
  <c r="H258" i="20"/>
  <c r="H259" i="20"/>
  <c r="H260" i="20"/>
  <c r="H261" i="20"/>
  <c r="H262" i="20"/>
  <c r="H263" i="20"/>
  <c r="H264" i="20"/>
  <c r="H265" i="20"/>
  <c r="H266" i="20"/>
  <c r="H267" i="20"/>
  <c r="H268" i="20"/>
  <c r="H269" i="20"/>
  <c r="H270" i="20"/>
  <c r="H271" i="20"/>
  <c r="H272" i="20"/>
  <c r="H273" i="20"/>
  <c r="H274" i="20"/>
  <c r="H275" i="20"/>
  <c r="H276" i="20"/>
  <c r="H277" i="20"/>
  <c r="H278" i="20"/>
  <c r="H279" i="20"/>
  <c r="H280" i="20"/>
  <c r="H281" i="20"/>
  <c r="H282" i="20"/>
  <c r="H283" i="20"/>
  <c r="H284" i="20"/>
  <c r="H285" i="20"/>
  <c r="H286" i="20"/>
  <c r="H287" i="20"/>
  <c r="H288" i="20"/>
  <c r="H289" i="20"/>
  <c r="H290" i="20"/>
  <c r="H291" i="20"/>
  <c r="H292" i="20"/>
  <c r="H293" i="20"/>
  <c r="H6" i="20"/>
  <c r="I7" i="13"/>
  <c r="I8" i="13"/>
  <c r="G235" i="40" s="1"/>
  <c r="I9" i="13"/>
  <c r="I10" i="13"/>
  <c r="I11" i="13"/>
  <c r="I12" i="13"/>
  <c r="I13" i="13"/>
  <c r="I14" i="13"/>
  <c r="I15" i="13"/>
  <c r="I16" i="13"/>
  <c r="I17" i="13"/>
  <c r="I18" i="13"/>
  <c r="G132" i="40" s="1"/>
  <c r="I19" i="13"/>
  <c r="G65" i="40" s="1"/>
  <c r="I20" i="13"/>
  <c r="I21" i="13"/>
  <c r="I22" i="13"/>
  <c r="I23" i="13"/>
  <c r="I24" i="13"/>
  <c r="I25" i="13"/>
  <c r="I26" i="13"/>
  <c r="I27" i="13"/>
  <c r="G59" i="40" s="1"/>
  <c r="I28" i="13"/>
  <c r="I29" i="13"/>
  <c r="I30" i="13"/>
  <c r="G184" i="40" s="1"/>
  <c r="I31" i="13"/>
  <c r="I32" i="13"/>
  <c r="G95" i="40" s="1"/>
  <c r="I33" i="13"/>
  <c r="I34" i="13"/>
  <c r="G125" i="40" s="1"/>
  <c r="I35" i="13"/>
  <c r="G194" i="40" s="1"/>
  <c r="I36" i="13"/>
  <c r="I37" i="13"/>
  <c r="I38" i="13"/>
  <c r="I39" i="13"/>
  <c r="I40" i="13"/>
  <c r="I41" i="13"/>
  <c r="I42" i="13"/>
  <c r="I43" i="13"/>
  <c r="I44" i="13"/>
  <c r="I45" i="13"/>
  <c r="I46" i="13"/>
  <c r="G197" i="40" s="1"/>
  <c r="I47" i="13"/>
  <c r="I48" i="13"/>
  <c r="I49" i="13"/>
  <c r="G94" i="40" s="1"/>
  <c r="I50" i="13"/>
  <c r="G47" i="40" s="1"/>
  <c r="I51" i="13"/>
  <c r="I52" i="13"/>
  <c r="G186" i="40" s="1"/>
  <c r="I53" i="13"/>
  <c r="I54" i="13"/>
  <c r="I55" i="13"/>
  <c r="I56" i="13"/>
  <c r="G92" i="40" s="1"/>
  <c r="I57" i="13"/>
  <c r="I58" i="13"/>
  <c r="I59" i="13"/>
  <c r="I60" i="13"/>
  <c r="G173" i="40" s="1"/>
  <c r="I61" i="13"/>
  <c r="G61" i="40" s="1"/>
  <c r="I62" i="13"/>
  <c r="I63" i="13"/>
  <c r="I64" i="13"/>
  <c r="G45" i="40" s="1"/>
  <c r="I65" i="13"/>
  <c r="I66" i="13"/>
  <c r="I67" i="13"/>
  <c r="I68" i="13"/>
  <c r="G29" i="40" s="1"/>
  <c r="I69" i="13"/>
  <c r="I70" i="13"/>
  <c r="I71" i="13"/>
  <c r="I72" i="13"/>
  <c r="I73" i="13"/>
  <c r="G46" i="40" s="1"/>
  <c r="I74" i="13"/>
  <c r="I75" i="13"/>
  <c r="I76" i="13"/>
  <c r="I77" i="13"/>
  <c r="I78" i="13"/>
  <c r="I79" i="13"/>
  <c r="I80" i="13"/>
  <c r="I81" i="13"/>
  <c r="I82" i="13"/>
  <c r="G190" i="40" s="1"/>
  <c r="I83" i="13"/>
  <c r="G257" i="40" s="1"/>
  <c r="I84" i="13"/>
  <c r="I85" i="13"/>
  <c r="G255" i="40" s="1"/>
  <c r="I86" i="13"/>
  <c r="G71" i="40" s="1"/>
  <c r="I87" i="13"/>
  <c r="I88" i="13"/>
  <c r="G32" i="40" s="1"/>
  <c r="I89" i="13"/>
  <c r="G192" i="40" s="1"/>
  <c r="I90" i="13"/>
  <c r="I91" i="13"/>
  <c r="I92" i="13"/>
  <c r="I93" i="13"/>
  <c r="I94" i="13"/>
  <c r="I95" i="13"/>
  <c r="I96" i="13"/>
  <c r="G60" i="40" s="1"/>
  <c r="I97" i="13"/>
  <c r="I98" i="13"/>
  <c r="G193" i="40" s="1"/>
  <c r="I99" i="13"/>
  <c r="G75" i="40" s="1"/>
  <c r="I100" i="13"/>
  <c r="G119" i="40" s="1"/>
  <c r="I101" i="13"/>
  <c r="I102" i="13"/>
  <c r="G158" i="40" s="1"/>
  <c r="I103" i="13"/>
  <c r="I104" i="13"/>
  <c r="G159" i="40" s="1"/>
  <c r="I105" i="13"/>
  <c r="I106" i="13"/>
  <c r="G157" i="40" s="1"/>
  <c r="I107" i="13"/>
  <c r="I108" i="13"/>
  <c r="G35" i="40" s="1"/>
  <c r="I109" i="13"/>
  <c r="G199" i="40" s="1"/>
  <c r="I110" i="13"/>
  <c r="G233" i="40" s="1"/>
  <c r="I111" i="13"/>
  <c r="I112" i="13"/>
  <c r="G140" i="40" s="1"/>
  <c r="I113" i="13"/>
  <c r="G105" i="40" s="1"/>
  <c r="I114" i="13"/>
  <c r="I115" i="13"/>
  <c r="I116" i="13"/>
  <c r="G43" i="40" s="1"/>
  <c r="I117" i="13"/>
  <c r="G216" i="40" s="1"/>
  <c r="I118" i="13"/>
  <c r="I119" i="13"/>
  <c r="G264" i="40" s="1"/>
  <c r="I120" i="13"/>
  <c r="G114" i="40" s="1"/>
  <c r="I121" i="13"/>
  <c r="I122" i="13"/>
  <c r="I123" i="13"/>
  <c r="G141" i="40" s="1"/>
  <c r="I124" i="13"/>
  <c r="I125" i="13"/>
  <c r="I126" i="13"/>
  <c r="I127" i="13"/>
  <c r="G115" i="40" s="1"/>
  <c r="I128" i="13"/>
  <c r="I129" i="13"/>
  <c r="I130" i="13"/>
  <c r="G160" i="40" s="1"/>
  <c r="I131" i="13"/>
  <c r="I132" i="13"/>
  <c r="G111" i="40" s="1"/>
  <c r="I133" i="13"/>
  <c r="I134" i="13"/>
  <c r="I135" i="13"/>
  <c r="I136" i="13"/>
  <c r="I137" i="13"/>
  <c r="I138" i="13"/>
  <c r="I139" i="13"/>
  <c r="G156" i="40" s="1"/>
  <c r="I140" i="13"/>
  <c r="G219" i="40" s="1"/>
  <c r="I141" i="13"/>
  <c r="G104" i="40" s="1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I155" i="13"/>
  <c r="I156" i="13"/>
  <c r="I157" i="13"/>
  <c r="I158" i="13"/>
  <c r="I159" i="13"/>
  <c r="I160" i="13"/>
  <c r="I161" i="13"/>
  <c r="I162" i="13"/>
  <c r="I163" i="13"/>
  <c r="I164" i="13"/>
  <c r="I165" i="13"/>
  <c r="I166" i="13"/>
  <c r="I167" i="13"/>
  <c r="I168" i="13"/>
  <c r="I169" i="13"/>
  <c r="I170" i="13"/>
  <c r="I171" i="13"/>
  <c r="I172" i="13"/>
  <c r="I173" i="13"/>
  <c r="I174" i="13"/>
  <c r="I175" i="13"/>
  <c r="I176" i="13"/>
  <c r="I177" i="13"/>
  <c r="I178" i="13"/>
  <c r="I179" i="13"/>
  <c r="I180" i="13"/>
  <c r="I181" i="13"/>
  <c r="I182" i="13"/>
  <c r="I183" i="13"/>
  <c r="I184" i="13"/>
  <c r="I185" i="13"/>
  <c r="I186" i="13"/>
  <c r="I187" i="13"/>
  <c r="I188" i="13"/>
  <c r="I189" i="13"/>
  <c r="I190" i="13"/>
  <c r="I191" i="13"/>
  <c r="I192" i="13"/>
  <c r="I193" i="13"/>
  <c r="I194" i="13"/>
  <c r="I195" i="13"/>
  <c r="I196" i="13"/>
  <c r="I197" i="13"/>
  <c r="I198" i="13"/>
  <c r="I199" i="13"/>
  <c r="I200" i="13"/>
  <c r="I201" i="13"/>
  <c r="I202" i="13"/>
  <c r="I203" i="13"/>
  <c r="I204" i="13"/>
  <c r="I205" i="13"/>
  <c r="I206" i="13"/>
  <c r="I207" i="13"/>
  <c r="I208" i="13"/>
  <c r="I209" i="13"/>
  <c r="I210" i="13"/>
  <c r="I211" i="13"/>
  <c r="I212" i="13"/>
  <c r="I213" i="13"/>
  <c r="I214" i="13"/>
  <c r="I215" i="13"/>
  <c r="I216" i="13"/>
  <c r="I217" i="13"/>
  <c r="I218" i="13"/>
  <c r="I219" i="13"/>
  <c r="I220" i="13"/>
  <c r="I221" i="13"/>
  <c r="I222" i="13"/>
  <c r="I223" i="13"/>
  <c r="I224" i="13"/>
  <c r="I225" i="13"/>
  <c r="I226" i="13"/>
  <c r="I227" i="13"/>
  <c r="I228" i="13"/>
  <c r="I229" i="13"/>
  <c r="I230" i="13"/>
  <c r="I231" i="13"/>
  <c r="I232" i="13"/>
  <c r="I233" i="13"/>
  <c r="I234" i="13"/>
  <c r="I235" i="13"/>
  <c r="I236" i="13"/>
  <c r="I237" i="13"/>
  <c r="I238" i="13"/>
  <c r="I239" i="13"/>
  <c r="I240" i="13"/>
  <c r="I241" i="13"/>
  <c r="I242" i="13"/>
  <c r="I243" i="13"/>
  <c r="I244" i="13"/>
  <c r="I245" i="13"/>
  <c r="I246" i="13"/>
  <c r="I247" i="13"/>
  <c r="I248" i="13"/>
  <c r="I249" i="13"/>
  <c r="I250" i="13"/>
  <c r="I251" i="13"/>
  <c r="I252" i="13"/>
  <c r="I253" i="13"/>
  <c r="I254" i="13"/>
  <c r="I255" i="13"/>
  <c r="I256" i="13"/>
  <c r="I257" i="13"/>
  <c r="I258" i="13"/>
  <c r="I259" i="13"/>
  <c r="I260" i="13"/>
  <c r="I261" i="13"/>
  <c r="I262" i="13"/>
  <c r="I263" i="13"/>
  <c r="I264" i="13"/>
  <c r="I265" i="13"/>
  <c r="I266" i="13"/>
  <c r="I267" i="13"/>
  <c r="I268" i="13"/>
  <c r="I269" i="13"/>
  <c r="I270" i="13"/>
  <c r="I271" i="13"/>
  <c r="I272" i="13"/>
  <c r="I273" i="13"/>
  <c r="I274" i="13"/>
  <c r="I275" i="13"/>
  <c r="I276" i="13"/>
  <c r="I277" i="13"/>
  <c r="I278" i="13"/>
  <c r="I279" i="13"/>
  <c r="I280" i="13"/>
  <c r="I281" i="13"/>
  <c r="I282" i="13"/>
  <c r="I283" i="13"/>
  <c r="I284" i="13"/>
  <c r="I285" i="13"/>
  <c r="I286" i="13"/>
  <c r="I287" i="13"/>
  <c r="I288" i="13"/>
  <c r="I289" i="13"/>
  <c r="I290" i="13"/>
  <c r="I291" i="13"/>
  <c r="I292" i="13"/>
  <c r="I293" i="13"/>
  <c r="B261" i="27"/>
  <c r="B229" i="27"/>
  <c r="B197" i="27"/>
  <c r="B165" i="27"/>
  <c r="B133" i="27"/>
  <c r="B101" i="27"/>
  <c r="G128" i="27" s="1"/>
  <c r="B69" i="27"/>
  <c r="B37" i="27"/>
  <c r="G42" i="27" s="1"/>
  <c r="C43" i="40" s="1"/>
  <c r="K2" i="42" l="1"/>
  <c r="A2" i="43"/>
  <c r="P54" i="40"/>
  <c r="P40" i="40"/>
  <c r="P115" i="40"/>
  <c r="P106" i="40"/>
  <c r="P176" i="40"/>
  <c r="P247" i="40"/>
  <c r="P121" i="40"/>
  <c r="P75" i="40"/>
  <c r="P56" i="40"/>
  <c r="M175" i="40"/>
  <c r="M185" i="40"/>
  <c r="M137" i="40"/>
  <c r="M120" i="40"/>
  <c r="M56" i="40"/>
  <c r="G152" i="40"/>
  <c r="G70" i="40"/>
  <c r="G117" i="40"/>
  <c r="G88" i="40"/>
  <c r="G231" i="40"/>
  <c r="G72" i="40"/>
  <c r="G116" i="40"/>
  <c r="G112" i="40"/>
  <c r="P234" i="40"/>
  <c r="P233" i="40"/>
  <c r="P232" i="40"/>
  <c r="P231" i="40"/>
  <c r="P230" i="40"/>
  <c r="P117" i="40"/>
  <c r="P116" i="40"/>
  <c r="P114" i="40"/>
  <c r="P113" i="40"/>
  <c r="P111" i="40"/>
  <c r="P110" i="40"/>
  <c r="P109" i="40"/>
  <c r="P107" i="40"/>
  <c r="P105" i="40"/>
  <c r="P104" i="40"/>
  <c r="P103" i="40"/>
  <c r="P102" i="40"/>
  <c r="P133" i="40"/>
  <c r="P132" i="40"/>
  <c r="P131" i="40"/>
  <c r="P128" i="40"/>
  <c r="P127" i="40"/>
  <c r="P126" i="40"/>
  <c r="P124" i="40"/>
  <c r="P123" i="40"/>
  <c r="P122" i="40"/>
  <c r="P120" i="40"/>
  <c r="P214" i="40"/>
  <c r="P58" i="40"/>
  <c r="P57" i="40"/>
  <c r="P158" i="40"/>
  <c r="P43" i="40"/>
  <c r="P42" i="40"/>
  <c r="P41" i="40"/>
  <c r="P39" i="40"/>
  <c r="M191" i="40"/>
  <c r="M188" i="40"/>
  <c r="M186" i="40"/>
  <c r="M183" i="40"/>
  <c r="M182" i="40"/>
  <c r="M133" i="40"/>
  <c r="M132" i="40"/>
  <c r="M131" i="40"/>
  <c r="M130" i="40"/>
  <c r="M129" i="40"/>
  <c r="M127" i="40"/>
  <c r="M125" i="40"/>
  <c r="M123" i="40"/>
  <c r="M122" i="40"/>
  <c r="M121" i="40"/>
  <c r="M119" i="40"/>
  <c r="M118" i="40"/>
  <c r="P155" i="40"/>
  <c r="P154" i="40"/>
  <c r="P153" i="40"/>
  <c r="P152" i="40"/>
  <c r="P151" i="40"/>
  <c r="P150" i="40"/>
  <c r="P251" i="40"/>
  <c r="P142" i="40"/>
  <c r="P250" i="40"/>
  <c r="P141" i="40"/>
  <c r="P139" i="40"/>
  <c r="P138" i="40"/>
  <c r="P137" i="40"/>
  <c r="P134" i="40"/>
  <c r="M173" i="40"/>
  <c r="M257" i="40"/>
  <c r="M172" i="40"/>
  <c r="M256" i="40"/>
  <c r="M247" i="40"/>
  <c r="M231" i="40"/>
  <c r="M117" i="40"/>
  <c r="M116" i="40"/>
  <c r="M115" i="40"/>
  <c r="M114" i="40"/>
  <c r="M113" i="40"/>
  <c r="M109" i="40"/>
  <c r="M108" i="40"/>
  <c r="M107" i="40"/>
  <c r="M106" i="40"/>
  <c r="M105" i="40"/>
  <c r="M104" i="40"/>
  <c r="P179" i="40"/>
  <c r="P219" i="40"/>
  <c r="P177" i="40"/>
  <c r="P174" i="40"/>
  <c r="P171" i="40"/>
  <c r="P170" i="40"/>
  <c r="P169" i="40"/>
  <c r="P168" i="40"/>
  <c r="P125" i="40"/>
  <c r="P95" i="40"/>
  <c r="P90" i="40"/>
  <c r="P119" i="40"/>
  <c r="P89" i="40"/>
  <c r="P86" i="40"/>
  <c r="P79" i="40"/>
  <c r="P78" i="40"/>
  <c r="P77" i="40"/>
  <c r="G139" i="40"/>
  <c r="G109" i="40"/>
  <c r="G15" i="40"/>
  <c r="G218" i="40"/>
  <c r="G25" i="40"/>
  <c r="G31" i="40"/>
  <c r="G151" i="40"/>
  <c r="G138" i="40"/>
  <c r="G24" i="40"/>
  <c r="G263" i="40"/>
  <c r="G39" i="40"/>
  <c r="G232" i="40"/>
  <c r="G262" i="40"/>
  <c r="G154" i="40"/>
  <c r="G137" i="40"/>
  <c r="G38" i="40"/>
  <c r="G57" i="40"/>
  <c r="G26" i="40"/>
  <c r="G40" i="40"/>
  <c r="G234" i="40"/>
  <c r="G34" i="40"/>
  <c r="G56" i="40"/>
  <c r="G247" i="40"/>
  <c r="G142" i="40"/>
  <c r="M29" i="40"/>
  <c r="M33" i="40"/>
  <c r="Q33" i="40" s="1"/>
  <c r="M28" i="40"/>
  <c r="M23" i="40"/>
  <c r="M250" i="40"/>
  <c r="M14" i="40"/>
  <c r="G42" i="40"/>
  <c r="G150" i="40"/>
  <c r="G12" i="40"/>
  <c r="G155" i="40"/>
  <c r="G54" i="40"/>
  <c r="G136" i="40"/>
  <c r="G153" i="40"/>
  <c r="G110" i="40"/>
  <c r="G14" i="40"/>
  <c r="G58" i="40"/>
  <c r="G135" i="40"/>
  <c r="G41" i="40"/>
  <c r="G55" i="40"/>
  <c r="G214" i="40"/>
  <c r="G23" i="40"/>
  <c r="G134" i="40"/>
  <c r="M214" i="40"/>
  <c r="M57" i="40"/>
  <c r="M154" i="40"/>
  <c r="M43" i="40"/>
  <c r="M136" i="40"/>
  <c r="M262" i="40"/>
  <c r="M155" i="40"/>
  <c r="M153" i="40"/>
  <c r="M152" i="40"/>
  <c r="M151" i="40"/>
  <c r="M150" i="40"/>
  <c r="M112" i="40"/>
  <c r="M142" i="40"/>
  <c r="M111" i="40"/>
  <c r="M141" i="40"/>
  <c r="M110" i="40"/>
  <c r="M140" i="40"/>
  <c r="M138" i="40"/>
  <c r="M135" i="40"/>
  <c r="M134" i="40"/>
  <c r="M128" i="40"/>
  <c r="M89" i="40"/>
  <c r="M103" i="40"/>
  <c r="M95" i="40"/>
  <c r="M86" i="40"/>
  <c r="M90" i="40"/>
  <c r="M126" i="40"/>
  <c r="M87" i="40"/>
  <c r="Q87" i="40" s="1"/>
  <c r="M124" i="40"/>
  <c r="M80" i="40"/>
  <c r="M79" i="40"/>
  <c r="M78" i="40"/>
  <c r="M77" i="40"/>
  <c r="M76" i="40"/>
  <c r="M75" i="40"/>
  <c r="M74" i="40"/>
  <c r="M73" i="40"/>
  <c r="M71" i="40"/>
  <c r="G246" i="40"/>
  <c r="G129" i="40"/>
  <c r="G179" i="40"/>
  <c r="G254" i="40"/>
  <c r="G252" i="40"/>
  <c r="G77" i="40"/>
  <c r="G180" i="40"/>
  <c r="G168" i="40"/>
  <c r="G178" i="40"/>
  <c r="G86" i="40"/>
  <c r="G171" i="40"/>
  <c r="G127" i="40"/>
  <c r="G189" i="40"/>
  <c r="G167" i="40"/>
  <c r="G174" i="40"/>
  <c r="G107" i="40"/>
  <c r="G30" i="40"/>
  <c r="G89" i="40"/>
  <c r="G249" i="40"/>
  <c r="G133" i="40"/>
  <c r="G126" i="40"/>
  <c r="G130" i="40"/>
  <c r="G253" i="40"/>
  <c r="G195" i="40"/>
  <c r="G187" i="40"/>
  <c r="G170" i="40"/>
  <c r="G124" i="40"/>
  <c r="G90" i="40"/>
  <c r="G256" i="40"/>
  <c r="G250" i="40"/>
  <c r="G118" i="40"/>
  <c r="G176" i="40"/>
  <c r="G108" i="40"/>
  <c r="G248" i="40"/>
  <c r="G188" i="40"/>
  <c r="G185" i="40"/>
  <c r="G106" i="40"/>
  <c r="G230" i="40"/>
  <c r="G121" i="40"/>
  <c r="G78" i="40"/>
  <c r="G80" i="40"/>
  <c r="G172" i="40"/>
  <c r="G74" i="40"/>
  <c r="G122" i="40"/>
  <c r="G175" i="40"/>
  <c r="G22" i="40"/>
  <c r="G177" i="40"/>
  <c r="G131" i="40"/>
  <c r="G182" i="40"/>
  <c r="G79" i="40"/>
  <c r="G91" i="40"/>
  <c r="G128" i="40"/>
  <c r="G93" i="40"/>
  <c r="G183" i="40"/>
  <c r="G103" i="40"/>
  <c r="G169" i="40"/>
  <c r="G191" i="40"/>
  <c r="G120" i="40"/>
  <c r="G123" i="40"/>
  <c r="G113" i="40"/>
  <c r="P74" i="40"/>
  <c r="P35" i="40"/>
  <c r="P73" i="40"/>
  <c r="P34" i="40"/>
  <c r="P24" i="40"/>
  <c r="P23" i="40"/>
  <c r="P22" i="40"/>
  <c r="P108" i="40"/>
  <c r="P187" i="40"/>
  <c r="P186" i="40"/>
  <c r="M179" i="40"/>
  <c r="M171" i="40"/>
  <c r="M170" i="40"/>
  <c r="M169" i="40"/>
  <c r="M166" i="40"/>
  <c r="P63" i="40"/>
  <c r="C129" i="40"/>
  <c r="D64" i="21"/>
  <c r="D35" i="22"/>
  <c r="D34" i="20"/>
  <c r="D23" i="13"/>
  <c r="P65" i="40"/>
  <c r="P55" i="40"/>
  <c r="P61" i="40"/>
  <c r="P60" i="40"/>
  <c r="P46" i="40"/>
  <c r="P59" i="40"/>
  <c r="P45" i="40"/>
  <c r="P185" i="40"/>
  <c r="P38" i="40"/>
  <c r="P92" i="40"/>
  <c r="P178" i="40"/>
  <c r="P249" i="40"/>
  <c r="P91" i="40"/>
  <c r="P248" i="40"/>
  <c r="P28" i="40"/>
  <c r="P183" i="40"/>
  <c r="P192" i="40"/>
  <c r="P182" i="40"/>
  <c r="P191" i="40"/>
  <c r="P180" i="40"/>
  <c r="P190" i="40"/>
  <c r="P184" i="40"/>
  <c r="P193" i="40"/>
  <c r="P160" i="40"/>
  <c r="P166" i="40"/>
  <c r="M193" i="40"/>
  <c r="M190" i="40"/>
  <c r="M180" i="40"/>
  <c r="M194" i="40"/>
  <c r="M197" i="40"/>
  <c r="M189" i="40"/>
  <c r="M195" i="40"/>
  <c r="M65" i="40"/>
  <c r="M63" i="40"/>
  <c r="M47" i="40"/>
  <c r="M60" i="40"/>
  <c r="M46" i="40"/>
  <c r="M54" i="40"/>
  <c r="M31" i="40"/>
  <c r="M39" i="40"/>
  <c r="M30" i="40"/>
  <c r="M38" i="40"/>
  <c r="M32" i="40"/>
  <c r="M26" i="40"/>
  <c r="M22" i="40"/>
  <c r="M24" i="40"/>
  <c r="P263" i="40"/>
  <c r="P252" i="40"/>
  <c r="P246" i="40"/>
  <c r="P94" i="40"/>
  <c r="P118" i="40"/>
  <c r="P93" i="40"/>
  <c r="P88" i="40"/>
  <c r="G251" i="40"/>
  <c r="M249" i="40"/>
  <c r="M232" i="40"/>
  <c r="M230" i="40"/>
  <c r="M248" i="40"/>
  <c r="M246" i="40"/>
  <c r="M263" i="40"/>
  <c r="M252" i="40"/>
  <c r="M251" i="40"/>
  <c r="M234" i="40"/>
  <c r="M233" i="40"/>
  <c r="M216" i="40"/>
  <c r="G11" i="40"/>
  <c r="G63" i="40"/>
  <c r="G10" i="40"/>
  <c r="G73" i="40"/>
  <c r="G9" i="40"/>
  <c r="G76" i="40"/>
  <c r="G8" i="40"/>
  <c r="G166" i="40"/>
  <c r="M160" i="40"/>
  <c r="M159" i="40"/>
  <c r="P32" i="40"/>
  <c r="P72" i="40"/>
  <c r="P31" i="40"/>
  <c r="P71" i="40"/>
  <c r="P30" i="40"/>
  <c r="P70" i="40"/>
  <c r="P26" i="40"/>
  <c r="P29" i="40"/>
  <c r="M93" i="40"/>
  <c r="M102" i="40"/>
  <c r="M92" i="40"/>
  <c r="M91" i="40"/>
  <c r="M88" i="40"/>
  <c r="M94" i="40"/>
  <c r="M6" i="40"/>
  <c r="M70" i="40"/>
  <c r="P11" i="40"/>
  <c r="P10" i="40"/>
  <c r="P9" i="40"/>
  <c r="P8" i="40"/>
  <c r="P7" i="40"/>
  <c r="P6" i="40"/>
  <c r="M11" i="40"/>
  <c r="M10" i="40"/>
  <c r="M9" i="40"/>
  <c r="M8" i="40"/>
  <c r="M7" i="40"/>
  <c r="D129" i="40"/>
  <c r="D43" i="40"/>
  <c r="M44" i="40"/>
  <c r="G28" i="40"/>
  <c r="C2" i="36"/>
  <c r="E2" i="21"/>
  <c r="E2" i="22"/>
  <c r="E2" i="20"/>
  <c r="E2" i="13"/>
  <c r="H2" i="20"/>
  <c r="F2" i="36"/>
  <c r="H2" i="22"/>
  <c r="H2" i="13"/>
  <c r="H2" i="21"/>
  <c r="F2" i="20"/>
  <c r="D2" i="36"/>
  <c r="F2" i="22"/>
  <c r="F2" i="13"/>
  <c r="F2" i="21"/>
  <c r="S55" i="20"/>
  <c r="T55" i="20" s="1"/>
  <c r="I55" i="20" s="1"/>
  <c r="S46" i="20"/>
  <c r="T46" i="20" s="1"/>
  <c r="S229" i="20"/>
  <c r="S39" i="20"/>
  <c r="T39" i="20" s="1"/>
  <c r="I39" i="20" s="1"/>
  <c r="S275" i="20"/>
  <c r="T275" i="20" s="1"/>
  <c r="I275" i="20" s="1"/>
  <c r="S269" i="20"/>
  <c r="T269" i="20" s="1"/>
  <c r="I269" i="20" s="1"/>
  <c r="S185" i="20"/>
  <c r="T185" i="20" s="1"/>
  <c r="I185" i="20" s="1"/>
  <c r="S87" i="20"/>
  <c r="T87" i="20" s="1"/>
  <c r="I87" i="20" s="1"/>
  <c r="S65" i="20"/>
  <c r="T65" i="20" s="1"/>
  <c r="S57" i="20"/>
  <c r="T57" i="20" s="1"/>
  <c r="I57" i="20" s="1"/>
  <c r="B442" i="29"/>
  <c r="B2" i="29"/>
  <c r="B402" i="29"/>
  <c r="B42" i="29"/>
  <c r="E442" i="29"/>
  <c r="E402" i="29"/>
  <c r="E42" i="29"/>
  <c r="E2" i="29"/>
  <c r="S30" i="20"/>
  <c r="T30" i="20" s="1"/>
  <c r="I30" i="20" s="1"/>
  <c r="J262" i="40" s="1"/>
  <c r="S23" i="20"/>
  <c r="T23" i="20" s="1"/>
  <c r="I23" i="20" s="1"/>
  <c r="S153" i="20"/>
  <c r="T153" i="20" s="1"/>
  <c r="S36" i="20"/>
  <c r="T36" i="20" s="1"/>
  <c r="I36" i="20" s="1"/>
  <c r="S224" i="20"/>
  <c r="T224" i="20" s="1"/>
  <c r="I224" i="20" s="1"/>
  <c r="S179" i="20"/>
  <c r="T179" i="20" s="1"/>
  <c r="I179" i="20" s="1"/>
  <c r="S164" i="20"/>
  <c r="T164" i="20" s="1"/>
  <c r="I164" i="20" s="1"/>
  <c r="S140" i="20"/>
  <c r="T140" i="20" s="1"/>
  <c r="S202" i="20"/>
  <c r="T202" i="20" s="1"/>
  <c r="I202" i="20" s="1"/>
  <c r="S92" i="20"/>
  <c r="T92" i="20" s="1"/>
  <c r="I92" i="20" s="1"/>
  <c r="S205" i="20"/>
  <c r="T205" i="20" s="1"/>
  <c r="S189" i="20"/>
  <c r="T189" i="20" s="1"/>
  <c r="S172" i="20"/>
  <c r="T172" i="20" s="1"/>
  <c r="S68" i="20"/>
  <c r="T68" i="20" s="1"/>
  <c r="I68" i="20" s="1"/>
  <c r="S264" i="20"/>
  <c r="T264" i="20" s="1"/>
  <c r="I264" i="20" s="1"/>
  <c r="S240" i="20"/>
  <c r="T240" i="20" s="1"/>
  <c r="I240" i="20" s="1"/>
  <c r="S263" i="20"/>
  <c r="T263" i="20" s="1"/>
  <c r="I263" i="20" s="1"/>
  <c r="S256" i="20"/>
  <c r="T256" i="20" s="1"/>
  <c r="I256" i="20" s="1"/>
  <c r="S288" i="20"/>
  <c r="T288" i="20" s="1"/>
  <c r="I288" i="20" s="1"/>
  <c r="S187" i="20"/>
  <c r="T187" i="20" s="1"/>
  <c r="I187" i="20" s="1"/>
  <c r="S169" i="20"/>
  <c r="T169" i="20" s="1"/>
  <c r="S211" i="20"/>
  <c r="T211" i="20" s="1"/>
  <c r="I211" i="20" s="1"/>
  <c r="S280" i="20"/>
  <c r="T280" i="20" s="1"/>
  <c r="I280" i="20" s="1"/>
  <c r="S89" i="20"/>
  <c r="T89" i="20" s="1"/>
  <c r="I89" i="20" s="1"/>
  <c r="S17" i="20"/>
  <c r="T17" i="20" s="1"/>
  <c r="S271" i="20"/>
  <c r="T271" i="20" s="1"/>
  <c r="I271" i="20" s="1"/>
  <c r="Q253" i="20"/>
  <c r="R253" i="20" s="1"/>
  <c r="S245" i="20"/>
  <c r="T245" i="20" s="1"/>
  <c r="I245" i="20" s="1"/>
  <c r="S235" i="20"/>
  <c r="T235" i="20" s="1"/>
  <c r="I235" i="20" s="1"/>
  <c r="S221" i="20"/>
  <c r="T221" i="20" s="1"/>
  <c r="I221" i="20" s="1"/>
  <c r="S214" i="20"/>
  <c r="T214" i="20" s="1"/>
  <c r="I214" i="20" s="1"/>
  <c r="S158" i="20"/>
  <c r="T158" i="20" s="1"/>
  <c r="I158" i="20" s="1"/>
  <c r="S156" i="20"/>
  <c r="T156" i="20" s="1"/>
  <c r="Q126" i="20"/>
  <c r="R126" i="20" s="1"/>
  <c r="S126" i="20" s="1"/>
  <c r="T126" i="20" s="1"/>
  <c r="I126" i="20" s="1"/>
  <c r="Q100" i="20"/>
  <c r="R100" i="20" s="1"/>
  <c r="S100" i="20" s="1"/>
  <c r="Q83" i="20"/>
  <c r="R83" i="20" s="1"/>
  <c r="S83" i="20" s="1"/>
  <c r="T83" i="20" s="1"/>
  <c r="I83" i="20" s="1"/>
  <c r="S63" i="20"/>
  <c r="T63" i="20" s="1"/>
  <c r="I63" i="20" s="1"/>
  <c r="S31" i="20"/>
  <c r="T31" i="20" s="1"/>
  <c r="I31" i="20" s="1"/>
  <c r="T110" i="20"/>
  <c r="S261" i="20"/>
  <c r="T261" i="20" s="1"/>
  <c r="I261" i="20" s="1"/>
  <c r="S254" i="20"/>
  <c r="T254" i="20" s="1"/>
  <c r="I254" i="20" s="1"/>
  <c r="T237" i="20"/>
  <c r="I237" i="20" s="1"/>
  <c r="S208" i="20"/>
  <c r="T208" i="20" s="1"/>
  <c r="I208" i="20" s="1"/>
  <c r="S201" i="20"/>
  <c r="T201" i="20" s="1"/>
  <c r="I201" i="20" s="1"/>
  <c r="S193" i="20"/>
  <c r="T193" i="20" s="1"/>
  <c r="I193" i="20" s="1"/>
  <c r="S99" i="20"/>
  <c r="T99" i="20" s="1"/>
  <c r="I99" i="20" s="1"/>
  <c r="J80" i="40" s="1"/>
  <c r="S128" i="20"/>
  <c r="T128" i="20" s="1"/>
  <c r="T177" i="20"/>
  <c r="I177" i="20" s="1"/>
  <c r="S124" i="20"/>
  <c r="T124" i="20" s="1"/>
  <c r="S209" i="20"/>
  <c r="T209" i="20" s="1"/>
  <c r="I209" i="20" s="1"/>
  <c r="S182" i="20"/>
  <c r="T182" i="20" s="1"/>
  <c r="I182" i="20" s="1"/>
  <c r="S86" i="20"/>
  <c r="T86" i="20" s="1"/>
  <c r="I86" i="20" s="1"/>
  <c r="J28" i="40" s="1"/>
  <c r="S274" i="20"/>
  <c r="T274" i="20" s="1"/>
  <c r="S238" i="20"/>
  <c r="T238" i="20" s="1"/>
  <c r="I238" i="20" s="1"/>
  <c r="Q186" i="20"/>
  <c r="R186" i="20" s="1"/>
  <c r="Q176" i="20"/>
  <c r="R176" i="20" s="1"/>
  <c r="S176" i="20" s="1"/>
  <c r="T176" i="20" s="1"/>
  <c r="S12" i="20"/>
  <c r="T12" i="20" s="1"/>
  <c r="I12" i="20" s="1"/>
  <c r="B362" i="29"/>
  <c r="B722" i="29"/>
  <c r="B522" i="29"/>
  <c r="B642" i="29"/>
  <c r="B482" i="29"/>
  <c r="B242" i="29"/>
  <c r="B602" i="29"/>
  <c r="B202" i="29"/>
  <c r="B322" i="29"/>
  <c r="B282" i="29"/>
  <c r="B82" i="29"/>
  <c r="B762" i="29"/>
  <c r="B562" i="29"/>
  <c r="B162" i="29"/>
  <c r="B682" i="29"/>
  <c r="B122" i="29"/>
  <c r="E642" i="29"/>
  <c r="E482" i="29"/>
  <c r="E242" i="29"/>
  <c r="E562" i="29"/>
  <c r="E682" i="29"/>
  <c r="E122" i="29"/>
  <c r="E82" i="29"/>
  <c r="E322" i="29"/>
  <c r="E522" i="29"/>
  <c r="E762" i="29"/>
  <c r="E602" i="29"/>
  <c r="E362" i="29"/>
  <c r="E202" i="29"/>
  <c r="E722" i="29"/>
  <c r="E162" i="29"/>
  <c r="E282" i="29"/>
  <c r="S287" i="20"/>
  <c r="T287" i="20" s="1"/>
  <c r="I287" i="20" s="1"/>
  <c r="S268" i="20"/>
  <c r="T268" i="20" s="1"/>
  <c r="S178" i="20"/>
  <c r="T178" i="20" s="1"/>
  <c r="I178" i="20" s="1"/>
  <c r="S276" i="20"/>
  <c r="T276" i="20" s="1"/>
  <c r="I276" i="20" s="1"/>
  <c r="S190" i="20"/>
  <c r="T190" i="20" s="1"/>
  <c r="S81" i="20"/>
  <c r="T81" i="20" s="1"/>
  <c r="I81" i="20" s="1"/>
  <c r="S22" i="20"/>
  <c r="T22" i="20" s="1"/>
  <c r="I22" i="20" s="1"/>
  <c r="J156" i="40" s="1"/>
  <c r="Q156" i="40" s="1"/>
  <c r="R156" i="40" s="1"/>
  <c r="S210" i="20"/>
  <c r="T210" i="20" s="1"/>
  <c r="I210" i="20" s="1"/>
  <c r="S284" i="20"/>
  <c r="T284" i="20" s="1"/>
  <c r="I284" i="20" s="1"/>
  <c r="S206" i="20"/>
  <c r="T206" i="20" s="1"/>
  <c r="S200" i="20"/>
  <c r="T200" i="20" s="1"/>
  <c r="I200" i="20" s="1"/>
  <c r="S279" i="20"/>
  <c r="T279" i="20" s="1"/>
  <c r="I279" i="20" s="1"/>
  <c r="S292" i="20"/>
  <c r="T292" i="20" s="1"/>
  <c r="I292" i="20" s="1"/>
  <c r="Q293" i="20"/>
  <c r="R293" i="20" s="1"/>
  <c r="S293" i="20" s="1"/>
  <c r="Q285" i="20"/>
  <c r="R285" i="20" s="1"/>
  <c r="Q277" i="20"/>
  <c r="R277" i="20" s="1"/>
  <c r="S259" i="20"/>
  <c r="T259" i="20" s="1"/>
  <c r="I259" i="20" s="1"/>
  <c r="Q248" i="20"/>
  <c r="R248" i="20" s="1"/>
  <c r="Q232" i="20"/>
  <c r="R232" i="20" s="1"/>
  <c r="S232" i="20" s="1"/>
  <c r="Q216" i="20"/>
  <c r="R216" i="20" s="1"/>
  <c r="S216" i="20" s="1"/>
  <c r="T203" i="20"/>
  <c r="I203" i="20" s="1"/>
  <c r="Q194" i="20"/>
  <c r="R194" i="20" s="1"/>
  <c r="Q184" i="20"/>
  <c r="R184" i="20" s="1"/>
  <c r="S184" i="20" s="1"/>
  <c r="Q138" i="20"/>
  <c r="R138" i="20" s="1"/>
  <c r="S138" i="20" s="1"/>
  <c r="Q106" i="20"/>
  <c r="R106" i="20" s="1"/>
  <c r="S106" i="20" s="1"/>
  <c r="Q75" i="20"/>
  <c r="R75" i="20" s="1"/>
  <c r="S75" i="20" s="1"/>
  <c r="T70" i="20"/>
  <c r="I70" i="20" s="1"/>
  <c r="T198" i="20"/>
  <c r="S196" i="20"/>
  <c r="T196" i="20" s="1"/>
  <c r="I196" i="20" s="1"/>
  <c r="Q143" i="20"/>
  <c r="R143" i="20" s="1"/>
  <c r="S143" i="20" s="1"/>
  <c r="Q131" i="20"/>
  <c r="R131" i="20" s="1"/>
  <c r="Q122" i="20"/>
  <c r="R122" i="20" s="1"/>
  <c r="S122" i="20" s="1"/>
  <c r="S102" i="20"/>
  <c r="T102" i="20" s="1"/>
  <c r="T54" i="20"/>
  <c r="I54" i="20" s="1"/>
  <c r="S51" i="20"/>
  <c r="T51" i="20" s="1"/>
  <c r="Q26" i="20"/>
  <c r="R26" i="20" s="1"/>
  <c r="S26" i="20" s="1"/>
  <c r="S290" i="20"/>
  <c r="T290" i="20" s="1"/>
  <c r="T286" i="20"/>
  <c r="I286" i="20" s="1"/>
  <c r="S282" i="20"/>
  <c r="T282" i="20" s="1"/>
  <c r="I282" i="20" s="1"/>
  <c r="T278" i="20"/>
  <c r="I278" i="20" s="1"/>
  <c r="S270" i="20"/>
  <c r="T270" i="20" s="1"/>
  <c r="I270" i="20" s="1"/>
  <c r="T258" i="20"/>
  <c r="I258" i="20" s="1"/>
  <c r="Q252" i="20"/>
  <c r="R252" i="20" s="1"/>
  <c r="S250" i="20"/>
  <c r="T250" i="20" s="1"/>
  <c r="I250" i="20" s="1"/>
  <c r="S247" i="20"/>
  <c r="T247" i="20" s="1"/>
  <c r="I247" i="20" s="1"/>
  <c r="T242" i="20"/>
  <c r="I242" i="20" s="1"/>
  <c r="Q236" i="20"/>
  <c r="R236" i="20" s="1"/>
  <c r="S234" i="20"/>
  <c r="T234" i="20" s="1"/>
  <c r="I234" i="20" s="1"/>
  <c r="S231" i="20"/>
  <c r="T231" i="20" s="1"/>
  <c r="I231" i="20" s="1"/>
  <c r="T229" i="20"/>
  <c r="I229" i="20" s="1"/>
  <c r="T226" i="20"/>
  <c r="I226" i="20" s="1"/>
  <c r="T222" i="20"/>
  <c r="I222" i="20" s="1"/>
  <c r="Q220" i="20"/>
  <c r="R220" i="20" s="1"/>
  <c r="S218" i="20"/>
  <c r="T218" i="20" s="1"/>
  <c r="I218" i="20" s="1"/>
  <c r="S167" i="20"/>
  <c r="T167" i="20" s="1"/>
  <c r="S161" i="20"/>
  <c r="T161" i="20" s="1"/>
  <c r="I161" i="20" s="1"/>
  <c r="Q155" i="20"/>
  <c r="R155" i="20" s="1"/>
  <c r="S155" i="20" s="1"/>
  <c r="S146" i="20"/>
  <c r="T146" i="20" s="1"/>
  <c r="I146" i="20" s="1"/>
  <c r="Q127" i="20"/>
  <c r="R127" i="20" s="1"/>
  <c r="S127" i="20" s="1"/>
  <c r="T105" i="20"/>
  <c r="I105" i="20" s="1"/>
  <c r="J79" i="40" s="1"/>
  <c r="Q101" i="20"/>
  <c r="R101" i="20" s="1"/>
  <c r="S35" i="20"/>
  <c r="T35" i="20" s="1"/>
  <c r="I35" i="20" s="1"/>
  <c r="Q29" i="20"/>
  <c r="R29" i="20" s="1"/>
  <c r="S29" i="20" s="1"/>
  <c r="T25" i="20"/>
  <c r="I25" i="20" s="1"/>
  <c r="S267" i="20"/>
  <c r="T267" i="20" s="1"/>
  <c r="S265" i="20"/>
  <c r="T265" i="20" s="1"/>
  <c r="S188" i="20"/>
  <c r="T188" i="20" s="1"/>
  <c r="I188" i="20" s="1"/>
  <c r="Q170" i="20"/>
  <c r="R170" i="20" s="1"/>
  <c r="S170" i="20" s="1"/>
  <c r="S160" i="20"/>
  <c r="T160" i="20" s="1"/>
  <c r="Q154" i="20"/>
  <c r="R154" i="20" s="1"/>
  <c r="S154" i="20" s="1"/>
  <c r="T151" i="20"/>
  <c r="T142" i="20"/>
  <c r="I142" i="20" s="1"/>
  <c r="S112" i="20"/>
  <c r="T112" i="20" s="1"/>
  <c r="T108" i="20"/>
  <c r="I108" i="20" s="1"/>
  <c r="S73" i="20"/>
  <c r="T73" i="20" s="1"/>
  <c r="I73" i="20" s="1"/>
  <c r="S53" i="20"/>
  <c r="T53" i="20" s="1"/>
  <c r="I53" i="20" s="1"/>
  <c r="J157" i="40" s="1"/>
  <c r="Q157" i="40" s="1"/>
  <c r="R157" i="40" s="1"/>
  <c r="S38" i="20"/>
  <c r="T38" i="20" s="1"/>
  <c r="I38" i="20" s="1"/>
  <c r="T28" i="20"/>
  <c r="I28" i="20" s="1"/>
  <c r="T148" i="20"/>
  <c r="I148" i="20" s="1"/>
  <c r="Q136" i="20"/>
  <c r="R136" i="20" s="1"/>
  <c r="S130" i="20"/>
  <c r="T130" i="20" s="1"/>
  <c r="I130" i="20" s="1"/>
  <c r="Q91" i="20"/>
  <c r="R91" i="20" s="1"/>
  <c r="S91" i="20" s="1"/>
  <c r="T41" i="20"/>
  <c r="I41" i="20" s="1"/>
  <c r="J123" i="40" s="1"/>
  <c r="Q37" i="20"/>
  <c r="R37" i="20" s="1"/>
  <c r="T260" i="20"/>
  <c r="I260" i="20" s="1"/>
  <c r="S255" i="20"/>
  <c r="T255" i="20" s="1"/>
  <c r="I255" i="20" s="1"/>
  <c r="S249" i="20"/>
  <c r="T249" i="20" s="1"/>
  <c r="S239" i="20"/>
  <c r="T239" i="20" s="1"/>
  <c r="I239" i="20" s="1"/>
  <c r="S233" i="20"/>
  <c r="T233" i="20" s="1"/>
  <c r="S223" i="20"/>
  <c r="T223" i="20" s="1"/>
  <c r="I223" i="20" s="1"/>
  <c r="S217" i="20"/>
  <c r="T217" i="20" s="1"/>
  <c r="I217" i="20" s="1"/>
  <c r="S212" i="20"/>
  <c r="T212" i="20" s="1"/>
  <c r="I212" i="20" s="1"/>
  <c r="T192" i="20"/>
  <c r="I192" i="20" s="1"/>
  <c r="S180" i="20"/>
  <c r="T180" i="20" s="1"/>
  <c r="I180" i="20" s="1"/>
  <c r="S174" i="20"/>
  <c r="T174" i="20" s="1"/>
  <c r="I174" i="20" s="1"/>
  <c r="Q159" i="20"/>
  <c r="R159" i="20" s="1"/>
  <c r="S159" i="20" s="1"/>
  <c r="Q115" i="20"/>
  <c r="R115" i="20" s="1"/>
  <c r="S115" i="20" s="1"/>
  <c r="Q90" i="20"/>
  <c r="R90" i="20" s="1"/>
  <c r="S90" i="20" s="1"/>
  <c r="Q80" i="20"/>
  <c r="R80" i="20" s="1"/>
  <c r="S291" i="20"/>
  <c r="T291" i="20" s="1"/>
  <c r="I291" i="20" s="1"/>
  <c r="S283" i="20"/>
  <c r="T283" i="20" s="1"/>
  <c r="I283" i="20" s="1"/>
  <c r="S273" i="20"/>
  <c r="T273" i="20" s="1"/>
  <c r="I273" i="20" s="1"/>
  <c r="S266" i="20"/>
  <c r="T266" i="20" s="1"/>
  <c r="S246" i="20"/>
  <c r="T246" i="20" s="1"/>
  <c r="I246" i="20" s="1"/>
  <c r="S241" i="20"/>
  <c r="T241" i="20" s="1"/>
  <c r="S230" i="20"/>
  <c r="T230" i="20" s="1"/>
  <c r="I230" i="20" s="1"/>
  <c r="S225" i="20"/>
  <c r="T225" i="20" s="1"/>
  <c r="T135" i="20"/>
  <c r="S123" i="20"/>
  <c r="T123" i="20" s="1"/>
  <c r="I123" i="20" s="1"/>
  <c r="J246" i="40" s="1"/>
  <c r="S120" i="20"/>
  <c r="T120" i="20" s="1"/>
  <c r="S59" i="20"/>
  <c r="T59" i="20" s="1"/>
  <c r="Q48" i="20"/>
  <c r="R48" i="20" s="1"/>
  <c r="T44" i="20"/>
  <c r="I44" i="20" s="1"/>
  <c r="J141" i="40" s="1"/>
  <c r="Q289" i="20"/>
  <c r="R289" i="20" s="1"/>
  <c r="S289" i="20" s="1"/>
  <c r="Q281" i="20"/>
  <c r="R281" i="20" s="1"/>
  <c r="S281" i="20" s="1"/>
  <c r="T272" i="20"/>
  <c r="I272" i="20" s="1"/>
  <c r="S262" i="20"/>
  <c r="T262" i="20" s="1"/>
  <c r="I262" i="20" s="1"/>
  <c r="Q257" i="20"/>
  <c r="R257" i="20" s="1"/>
  <c r="S257" i="20" s="1"/>
  <c r="T243" i="20"/>
  <c r="I243" i="20" s="1"/>
  <c r="T227" i="20"/>
  <c r="I227" i="20" s="1"/>
  <c r="T213" i="20"/>
  <c r="S204" i="20"/>
  <c r="T204" i="20" s="1"/>
  <c r="I204" i="20" s="1"/>
  <c r="Q162" i="20"/>
  <c r="R162" i="20" s="1"/>
  <c r="S139" i="20"/>
  <c r="T139" i="20" s="1"/>
  <c r="S119" i="20"/>
  <c r="T119" i="20" s="1"/>
  <c r="I119" i="20" s="1"/>
  <c r="J254" i="40" s="1"/>
  <c r="Q114" i="20"/>
  <c r="R114" i="20" s="1"/>
  <c r="S103" i="20"/>
  <c r="T103" i="20" s="1"/>
  <c r="I103" i="20" s="1"/>
  <c r="Q93" i="20"/>
  <c r="R93" i="20" s="1"/>
  <c r="S93" i="20" s="1"/>
  <c r="S71" i="20"/>
  <c r="T71" i="20" s="1"/>
  <c r="I71" i="20" s="1"/>
  <c r="Q16" i="20"/>
  <c r="R16" i="20" s="1"/>
  <c r="S11" i="20"/>
  <c r="T11" i="20" s="1"/>
  <c r="I11" i="20" s="1"/>
  <c r="J264" i="40" s="1"/>
  <c r="Q264" i="40" s="1"/>
  <c r="T264" i="40" s="1"/>
  <c r="S9" i="20"/>
  <c r="T9" i="20" s="1"/>
  <c r="I9" i="20" s="1"/>
  <c r="S244" i="20"/>
  <c r="T244" i="20" s="1"/>
  <c r="I244" i="20" s="1"/>
  <c r="S228" i="20"/>
  <c r="T228" i="20" s="1"/>
  <c r="I228" i="20" s="1"/>
  <c r="S166" i="20"/>
  <c r="T166" i="20" s="1"/>
  <c r="I166" i="20" s="1"/>
  <c r="S145" i="20"/>
  <c r="T145" i="20" s="1"/>
  <c r="I145" i="20" s="1"/>
  <c r="T132" i="20"/>
  <c r="I132" i="20" s="1"/>
  <c r="T113" i="20"/>
  <c r="T79" i="20"/>
  <c r="I79" i="20" s="1"/>
  <c r="Q50" i="20"/>
  <c r="R50" i="20" s="1"/>
  <c r="S50" i="20" s="1"/>
  <c r="Q18" i="20"/>
  <c r="R18" i="20" s="1"/>
  <c r="Q175" i="20"/>
  <c r="R175" i="20" s="1"/>
  <c r="S175" i="20" s="1"/>
  <c r="S173" i="20"/>
  <c r="T173" i="20" s="1"/>
  <c r="S150" i="20"/>
  <c r="T150" i="20" s="1"/>
  <c r="I150" i="20" s="1"/>
  <c r="S129" i="20"/>
  <c r="T129" i="20" s="1"/>
  <c r="I129" i="20" s="1"/>
  <c r="T116" i="20"/>
  <c r="I116" i="20" s="1"/>
  <c r="T95" i="20"/>
  <c r="I95" i="20" s="1"/>
  <c r="Q67" i="20"/>
  <c r="R67" i="20" s="1"/>
  <c r="S67" i="20" s="1"/>
  <c r="S62" i="20"/>
  <c r="T62" i="20" s="1"/>
  <c r="I62" i="20" s="1"/>
  <c r="J235" i="40" s="1"/>
  <c r="Q235" i="40" s="1"/>
  <c r="T52" i="20"/>
  <c r="I52" i="20" s="1"/>
  <c r="S49" i="20"/>
  <c r="T49" i="20" s="1"/>
  <c r="I49" i="20" s="1"/>
  <c r="J154" i="40" s="1"/>
  <c r="T43" i="20"/>
  <c r="I43" i="20" s="1"/>
  <c r="J184" i="40" s="1"/>
  <c r="S40" i="20"/>
  <c r="T40" i="20" s="1"/>
  <c r="T33" i="20"/>
  <c r="I33" i="20" s="1"/>
  <c r="Q24" i="20"/>
  <c r="R24" i="20" s="1"/>
  <c r="S215" i="20"/>
  <c r="T215" i="20" s="1"/>
  <c r="I215" i="20" s="1"/>
  <c r="S207" i="20"/>
  <c r="T207" i="20" s="1"/>
  <c r="I207" i="20" s="1"/>
  <c r="S199" i="20"/>
  <c r="T199" i="20" s="1"/>
  <c r="I199" i="20" s="1"/>
  <c r="S191" i="20"/>
  <c r="T191" i="20" s="1"/>
  <c r="I191" i="20" s="1"/>
  <c r="S183" i="20"/>
  <c r="T183" i="20" s="1"/>
  <c r="I183" i="20" s="1"/>
  <c r="S168" i="20"/>
  <c r="T168" i="20" s="1"/>
  <c r="I168" i="20" s="1"/>
  <c r="Q163" i="20"/>
  <c r="R163" i="20" s="1"/>
  <c r="S163" i="20" s="1"/>
  <c r="S137" i="20"/>
  <c r="T137" i="20" s="1"/>
  <c r="S134" i="20"/>
  <c r="T134" i="20" s="1"/>
  <c r="I134" i="20" s="1"/>
  <c r="T107" i="20"/>
  <c r="I107" i="20" s="1"/>
  <c r="J256" i="40" s="1"/>
  <c r="S104" i="20"/>
  <c r="T104" i="20" s="1"/>
  <c r="T97" i="20"/>
  <c r="Q88" i="20"/>
  <c r="R88" i="20" s="1"/>
  <c r="Q82" i="20"/>
  <c r="R82" i="20" s="1"/>
  <c r="S82" i="20" s="1"/>
  <c r="S20" i="20"/>
  <c r="T20" i="20" s="1"/>
  <c r="I20" i="20" s="1"/>
  <c r="S152" i="20"/>
  <c r="T152" i="20" s="1"/>
  <c r="I152" i="20" s="1"/>
  <c r="Q147" i="20"/>
  <c r="R147" i="20" s="1"/>
  <c r="S147" i="20" s="1"/>
  <c r="S144" i="20"/>
  <c r="T144" i="20" s="1"/>
  <c r="S121" i="20"/>
  <c r="T121" i="20" s="1"/>
  <c r="I121" i="20" s="1"/>
  <c r="J199" i="40" s="1"/>
  <c r="Q199" i="40" s="1"/>
  <c r="S118" i="20"/>
  <c r="T118" i="20" s="1"/>
  <c r="I118" i="20" s="1"/>
  <c r="T94" i="20"/>
  <c r="I94" i="20" s="1"/>
  <c r="S84" i="20"/>
  <c r="T84" i="20" s="1"/>
  <c r="I84" i="20" s="1"/>
  <c r="Q78" i="20"/>
  <c r="R78" i="20" s="1"/>
  <c r="S78" i="20" s="1"/>
  <c r="S61" i="20"/>
  <c r="T61" i="20" s="1"/>
  <c r="I61" i="20" s="1"/>
  <c r="J95" i="40" s="1"/>
  <c r="Q42" i="20"/>
  <c r="R42" i="20" s="1"/>
  <c r="S42" i="20" s="1"/>
  <c r="S27" i="20"/>
  <c r="T27" i="20" s="1"/>
  <c r="S157" i="20"/>
  <c r="T157" i="20" s="1"/>
  <c r="S141" i="20"/>
  <c r="T141" i="20" s="1"/>
  <c r="S125" i="20"/>
  <c r="T125" i="20" s="1"/>
  <c r="I125" i="20" s="1"/>
  <c r="J78" i="40" s="1"/>
  <c r="S77" i="20"/>
  <c r="T77" i="20" s="1"/>
  <c r="I77" i="20" s="1"/>
  <c r="Q66" i="20"/>
  <c r="R66" i="20" s="1"/>
  <c r="S66" i="20" s="1"/>
  <c r="S64" i="20"/>
  <c r="T64" i="20" s="1"/>
  <c r="S13" i="20"/>
  <c r="T13" i="20" s="1"/>
  <c r="I13" i="20" s="1"/>
  <c r="S19" i="20"/>
  <c r="T19" i="20" s="1"/>
  <c r="S85" i="20"/>
  <c r="T85" i="20" s="1"/>
  <c r="I85" i="20" s="1"/>
  <c r="Q74" i="20"/>
  <c r="R74" i="20" s="1"/>
  <c r="S74" i="20" s="1"/>
  <c r="S72" i="20"/>
  <c r="T72" i="20" s="1"/>
  <c r="T60" i="20"/>
  <c r="I60" i="20" s="1"/>
  <c r="S21" i="20"/>
  <c r="T21" i="20" s="1"/>
  <c r="I21" i="20" s="1"/>
  <c r="S14" i="20"/>
  <c r="T14" i="20" s="1"/>
  <c r="I14" i="20" s="1"/>
  <c r="Q10" i="20"/>
  <c r="R10" i="20" s="1"/>
  <c r="S10" i="20" s="1"/>
  <c r="S8" i="20"/>
  <c r="T8" i="20" s="1"/>
  <c r="S165" i="20"/>
  <c r="T165" i="20" s="1"/>
  <c r="S149" i="20"/>
  <c r="T149" i="20" s="1"/>
  <c r="S133" i="20"/>
  <c r="T133" i="20" s="1"/>
  <c r="S117" i="20"/>
  <c r="T117" i="20" s="1"/>
  <c r="I117" i="20" s="1"/>
  <c r="S109" i="20"/>
  <c r="T109" i="20" s="1"/>
  <c r="I109" i="20" s="1"/>
  <c r="J77" i="40" s="1"/>
  <c r="Q98" i="20"/>
  <c r="R98" i="20" s="1"/>
  <c r="S98" i="20" s="1"/>
  <c r="S96" i="20"/>
  <c r="T96" i="20" s="1"/>
  <c r="S45" i="20"/>
  <c r="T45" i="20" s="1"/>
  <c r="I45" i="20" s="1"/>
  <c r="Q34" i="20"/>
  <c r="R34" i="20" s="1"/>
  <c r="S34" i="20" s="1"/>
  <c r="S32" i="20"/>
  <c r="T32" i="20" s="1"/>
  <c r="S69" i="20"/>
  <c r="T69" i="20" s="1"/>
  <c r="I69" i="20" s="1"/>
  <c r="Q58" i="20"/>
  <c r="R58" i="20" s="1"/>
  <c r="S58" i="20" s="1"/>
  <c r="S56" i="20"/>
  <c r="T56" i="20" s="1"/>
  <c r="T7" i="20"/>
  <c r="I7" i="20" s="1"/>
  <c r="I251" i="20"/>
  <c r="I219" i="20"/>
  <c r="I195" i="20"/>
  <c r="I111" i="20"/>
  <c r="I47" i="20"/>
  <c r="I198" i="20"/>
  <c r="I15" i="20"/>
  <c r="G66" i="27"/>
  <c r="G58" i="27"/>
  <c r="G50" i="27"/>
  <c r="G75" i="27"/>
  <c r="G83" i="27"/>
  <c r="G91" i="27"/>
  <c r="G99" i="27"/>
  <c r="G94" i="27"/>
  <c r="G79" i="27"/>
  <c r="G88" i="27"/>
  <c r="C89" i="40" s="1"/>
  <c r="G73" i="27"/>
  <c r="G76" i="27"/>
  <c r="G84" i="27"/>
  <c r="G92" i="27"/>
  <c r="G100" i="27"/>
  <c r="G78" i="27"/>
  <c r="G77" i="27"/>
  <c r="G85" i="27"/>
  <c r="G93" i="27"/>
  <c r="G71" i="27"/>
  <c r="G95" i="27"/>
  <c r="G80" i="27"/>
  <c r="G96" i="27"/>
  <c r="G81" i="27"/>
  <c r="G74" i="27"/>
  <c r="G82" i="27"/>
  <c r="G90" i="27"/>
  <c r="G98" i="27"/>
  <c r="G70" i="27"/>
  <c r="G86" i="27"/>
  <c r="C87" i="40" s="1"/>
  <c r="G87" i="27"/>
  <c r="G72" i="27"/>
  <c r="G89" i="27"/>
  <c r="G97" i="27"/>
  <c r="G137" i="27"/>
  <c r="G145" i="27"/>
  <c r="G153" i="27"/>
  <c r="G161" i="27"/>
  <c r="G149" i="27"/>
  <c r="G150" i="27"/>
  <c r="G159" i="27"/>
  <c r="G138" i="27"/>
  <c r="G146" i="27"/>
  <c r="G154" i="27"/>
  <c r="G162" i="27"/>
  <c r="G148" i="27"/>
  <c r="G157" i="27"/>
  <c r="G158" i="27"/>
  <c r="G151" i="27"/>
  <c r="G139" i="27"/>
  <c r="G147" i="27"/>
  <c r="G155" i="27"/>
  <c r="C156" i="40" s="1"/>
  <c r="G163" i="27"/>
  <c r="G142" i="27"/>
  <c r="G143" i="27"/>
  <c r="G136" i="27"/>
  <c r="G144" i="27"/>
  <c r="G152" i="27"/>
  <c r="G160" i="27"/>
  <c r="G140" i="27"/>
  <c r="G156" i="27"/>
  <c r="G164" i="27"/>
  <c r="G141" i="27"/>
  <c r="G134" i="27"/>
  <c r="G135" i="27"/>
  <c r="G231" i="27"/>
  <c r="G239" i="27"/>
  <c r="G247" i="27"/>
  <c r="G255" i="27"/>
  <c r="G251" i="27"/>
  <c r="G244" i="27"/>
  <c r="G232" i="27"/>
  <c r="G240" i="27"/>
  <c r="G248" i="27"/>
  <c r="G256" i="27"/>
  <c r="G235" i="27"/>
  <c r="G259" i="27"/>
  <c r="G252" i="27"/>
  <c r="G245" i="27"/>
  <c r="G233" i="27"/>
  <c r="G241" i="27"/>
  <c r="G249" i="27"/>
  <c r="G257" i="27"/>
  <c r="G243" i="27"/>
  <c r="G260" i="27"/>
  <c r="G229" i="27"/>
  <c r="G230" i="27"/>
  <c r="G238" i="27"/>
  <c r="G246" i="27"/>
  <c r="G254" i="27"/>
  <c r="G234" i="27"/>
  <c r="C235" i="40" s="1"/>
  <c r="G242" i="27"/>
  <c r="G250" i="27"/>
  <c r="G258" i="27"/>
  <c r="G236" i="27"/>
  <c r="G237" i="27"/>
  <c r="G253" i="27"/>
  <c r="G168" i="27"/>
  <c r="G176" i="27"/>
  <c r="C177" i="40" s="1"/>
  <c r="G184" i="27"/>
  <c r="G192" i="27"/>
  <c r="G172" i="27"/>
  <c r="G181" i="27"/>
  <c r="G166" i="27"/>
  <c r="G169" i="27"/>
  <c r="G177" i="27"/>
  <c r="G185" i="27"/>
  <c r="G193" i="27"/>
  <c r="G189" i="27"/>
  <c r="G182" i="27"/>
  <c r="G170" i="27"/>
  <c r="G178" i="27"/>
  <c r="G186" i="27"/>
  <c r="C187" i="40" s="1"/>
  <c r="G194" i="27"/>
  <c r="G180" i="27"/>
  <c r="G196" i="27"/>
  <c r="G174" i="27"/>
  <c r="G173" i="27"/>
  <c r="G167" i="27"/>
  <c r="G175" i="27"/>
  <c r="G183" i="27"/>
  <c r="G191" i="27"/>
  <c r="G171" i="27"/>
  <c r="G179" i="27"/>
  <c r="G187" i="27"/>
  <c r="G195" i="27"/>
  <c r="C196" i="40" s="1"/>
  <c r="G188" i="27"/>
  <c r="G190" i="27"/>
  <c r="G263" i="27"/>
  <c r="G271" i="27"/>
  <c r="G279" i="27"/>
  <c r="G287" i="27"/>
  <c r="G282" i="27"/>
  <c r="G291" i="27"/>
  <c r="G284" i="27"/>
  <c r="G269" i="27"/>
  <c r="G264" i="27"/>
  <c r="G272" i="27"/>
  <c r="G280" i="27"/>
  <c r="G288" i="27"/>
  <c r="G274" i="27"/>
  <c r="G267" i="27"/>
  <c r="G285" i="27"/>
  <c r="G265" i="27"/>
  <c r="G273" i="27"/>
  <c r="G281" i="27"/>
  <c r="G289" i="27"/>
  <c r="G290" i="27"/>
  <c r="G283" i="27"/>
  <c r="G268" i="27"/>
  <c r="G292" i="27"/>
  <c r="G261" i="27"/>
  <c r="C262" i="40" s="1"/>
  <c r="G262" i="27"/>
  <c r="G270" i="27"/>
  <c r="G278" i="27"/>
  <c r="G286" i="27"/>
  <c r="G266" i="27"/>
  <c r="G275" i="27"/>
  <c r="G276" i="27"/>
  <c r="G277" i="27"/>
  <c r="G199" i="27"/>
  <c r="G207" i="27"/>
  <c r="G215" i="27"/>
  <c r="G223" i="27"/>
  <c r="G203" i="27"/>
  <c r="G212" i="27"/>
  <c r="G200" i="27"/>
  <c r="G208" i="27"/>
  <c r="G216" i="27"/>
  <c r="C217" i="40" s="1"/>
  <c r="G224" i="27"/>
  <c r="G227" i="27"/>
  <c r="G205" i="27"/>
  <c r="G213" i="27"/>
  <c r="G201" i="27"/>
  <c r="G209" i="27"/>
  <c r="G217" i="27"/>
  <c r="C218" i="40" s="1"/>
  <c r="G225" i="27"/>
  <c r="G219" i="27"/>
  <c r="G228" i="27"/>
  <c r="G198" i="27"/>
  <c r="G206" i="27"/>
  <c r="G214" i="27"/>
  <c r="G222" i="27"/>
  <c r="G202" i="27"/>
  <c r="G210" i="27"/>
  <c r="G218" i="27"/>
  <c r="G226" i="27"/>
  <c r="G211" i="27"/>
  <c r="G204" i="27"/>
  <c r="G220" i="27"/>
  <c r="G221" i="27"/>
  <c r="G44" i="27"/>
  <c r="G52" i="27"/>
  <c r="G60" i="27"/>
  <c r="G68" i="27"/>
  <c r="G64" i="27"/>
  <c r="G57" i="27"/>
  <c r="G45" i="27"/>
  <c r="G53" i="27"/>
  <c r="G61" i="27"/>
  <c r="C62" i="40" s="1"/>
  <c r="G47" i="27"/>
  <c r="G40" i="27"/>
  <c r="G41" i="27"/>
  <c r="G38" i="27"/>
  <c r="G46" i="27"/>
  <c r="G54" i="27"/>
  <c r="G62" i="27"/>
  <c r="G63" i="27"/>
  <c r="C64" i="40" s="1"/>
  <c r="G48" i="27"/>
  <c r="G56" i="27"/>
  <c r="G65" i="27"/>
  <c r="C66" i="40" s="1"/>
  <c r="G43" i="27"/>
  <c r="G51" i="27"/>
  <c r="G59" i="27"/>
  <c r="G67" i="27"/>
  <c r="G39" i="27"/>
  <c r="G55" i="27"/>
  <c r="G49" i="27"/>
  <c r="G106" i="27"/>
  <c r="G114" i="27"/>
  <c r="G122" i="27"/>
  <c r="G130" i="27"/>
  <c r="G118" i="27"/>
  <c r="G119" i="27"/>
  <c r="G107" i="27"/>
  <c r="G115" i="27"/>
  <c r="G123" i="27"/>
  <c r="G131" i="27"/>
  <c r="G126" i="27"/>
  <c r="G127" i="27"/>
  <c r="G120" i="27"/>
  <c r="G108" i="27"/>
  <c r="G116" i="27"/>
  <c r="G124" i="27"/>
  <c r="G132" i="27"/>
  <c r="G125" i="27"/>
  <c r="G102" i="27"/>
  <c r="G111" i="27"/>
  <c r="G112" i="27"/>
  <c r="G105" i="27"/>
  <c r="G113" i="27"/>
  <c r="G121" i="27"/>
  <c r="G129" i="27"/>
  <c r="G109" i="27"/>
  <c r="G117" i="27"/>
  <c r="G110" i="27"/>
  <c r="G103" i="27"/>
  <c r="G104" i="27"/>
  <c r="J128" i="40" l="1"/>
  <c r="J22" i="40"/>
  <c r="J14" i="40"/>
  <c r="Q254" i="40"/>
  <c r="R254" i="40" s="1"/>
  <c r="J31" i="40"/>
  <c r="Q31" i="40" s="1"/>
  <c r="T31" i="40" s="1"/>
  <c r="J171" i="40"/>
  <c r="Q171" i="40" s="1"/>
  <c r="T171" i="40" s="1"/>
  <c r="J65" i="40"/>
  <c r="Q65" i="40" s="1"/>
  <c r="S65" i="40" s="1"/>
  <c r="J187" i="40"/>
  <c r="Q187" i="40" s="1"/>
  <c r="R187" i="40" s="1"/>
  <c r="T235" i="40"/>
  <c r="R235" i="40"/>
  <c r="J169" i="40"/>
  <c r="Q169" i="40" s="1"/>
  <c r="R169" i="40" s="1"/>
  <c r="J109" i="40"/>
  <c r="Q109" i="40" s="1"/>
  <c r="R109" i="40" s="1"/>
  <c r="Q141" i="40"/>
  <c r="R141" i="40" s="1"/>
  <c r="J105" i="40"/>
  <c r="Q105" i="40" s="1"/>
  <c r="J103" i="40"/>
  <c r="Q103" i="40" s="1"/>
  <c r="J125" i="40"/>
  <c r="Q125" i="40" s="1"/>
  <c r="T125" i="40" s="1"/>
  <c r="J108" i="40"/>
  <c r="Q108" i="40" s="1"/>
  <c r="R108" i="40" s="1"/>
  <c r="J248" i="40"/>
  <c r="Q248" i="40" s="1"/>
  <c r="J155" i="40"/>
  <c r="Q155" i="40" s="1"/>
  <c r="R155" i="40" s="1"/>
  <c r="J127" i="40"/>
  <c r="Q127" i="40" s="1"/>
  <c r="T127" i="40" s="1"/>
  <c r="J122" i="40"/>
  <c r="Q122" i="40" s="1"/>
  <c r="U122" i="40" s="1"/>
  <c r="Q123" i="40"/>
  <c r="Q256" i="40"/>
  <c r="T256" i="40" s="1"/>
  <c r="Q95" i="40"/>
  <c r="T95" i="40" s="1"/>
  <c r="R264" i="40"/>
  <c r="T156" i="40"/>
  <c r="Q262" i="40"/>
  <c r="R262" i="40" s="1"/>
  <c r="Q154" i="40"/>
  <c r="R33" i="40"/>
  <c r="T33" i="40"/>
  <c r="Q14" i="40"/>
  <c r="R14" i="40" s="1"/>
  <c r="T199" i="40"/>
  <c r="R199" i="40"/>
  <c r="R87" i="40"/>
  <c r="T87" i="40"/>
  <c r="Q80" i="40"/>
  <c r="R80" i="40" s="1"/>
  <c r="Q77" i="40"/>
  <c r="R77" i="40" s="1"/>
  <c r="Q78" i="40"/>
  <c r="T78" i="40" s="1"/>
  <c r="Q79" i="40"/>
  <c r="T79" i="40" s="1"/>
  <c r="Q128" i="40"/>
  <c r="T128" i="40" s="1"/>
  <c r="J130" i="40"/>
  <c r="Q130" i="40" s="1"/>
  <c r="R130" i="40" s="1"/>
  <c r="J179" i="40"/>
  <c r="Q179" i="40" s="1"/>
  <c r="J26" i="40"/>
  <c r="Q26" i="40" s="1"/>
  <c r="T26" i="40" s="1"/>
  <c r="J249" i="40"/>
  <c r="Q249" i="40" s="1"/>
  <c r="R249" i="40" s="1"/>
  <c r="J70" i="40"/>
  <c r="Q70" i="40" s="1"/>
  <c r="J23" i="40"/>
  <c r="Q23" i="40" s="1"/>
  <c r="U23" i="40" s="1"/>
  <c r="J166" i="40"/>
  <c r="Q166" i="40" s="1"/>
  <c r="J60" i="40"/>
  <c r="Q60" i="40" s="1"/>
  <c r="T60" i="40" s="1"/>
  <c r="J134" i="40"/>
  <c r="Q134" i="40" s="1"/>
  <c r="R134" i="40" s="1"/>
  <c r="J195" i="40"/>
  <c r="Q195" i="40" s="1"/>
  <c r="J159" i="40"/>
  <c r="Q159" i="40" s="1"/>
  <c r="R159" i="40" s="1"/>
  <c r="J152" i="40"/>
  <c r="Q152" i="40" s="1"/>
  <c r="T152" i="40" s="1"/>
  <c r="C128" i="40"/>
  <c r="D34" i="22"/>
  <c r="D63" i="21"/>
  <c r="D108" i="20"/>
  <c r="D37" i="13"/>
  <c r="C60" i="40"/>
  <c r="D135" i="21"/>
  <c r="D55" i="20"/>
  <c r="D116" i="22"/>
  <c r="D96" i="13"/>
  <c r="C55" i="40"/>
  <c r="D130" i="21"/>
  <c r="D111" i="22"/>
  <c r="D56" i="20"/>
  <c r="D15" i="13"/>
  <c r="C215" i="40"/>
  <c r="D70" i="21"/>
  <c r="D143" i="13"/>
  <c r="D136" i="20"/>
  <c r="C174" i="40"/>
  <c r="D110" i="21"/>
  <c r="D137" i="22"/>
  <c r="D129" i="20"/>
  <c r="D65" i="13"/>
  <c r="C183" i="40"/>
  <c r="D139" i="21"/>
  <c r="D120" i="22"/>
  <c r="D75" i="20"/>
  <c r="D12" i="13"/>
  <c r="C103" i="40"/>
  <c r="D6" i="21"/>
  <c r="D40" i="22"/>
  <c r="D103" i="13"/>
  <c r="D134" i="20"/>
  <c r="C123" i="40"/>
  <c r="D58" i="21"/>
  <c r="D29" i="22"/>
  <c r="D7" i="13"/>
  <c r="C47" i="40"/>
  <c r="D128" i="21"/>
  <c r="D109" i="22"/>
  <c r="D65" i="20"/>
  <c r="D50" i="13"/>
  <c r="C214" i="40"/>
  <c r="D69" i="21"/>
  <c r="D71" i="22"/>
  <c r="D145" i="13"/>
  <c r="D88" i="20"/>
  <c r="C188" i="40"/>
  <c r="D143" i="21"/>
  <c r="D124" i="22"/>
  <c r="D57" i="13"/>
  <c r="D38" i="20"/>
  <c r="C173" i="40"/>
  <c r="D109" i="21"/>
  <c r="D136" i="22"/>
  <c r="D60" i="13"/>
  <c r="D112" i="20"/>
  <c r="C230" i="40"/>
  <c r="D73" i="21"/>
  <c r="D74" i="22"/>
  <c r="D143" i="20"/>
  <c r="D128" i="13"/>
  <c r="C92" i="40"/>
  <c r="D20" i="22"/>
  <c r="D49" i="21"/>
  <c r="D91" i="20"/>
  <c r="D56" i="13"/>
  <c r="C190" i="40"/>
  <c r="D116" i="21"/>
  <c r="D143" i="22"/>
  <c r="D80" i="20"/>
  <c r="D82" i="13"/>
  <c r="C193" i="40"/>
  <c r="D119" i="21"/>
  <c r="D146" i="22"/>
  <c r="D50" i="20"/>
  <c r="D98" i="13"/>
  <c r="C251" i="40"/>
  <c r="D83" i="21"/>
  <c r="D84" i="22"/>
  <c r="D101" i="20"/>
  <c r="D123" i="13"/>
  <c r="C157" i="40"/>
  <c r="D98" i="21"/>
  <c r="D67" i="22"/>
  <c r="D53" i="20"/>
  <c r="D106" i="13"/>
  <c r="C154" i="40"/>
  <c r="D96" i="21"/>
  <c r="D65" i="22"/>
  <c r="D121" i="13"/>
  <c r="C71" i="40"/>
  <c r="D36" i="21"/>
  <c r="D7" i="22"/>
  <c r="D98" i="20"/>
  <c r="D86" i="13"/>
  <c r="C111" i="40"/>
  <c r="D14" i="21"/>
  <c r="D48" i="22"/>
  <c r="D24" i="20"/>
  <c r="D132" i="13"/>
  <c r="C42" i="40"/>
  <c r="D124" i="21"/>
  <c r="D105" i="22"/>
  <c r="D40" i="20"/>
  <c r="D28" i="13"/>
  <c r="C93" i="40"/>
  <c r="D50" i="21"/>
  <c r="D21" i="22"/>
  <c r="D96" i="20"/>
  <c r="D33" i="13"/>
  <c r="C110" i="40"/>
  <c r="D13" i="21"/>
  <c r="D47" i="22"/>
  <c r="D9" i="20"/>
  <c r="D105" i="13"/>
  <c r="C132" i="40"/>
  <c r="D67" i="21"/>
  <c r="D27" i="20"/>
  <c r="D38" i="22"/>
  <c r="D18" i="13"/>
  <c r="C44" i="40"/>
  <c r="D125" i="21"/>
  <c r="D106" i="22"/>
  <c r="D42" i="20"/>
  <c r="D58" i="13"/>
  <c r="C39" i="40"/>
  <c r="D121" i="21"/>
  <c r="D102" i="22"/>
  <c r="D69" i="20"/>
  <c r="D72" i="13"/>
  <c r="C197" i="40"/>
  <c r="D146" i="21"/>
  <c r="D127" i="22"/>
  <c r="D46" i="13"/>
  <c r="D76" i="20"/>
  <c r="C185" i="40"/>
  <c r="D141" i="21"/>
  <c r="D57" i="20"/>
  <c r="D122" i="22"/>
  <c r="D22" i="13"/>
  <c r="C72" i="40"/>
  <c r="D8" i="22"/>
  <c r="D37" i="21"/>
  <c r="D141" i="20"/>
  <c r="D40" i="13"/>
  <c r="C91" i="40"/>
  <c r="D48" i="21"/>
  <c r="D19" i="22"/>
  <c r="D139" i="20"/>
  <c r="D63" i="13"/>
  <c r="C125" i="40"/>
  <c r="D60" i="21"/>
  <c r="D31" i="22"/>
  <c r="D34" i="13"/>
  <c r="D84" i="20"/>
  <c r="C41" i="40"/>
  <c r="D123" i="21"/>
  <c r="D104" i="22"/>
  <c r="D79" i="20"/>
  <c r="D39" i="13"/>
  <c r="C219" i="40"/>
  <c r="D72" i="21"/>
  <c r="D73" i="22"/>
  <c r="D122" i="20"/>
  <c r="D140" i="13"/>
  <c r="C192" i="40"/>
  <c r="D118" i="21"/>
  <c r="D145" i="22"/>
  <c r="D89" i="13"/>
  <c r="D64" i="20"/>
  <c r="C195" i="40"/>
  <c r="D145" i="21"/>
  <c r="D61" i="20"/>
  <c r="D126" i="22"/>
  <c r="D66" i="13"/>
  <c r="C178" i="40"/>
  <c r="D113" i="21"/>
  <c r="D140" i="22"/>
  <c r="D137" i="20"/>
  <c r="D84" i="13"/>
  <c r="C169" i="40"/>
  <c r="D105" i="21"/>
  <c r="D132" i="22"/>
  <c r="D99" i="20"/>
  <c r="D29" i="13"/>
  <c r="C250" i="40"/>
  <c r="D82" i="21"/>
  <c r="D83" i="22"/>
  <c r="D129" i="13"/>
  <c r="D90" i="20"/>
  <c r="C249" i="40"/>
  <c r="D81" i="21"/>
  <c r="D25" i="20"/>
  <c r="D82" i="22"/>
  <c r="D135" i="13"/>
  <c r="C232" i="40"/>
  <c r="D75" i="21"/>
  <c r="D76" i="22"/>
  <c r="D131" i="13"/>
  <c r="D100" i="20"/>
  <c r="C153" i="40"/>
  <c r="D95" i="21"/>
  <c r="D64" i="22"/>
  <c r="D60" i="20"/>
  <c r="D138" i="13"/>
  <c r="C139" i="40"/>
  <c r="D91" i="21"/>
  <c r="D63" i="20"/>
  <c r="D60" i="22"/>
  <c r="D146" i="13"/>
  <c r="C86" i="40"/>
  <c r="D16" i="22"/>
  <c r="D45" i="21"/>
  <c r="D19" i="20"/>
  <c r="D80" i="13"/>
  <c r="C59" i="40"/>
  <c r="D134" i="21"/>
  <c r="D115" i="22"/>
  <c r="D37" i="20"/>
  <c r="D27" i="13"/>
  <c r="C112" i="40"/>
  <c r="D15" i="21"/>
  <c r="D49" i="22"/>
  <c r="D110" i="20"/>
  <c r="D126" i="13"/>
  <c r="C131" i="40"/>
  <c r="D66" i="21"/>
  <c r="D37" i="22"/>
  <c r="D128" i="20"/>
  <c r="D55" i="13"/>
  <c r="C46" i="40"/>
  <c r="D127" i="21"/>
  <c r="D108" i="22"/>
  <c r="D67" i="20"/>
  <c r="D73" i="13"/>
  <c r="C252" i="40"/>
  <c r="D84" i="21"/>
  <c r="D85" i="22"/>
  <c r="D93" i="20"/>
  <c r="D115" i="13"/>
  <c r="C118" i="40"/>
  <c r="D24" i="22"/>
  <c r="D53" i="21"/>
  <c r="D12" i="20"/>
  <c r="D43" i="13"/>
  <c r="C127" i="40"/>
  <c r="D62" i="21"/>
  <c r="D33" i="22"/>
  <c r="D107" i="20"/>
  <c r="D83" i="13"/>
  <c r="C58" i="40"/>
  <c r="D133" i="21"/>
  <c r="D114" i="22"/>
  <c r="D54" i="13"/>
  <c r="D66" i="20"/>
  <c r="C175" i="40"/>
  <c r="D111" i="21"/>
  <c r="D138" i="22"/>
  <c r="D130" i="20"/>
  <c r="D71" i="13"/>
  <c r="C77" i="40"/>
  <c r="D42" i="21"/>
  <c r="D13" i="22"/>
  <c r="D109" i="20"/>
  <c r="D94" i="13"/>
  <c r="C133" i="40"/>
  <c r="D68" i="21"/>
  <c r="D39" i="22"/>
  <c r="D138" i="20"/>
  <c r="D90" i="13"/>
  <c r="C107" i="40"/>
  <c r="D10" i="21"/>
  <c r="D44" i="22"/>
  <c r="D119" i="13"/>
  <c r="D116" i="20"/>
  <c r="C138" i="40"/>
  <c r="D90" i="21"/>
  <c r="D59" i="22"/>
  <c r="D51" i="20"/>
  <c r="D148" i="13"/>
  <c r="C94" i="40"/>
  <c r="D22" i="22"/>
  <c r="D51" i="21"/>
  <c r="D49" i="13"/>
  <c r="D102" i="20"/>
  <c r="C74" i="40"/>
  <c r="D10" i="22"/>
  <c r="D39" i="21"/>
  <c r="D115" i="20"/>
  <c r="D69" i="13"/>
  <c r="C117" i="40"/>
  <c r="D20" i="21"/>
  <c r="D54" i="22"/>
  <c r="D137" i="13"/>
  <c r="C170" i="40"/>
  <c r="D106" i="21"/>
  <c r="D133" i="22"/>
  <c r="D15" i="20"/>
  <c r="D38" i="13"/>
  <c r="C247" i="40"/>
  <c r="D79" i="21"/>
  <c r="D80" i="22"/>
  <c r="D131" i="20"/>
  <c r="D118" i="13"/>
  <c r="C136" i="40"/>
  <c r="D88" i="21"/>
  <c r="D57" i="22"/>
  <c r="D70" i="20"/>
  <c r="D124" i="13"/>
  <c r="C152" i="40"/>
  <c r="D94" i="21"/>
  <c r="D63" i="22"/>
  <c r="D77" i="20"/>
  <c r="D107" i="13"/>
  <c r="C160" i="40"/>
  <c r="D101" i="21"/>
  <c r="D59" i="20"/>
  <c r="D70" i="22"/>
  <c r="D130" i="13"/>
  <c r="C90" i="40"/>
  <c r="D18" i="22"/>
  <c r="D47" i="21"/>
  <c r="D7" i="20"/>
  <c r="D62" i="13"/>
  <c r="C75" i="40"/>
  <c r="D40" i="21"/>
  <c r="D11" i="22"/>
  <c r="D99" i="13"/>
  <c r="D126" i="20"/>
  <c r="C78" i="40"/>
  <c r="D14" i="22"/>
  <c r="D43" i="21"/>
  <c r="D125" i="20"/>
  <c r="D47" i="13"/>
  <c r="C126" i="40"/>
  <c r="D32" i="22"/>
  <c r="D61" i="21"/>
  <c r="D135" i="20"/>
  <c r="D76" i="13"/>
  <c r="C115" i="40"/>
  <c r="D18" i="21"/>
  <c r="D52" i="22"/>
  <c r="D127" i="13"/>
  <c r="D10" i="20"/>
  <c r="C65" i="40"/>
  <c r="D137" i="21"/>
  <c r="D118" i="22"/>
  <c r="D73" i="20"/>
  <c r="D19" i="13"/>
  <c r="C180" i="40"/>
  <c r="D115" i="21"/>
  <c r="D142" i="22"/>
  <c r="D119" i="20"/>
  <c r="D97" i="13"/>
  <c r="C194" i="40"/>
  <c r="D147" i="21"/>
  <c r="D128" i="22"/>
  <c r="D54" i="20"/>
  <c r="D35" i="13"/>
  <c r="C248" i="40"/>
  <c r="D80" i="21"/>
  <c r="D81" i="22"/>
  <c r="D109" i="13"/>
  <c r="D20" i="20"/>
  <c r="C155" i="40"/>
  <c r="D97" i="21"/>
  <c r="D66" i="22"/>
  <c r="D133" i="13"/>
  <c r="C76" i="40"/>
  <c r="D12" i="22"/>
  <c r="D41" i="21"/>
  <c r="D9" i="13"/>
  <c r="D26" i="20"/>
  <c r="C130" i="40"/>
  <c r="D36" i="22"/>
  <c r="D65" i="21"/>
  <c r="D117" i="20"/>
  <c r="D70" i="13"/>
  <c r="C124" i="40"/>
  <c r="D30" i="22"/>
  <c r="D59" i="21"/>
  <c r="D48" i="13"/>
  <c r="C216" i="40"/>
  <c r="D71" i="21"/>
  <c r="D72" i="22"/>
  <c r="D147" i="13"/>
  <c r="D104" i="20"/>
  <c r="C172" i="40"/>
  <c r="D108" i="21"/>
  <c r="D135" i="22"/>
  <c r="D8" i="20"/>
  <c r="D51" i="13"/>
  <c r="C186" i="40"/>
  <c r="D142" i="21"/>
  <c r="D123" i="22"/>
  <c r="D52" i="13"/>
  <c r="D58" i="20"/>
  <c r="C122" i="40"/>
  <c r="D28" i="22"/>
  <c r="D57" i="21"/>
  <c r="D94" i="20"/>
  <c r="D67" i="13"/>
  <c r="C116" i="40"/>
  <c r="D19" i="21"/>
  <c r="D53" i="22"/>
  <c r="D14" i="20"/>
  <c r="D134" i="13"/>
  <c r="C57" i="40"/>
  <c r="D132" i="21"/>
  <c r="D113" i="22"/>
  <c r="D87" i="13"/>
  <c r="D78" i="20"/>
  <c r="C61" i="40"/>
  <c r="D47" i="20"/>
  <c r="D61" i="13"/>
  <c r="C114" i="40"/>
  <c r="D17" i="21"/>
  <c r="D51" i="22"/>
  <c r="D30" i="20"/>
  <c r="D120" i="13"/>
  <c r="C108" i="40"/>
  <c r="D11" i="21"/>
  <c r="D45" i="22"/>
  <c r="D103" i="20"/>
  <c r="D108" i="13"/>
  <c r="C56" i="40"/>
  <c r="D131" i="21"/>
  <c r="D112" i="22"/>
  <c r="D93" i="13"/>
  <c r="D62" i="20"/>
  <c r="C263" i="40"/>
  <c r="D85" i="21"/>
  <c r="D31" i="20"/>
  <c r="D86" i="22"/>
  <c r="D142" i="13"/>
  <c r="C45" i="40"/>
  <c r="D126" i="21"/>
  <c r="D107" i="22"/>
  <c r="D72" i="20"/>
  <c r="D64" i="13"/>
  <c r="C191" i="40"/>
  <c r="D117" i="21"/>
  <c r="D144" i="22"/>
  <c r="D85" i="13"/>
  <c r="D74" i="20"/>
  <c r="C176" i="40"/>
  <c r="D112" i="21"/>
  <c r="D139" i="22"/>
  <c r="D78" i="13"/>
  <c r="D120" i="20"/>
  <c r="C179" i="40"/>
  <c r="D114" i="21"/>
  <c r="D141" i="22"/>
  <c r="D118" i="20"/>
  <c r="D92" i="13"/>
  <c r="C167" i="40"/>
  <c r="D103" i="21"/>
  <c r="D21" i="20"/>
  <c r="D130" i="22"/>
  <c r="D14" i="13"/>
  <c r="C234" i="40"/>
  <c r="D77" i="21"/>
  <c r="D78" i="22"/>
  <c r="D124" i="20"/>
  <c r="D122" i="13"/>
  <c r="C233" i="40"/>
  <c r="D76" i="21"/>
  <c r="D77" i="22"/>
  <c r="D18" i="20"/>
  <c r="D110" i="13"/>
  <c r="C135" i="40"/>
  <c r="D87" i="21"/>
  <c r="D41" i="20"/>
  <c r="D56" i="22"/>
  <c r="D117" i="13"/>
  <c r="C137" i="40"/>
  <c r="D89" i="21"/>
  <c r="D58" i="22"/>
  <c r="D139" i="13"/>
  <c r="D48" i="20"/>
  <c r="C159" i="40"/>
  <c r="D100" i="21"/>
  <c r="D69" i="22"/>
  <c r="D83" i="20"/>
  <c r="D104" i="13"/>
  <c r="C151" i="40"/>
  <c r="D93" i="21"/>
  <c r="D62" i="22"/>
  <c r="D125" i="13"/>
  <c r="D68" i="20"/>
  <c r="C73" i="40"/>
  <c r="D38" i="21"/>
  <c r="D9" i="22"/>
  <c r="D11" i="20"/>
  <c r="D10" i="13"/>
  <c r="C79" i="40"/>
  <c r="D44" i="21"/>
  <c r="D15" i="22"/>
  <c r="D105" i="20"/>
  <c r="D44" i="13"/>
  <c r="C184" i="40"/>
  <c r="D140" i="21"/>
  <c r="D121" i="22"/>
  <c r="D43" i="20"/>
  <c r="D30" i="13"/>
  <c r="C105" i="40"/>
  <c r="D8" i="21"/>
  <c r="D42" i="22"/>
  <c r="D85" i="20"/>
  <c r="D113" i="13"/>
  <c r="C106" i="40"/>
  <c r="D9" i="21"/>
  <c r="D43" i="22"/>
  <c r="D114" i="20"/>
  <c r="D112" i="13"/>
  <c r="C109" i="40"/>
  <c r="D12" i="21"/>
  <c r="D46" i="22"/>
  <c r="D87" i="20"/>
  <c r="D144" i="13"/>
  <c r="C120" i="40"/>
  <c r="D26" i="22"/>
  <c r="D55" i="21"/>
  <c r="D106" i="20"/>
  <c r="D31" i="13"/>
  <c r="C40" i="40"/>
  <c r="D122" i="21"/>
  <c r="D103" i="22"/>
  <c r="D45" i="20"/>
  <c r="D41" i="13"/>
  <c r="C104" i="40"/>
  <c r="D7" i="21"/>
  <c r="D41" i="22"/>
  <c r="D97" i="20"/>
  <c r="D141" i="13"/>
  <c r="C113" i="40"/>
  <c r="D16" i="21"/>
  <c r="D50" i="22"/>
  <c r="D101" i="13"/>
  <c r="D142" i="20"/>
  <c r="C121" i="40"/>
  <c r="D56" i="21"/>
  <c r="D27" i="22"/>
  <c r="D24" i="13"/>
  <c r="D32" i="20"/>
  <c r="C119" i="40"/>
  <c r="D54" i="21"/>
  <c r="D25" i="22"/>
  <c r="D35" i="20"/>
  <c r="D100" i="13"/>
  <c r="C63" i="40"/>
  <c r="D136" i="21"/>
  <c r="D117" i="22"/>
  <c r="D46" i="20"/>
  <c r="D11" i="13"/>
  <c r="C54" i="40"/>
  <c r="D129" i="21"/>
  <c r="D110" i="22"/>
  <c r="D71" i="20"/>
  <c r="D20" i="13"/>
  <c r="C189" i="40"/>
  <c r="D144" i="21"/>
  <c r="D125" i="22"/>
  <c r="D81" i="20"/>
  <c r="D75" i="13"/>
  <c r="C168" i="40"/>
  <c r="D104" i="21"/>
  <c r="D131" i="22"/>
  <c r="D92" i="20"/>
  <c r="D21" i="13"/>
  <c r="C171" i="40"/>
  <c r="D107" i="21"/>
  <c r="D134" i="22"/>
  <c r="D95" i="20"/>
  <c r="D45" i="13"/>
  <c r="C182" i="40"/>
  <c r="D138" i="21"/>
  <c r="D119" i="22"/>
  <c r="D39" i="20"/>
  <c r="D16" i="13"/>
  <c r="C231" i="40"/>
  <c r="D74" i="21"/>
  <c r="D75" i="22"/>
  <c r="D33" i="20"/>
  <c r="D136" i="13"/>
  <c r="C246" i="40"/>
  <c r="D78" i="21"/>
  <c r="D79" i="22"/>
  <c r="D123" i="20"/>
  <c r="D116" i="13"/>
  <c r="C158" i="40"/>
  <c r="D99" i="21"/>
  <c r="D68" i="22"/>
  <c r="D82" i="20"/>
  <c r="D102" i="13"/>
  <c r="C150" i="40"/>
  <c r="D92" i="21"/>
  <c r="D61" i="22"/>
  <c r="D44" i="20"/>
  <c r="D114" i="13"/>
  <c r="C88" i="40"/>
  <c r="D46" i="21"/>
  <c r="D17" i="22"/>
  <c r="D140" i="20"/>
  <c r="D17" i="13"/>
  <c r="Q184" i="40"/>
  <c r="S184" i="40" s="1"/>
  <c r="Q22" i="40"/>
  <c r="Q246" i="40"/>
  <c r="J7" i="40"/>
  <c r="J90" i="40"/>
  <c r="Q90" i="40" s="1"/>
  <c r="T90" i="40" s="1"/>
  <c r="T157" i="40"/>
  <c r="Q28" i="40"/>
  <c r="D171" i="40"/>
  <c r="D246" i="40"/>
  <c r="D158" i="40"/>
  <c r="D150" i="40"/>
  <c r="D88" i="40"/>
  <c r="D111" i="40"/>
  <c r="D112" i="40"/>
  <c r="D128" i="40"/>
  <c r="D131" i="40"/>
  <c r="D60" i="40"/>
  <c r="D55" i="40"/>
  <c r="D46" i="40"/>
  <c r="D215" i="40"/>
  <c r="D196" i="40"/>
  <c r="D174" i="40"/>
  <c r="D183" i="40"/>
  <c r="D173" i="40"/>
  <c r="D230" i="40"/>
  <c r="D252" i="40"/>
  <c r="D87" i="40"/>
  <c r="D93" i="40"/>
  <c r="D92" i="40"/>
  <c r="D113" i="40"/>
  <c r="D119" i="40"/>
  <c r="D63" i="40"/>
  <c r="D54" i="40"/>
  <c r="D189" i="40"/>
  <c r="D182" i="40"/>
  <c r="D103" i="40"/>
  <c r="D123" i="40"/>
  <c r="D47" i="40"/>
  <c r="D214" i="40"/>
  <c r="D188" i="40"/>
  <c r="D190" i="40"/>
  <c r="D157" i="40"/>
  <c r="D154" i="40"/>
  <c r="D168" i="40"/>
  <c r="D118" i="40"/>
  <c r="D127" i="40"/>
  <c r="D58" i="40"/>
  <c r="D175" i="40"/>
  <c r="D193" i="40"/>
  <c r="D251" i="40"/>
  <c r="D71" i="40"/>
  <c r="D110" i="40"/>
  <c r="D126" i="40"/>
  <c r="D132" i="40"/>
  <c r="D115" i="40"/>
  <c r="D44" i="40"/>
  <c r="D39" i="40"/>
  <c r="D65" i="40"/>
  <c r="D180" i="40"/>
  <c r="D197" i="40"/>
  <c r="D194" i="40"/>
  <c r="D185" i="40"/>
  <c r="D248" i="40"/>
  <c r="D156" i="40"/>
  <c r="D155" i="40"/>
  <c r="D72" i="40"/>
  <c r="D77" i="40"/>
  <c r="D76" i="40"/>
  <c r="D94" i="40"/>
  <c r="D192" i="40"/>
  <c r="D153" i="40"/>
  <c r="D130" i="40"/>
  <c r="D133" i="40"/>
  <c r="D124" i="40"/>
  <c r="D107" i="40"/>
  <c r="D66" i="40"/>
  <c r="D42" i="40"/>
  <c r="D216" i="40"/>
  <c r="D186" i="40"/>
  <c r="D138" i="40"/>
  <c r="D74" i="40"/>
  <c r="D61" i="40"/>
  <c r="D178" i="40"/>
  <c r="D263" i="40"/>
  <c r="D184" i="40"/>
  <c r="D187" i="40"/>
  <c r="D170" i="40"/>
  <c r="D247" i="40"/>
  <c r="D136" i="40"/>
  <c r="D152" i="40"/>
  <c r="D160" i="40"/>
  <c r="D90" i="40"/>
  <c r="D75" i="40"/>
  <c r="D78" i="40"/>
  <c r="D104" i="40"/>
  <c r="D121" i="40"/>
  <c r="D231" i="40"/>
  <c r="D172" i="40"/>
  <c r="D177" i="40"/>
  <c r="D235" i="40"/>
  <c r="D91" i="40"/>
  <c r="D122" i="40"/>
  <c r="D125" i="40"/>
  <c r="D116" i="40"/>
  <c r="D57" i="40"/>
  <c r="D41" i="40"/>
  <c r="D219" i="40"/>
  <c r="D195" i="40"/>
  <c r="D169" i="40"/>
  <c r="D250" i="40"/>
  <c r="D249" i="40"/>
  <c r="D232" i="40"/>
  <c r="D139" i="40"/>
  <c r="D86" i="40"/>
  <c r="D89" i="40"/>
  <c r="D59" i="40"/>
  <c r="D114" i="40"/>
  <c r="D117" i="40"/>
  <c r="D108" i="40"/>
  <c r="D56" i="40"/>
  <c r="D217" i="40"/>
  <c r="D105" i="40"/>
  <c r="D106" i="40"/>
  <c r="D109" i="40"/>
  <c r="D120" i="40"/>
  <c r="D40" i="40"/>
  <c r="D64" i="40"/>
  <c r="D62" i="40"/>
  <c r="D45" i="40"/>
  <c r="D218" i="40"/>
  <c r="D262" i="40"/>
  <c r="D191" i="40"/>
  <c r="D176" i="40"/>
  <c r="D179" i="40"/>
  <c r="D167" i="40"/>
  <c r="D234" i="40"/>
  <c r="D233" i="40"/>
  <c r="D135" i="40"/>
  <c r="D137" i="40"/>
  <c r="D159" i="40"/>
  <c r="D151" i="40"/>
  <c r="D73" i="40"/>
  <c r="D79" i="40"/>
  <c r="S186" i="20"/>
  <c r="T186" i="20" s="1"/>
  <c r="I186" i="20" s="1"/>
  <c r="T34" i="20"/>
  <c r="I34" i="20" s="1"/>
  <c r="T100" i="20"/>
  <c r="I100" i="20" s="1"/>
  <c r="S253" i="20"/>
  <c r="T253" i="20" s="1"/>
  <c r="I253" i="20" s="1"/>
  <c r="T29" i="20"/>
  <c r="I29" i="20" s="1"/>
  <c r="T67" i="20"/>
  <c r="I67" i="20" s="1"/>
  <c r="T115" i="20"/>
  <c r="I115" i="20" s="1"/>
  <c r="T91" i="20"/>
  <c r="I91" i="20" s="1"/>
  <c r="J168" i="40" s="1"/>
  <c r="Q168" i="40" s="1"/>
  <c r="T127" i="20"/>
  <c r="I127" i="20" s="1"/>
  <c r="J177" i="40" s="1"/>
  <c r="Q177" i="40" s="1"/>
  <c r="R177" i="40" s="1"/>
  <c r="T106" i="20"/>
  <c r="I106" i="20" s="1"/>
  <c r="J120" i="40" s="1"/>
  <c r="Q120" i="40" s="1"/>
  <c r="U120" i="40" s="1"/>
  <c r="T78" i="20"/>
  <c r="I78" i="20" s="1"/>
  <c r="J57" i="40" s="1"/>
  <c r="Q57" i="40" s="1"/>
  <c r="T147" i="20"/>
  <c r="I147" i="20" s="1"/>
  <c r="T82" i="20"/>
  <c r="I82" i="20" s="1"/>
  <c r="J158" i="40" s="1"/>
  <c r="Q158" i="40" s="1"/>
  <c r="T143" i="20"/>
  <c r="I143" i="20" s="1"/>
  <c r="S285" i="20"/>
  <c r="T285" i="20" s="1"/>
  <c r="I285" i="20" s="1"/>
  <c r="S16" i="20"/>
  <c r="T16" i="20" s="1"/>
  <c r="I16" i="20" s="1"/>
  <c r="J102" i="40" s="1"/>
  <c r="T281" i="20"/>
  <c r="I281" i="20" s="1"/>
  <c r="T170" i="20"/>
  <c r="I170" i="20" s="1"/>
  <c r="T216" i="20"/>
  <c r="I216" i="20" s="1"/>
  <c r="S194" i="20"/>
  <c r="T194" i="20" s="1"/>
  <c r="I194" i="20" s="1"/>
  <c r="S88" i="20"/>
  <c r="T88" i="20" s="1"/>
  <c r="I88" i="20" s="1"/>
  <c r="T50" i="20"/>
  <c r="I50" i="20" s="1"/>
  <c r="J193" i="40" s="1"/>
  <c r="Q193" i="40" s="1"/>
  <c r="S114" i="20"/>
  <c r="T114" i="20" s="1"/>
  <c r="I114" i="20" s="1"/>
  <c r="T289" i="20"/>
  <c r="I289" i="20" s="1"/>
  <c r="T232" i="20"/>
  <c r="I232" i="20" s="1"/>
  <c r="T293" i="20"/>
  <c r="I293" i="20" s="1"/>
  <c r="T66" i="20"/>
  <c r="I66" i="20" s="1"/>
  <c r="J58" i="40" s="1"/>
  <c r="Q58" i="40" s="1"/>
  <c r="S80" i="20"/>
  <c r="T80" i="20" s="1"/>
  <c r="I80" i="20" s="1"/>
  <c r="S136" i="20"/>
  <c r="T136" i="20" s="1"/>
  <c r="I136" i="20" s="1"/>
  <c r="S101" i="20"/>
  <c r="T101" i="20" s="1"/>
  <c r="I101" i="20" s="1"/>
  <c r="J251" i="40" s="1"/>
  <c r="Q251" i="40" s="1"/>
  <c r="T155" i="20"/>
  <c r="I155" i="20" s="1"/>
  <c r="S220" i="20"/>
  <c r="T220" i="20" s="1"/>
  <c r="I220" i="20" s="1"/>
  <c r="S236" i="20"/>
  <c r="T236" i="20" s="1"/>
  <c r="I236" i="20" s="1"/>
  <c r="S252" i="20"/>
  <c r="T252" i="20" s="1"/>
  <c r="I252" i="20" s="1"/>
  <c r="T75" i="20"/>
  <c r="I75" i="20" s="1"/>
  <c r="T138" i="20"/>
  <c r="I138" i="20" s="1"/>
  <c r="J133" i="40" s="1"/>
  <c r="Q133" i="40" s="1"/>
  <c r="R133" i="40" s="1"/>
  <c r="S248" i="20"/>
  <c r="T248" i="20" s="1"/>
  <c r="I248" i="20" s="1"/>
  <c r="T74" i="20"/>
  <c r="I74" i="20" s="1"/>
  <c r="T42" i="20"/>
  <c r="I42" i="20" s="1"/>
  <c r="T163" i="20"/>
  <c r="I163" i="20" s="1"/>
  <c r="T175" i="20"/>
  <c r="I175" i="20" s="1"/>
  <c r="T159" i="20"/>
  <c r="I159" i="20" s="1"/>
  <c r="T122" i="20"/>
  <c r="I122" i="20" s="1"/>
  <c r="S162" i="20"/>
  <c r="T162" i="20" s="1"/>
  <c r="I162" i="20" s="1"/>
  <c r="S277" i="20"/>
  <c r="T277" i="20" s="1"/>
  <c r="I277" i="20" s="1"/>
  <c r="T58" i="20"/>
  <c r="I58" i="20" s="1"/>
  <c r="T98" i="20"/>
  <c r="I98" i="20" s="1"/>
  <c r="T10" i="20"/>
  <c r="I10" i="20" s="1"/>
  <c r="J110" i="40" s="1"/>
  <c r="Q110" i="40" s="1"/>
  <c r="R110" i="40" s="1"/>
  <c r="S24" i="20"/>
  <c r="T24" i="20" s="1"/>
  <c r="I24" i="20" s="1"/>
  <c r="J153" i="40" s="1"/>
  <c r="Q153" i="40" s="1"/>
  <c r="R153" i="40" s="1"/>
  <c r="S18" i="20"/>
  <c r="T18" i="20" s="1"/>
  <c r="I18" i="20" s="1"/>
  <c r="T93" i="20"/>
  <c r="I93" i="20" s="1"/>
  <c r="J252" i="40" s="1"/>
  <c r="Q252" i="40" s="1"/>
  <c r="T257" i="20"/>
  <c r="I257" i="20" s="1"/>
  <c r="S48" i="20"/>
  <c r="T48" i="20" s="1"/>
  <c r="I48" i="20" s="1"/>
  <c r="J137" i="40" s="1"/>
  <c r="Q137" i="40" s="1"/>
  <c r="R137" i="40" s="1"/>
  <c r="T90" i="20"/>
  <c r="I90" i="20" s="1"/>
  <c r="S37" i="20"/>
  <c r="T37" i="20" s="1"/>
  <c r="I37" i="20" s="1"/>
  <c r="T154" i="20"/>
  <c r="I154" i="20" s="1"/>
  <c r="T26" i="20"/>
  <c r="I26" i="20" s="1"/>
  <c r="J76" i="40" s="1"/>
  <c r="Q76" i="40" s="1"/>
  <c r="S131" i="20"/>
  <c r="T131" i="20" s="1"/>
  <c r="I131" i="20" s="1"/>
  <c r="T184" i="20"/>
  <c r="I184" i="20" s="1"/>
  <c r="I267" i="20"/>
  <c r="I140" i="20"/>
  <c r="J88" i="40" s="1"/>
  <c r="Q88" i="40" s="1"/>
  <c r="S87" i="40" s="1"/>
  <c r="I56" i="20"/>
  <c r="I32" i="20"/>
  <c r="I149" i="20"/>
  <c r="I40" i="20"/>
  <c r="J42" i="40" s="1"/>
  <c r="Q42" i="40" s="1"/>
  <c r="I97" i="20"/>
  <c r="J104" i="40" s="1"/>
  <c r="Q104" i="40" s="1"/>
  <c r="I128" i="20"/>
  <c r="I167" i="20"/>
  <c r="I266" i="20"/>
  <c r="I17" i="20"/>
  <c r="I110" i="20"/>
  <c r="J112" i="40" s="1"/>
  <c r="Q112" i="40" s="1"/>
  <c r="T112" i="40" s="1"/>
  <c r="I104" i="20"/>
  <c r="J216" i="40" s="1"/>
  <c r="Q216" i="40" s="1"/>
  <c r="I46" i="20"/>
  <c r="I176" i="20"/>
  <c r="I205" i="20"/>
  <c r="I189" i="20"/>
  <c r="I265" i="20"/>
  <c r="I64" i="20"/>
  <c r="I59" i="20"/>
  <c r="J160" i="40" s="1"/>
  <c r="Q160" i="40" s="1"/>
  <c r="I144" i="20"/>
  <c r="I51" i="20"/>
  <c r="J124" i="40" s="1"/>
  <c r="Q124" i="40" s="1"/>
  <c r="R124" i="40" s="1"/>
  <c r="I169" i="20"/>
  <c r="I135" i="20"/>
  <c r="I157" i="20"/>
  <c r="I165" i="20"/>
  <c r="I19" i="20"/>
  <c r="I113" i="20"/>
  <c r="I233" i="20"/>
  <c r="I249" i="20"/>
  <c r="I102" i="20"/>
  <c r="J94" i="40" s="1"/>
  <c r="Q94" i="40" s="1"/>
  <c r="I171" i="20"/>
  <c r="I120" i="20"/>
  <c r="J176" i="40" s="1"/>
  <c r="Q176" i="40" s="1"/>
  <c r="I72" i="20"/>
  <c r="J45" i="40" s="1"/>
  <c r="Q45" i="40" s="1"/>
  <c r="I241" i="20"/>
  <c r="I137" i="20"/>
  <c r="J178" i="40" s="1"/>
  <c r="Q178" i="40" s="1"/>
  <c r="T178" i="40" s="1"/>
  <c r="I173" i="20"/>
  <c r="I156" i="20"/>
  <c r="I213" i="20"/>
  <c r="I197" i="20"/>
  <c r="I225" i="20"/>
  <c r="I274" i="20"/>
  <c r="I96" i="20"/>
  <c r="I133" i="20"/>
  <c r="J11" i="40" s="1"/>
  <c r="Q11" i="40" s="1"/>
  <c r="I76" i="20"/>
  <c r="J197" i="40" s="1"/>
  <c r="Q197" i="40" s="1"/>
  <c r="I65" i="20"/>
  <c r="J47" i="40" s="1"/>
  <c r="Q47" i="40" s="1"/>
  <c r="I153" i="20"/>
  <c r="I206" i="20"/>
  <c r="I181" i="20"/>
  <c r="I27" i="20"/>
  <c r="J140" i="40" s="1"/>
  <c r="Q140" i="40" s="1"/>
  <c r="I112" i="20"/>
  <c r="J173" i="40" s="1"/>
  <c r="Q173" i="40" s="1"/>
  <c r="I172" i="20"/>
  <c r="I268" i="20"/>
  <c r="I151" i="20"/>
  <c r="I141" i="20"/>
  <c r="J72" i="40" s="1"/>
  <c r="Q72" i="40" s="1"/>
  <c r="I124" i="20"/>
  <c r="J234" i="40" s="1"/>
  <c r="Q234" i="40" s="1"/>
  <c r="I160" i="20"/>
  <c r="I139" i="20"/>
  <c r="J91" i="40" s="1"/>
  <c r="Q91" i="40" s="1"/>
  <c r="I190" i="20"/>
  <c r="I290" i="20"/>
  <c r="I8" i="20"/>
  <c r="T254" i="40" l="1"/>
  <c r="J186" i="40"/>
  <c r="Q186" i="40" s="1"/>
  <c r="J174" i="40"/>
  <c r="Q174" i="40" s="1"/>
  <c r="R174" i="40" s="1"/>
  <c r="J172" i="40"/>
  <c r="Q172" i="40" s="1"/>
  <c r="J215" i="40"/>
  <c r="Q215" i="40" s="1"/>
  <c r="T215" i="40" s="1"/>
  <c r="J253" i="40"/>
  <c r="Q253" i="40" s="1"/>
  <c r="J232" i="40"/>
  <c r="Q232" i="40" s="1"/>
  <c r="T232" i="40" s="1"/>
  <c r="J247" i="40"/>
  <c r="Q247" i="40" s="1"/>
  <c r="R247" i="40" s="1"/>
  <c r="J25" i="40"/>
  <c r="Q25" i="40" s="1"/>
  <c r="J131" i="40"/>
  <c r="Q131" i="40" s="1"/>
  <c r="R131" i="40" s="1"/>
  <c r="J34" i="40"/>
  <c r="Q34" i="40" s="1"/>
  <c r="R34" i="40" s="1"/>
  <c r="J59" i="40"/>
  <c r="Q59" i="40" s="1"/>
  <c r="R59" i="40" s="1"/>
  <c r="J219" i="40"/>
  <c r="Q219" i="40" s="1"/>
  <c r="S219" i="40" s="1"/>
  <c r="J15" i="40"/>
  <c r="Q15" i="40" s="1"/>
  <c r="J167" i="40"/>
  <c r="Q167" i="40" s="1"/>
  <c r="R167" i="40" s="1"/>
  <c r="J74" i="40"/>
  <c r="Q74" i="40" s="1"/>
  <c r="J255" i="40"/>
  <c r="Q255" i="40" s="1"/>
  <c r="J106" i="40"/>
  <c r="Q106" i="40" s="1"/>
  <c r="T106" i="40" s="1"/>
  <c r="J43" i="40"/>
  <c r="Q43" i="40" s="1"/>
  <c r="J86" i="40"/>
  <c r="Q86" i="40" s="1"/>
  <c r="U86" i="40" s="1"/>
  <c r="J75" i="40"/>
  <c r="Q75" i="40" s="1"/>
  <c r="J180" i="40"/>
  <c r="Q180" i="40" s="1"/>
  <c r="J24" i="40"/>
  <c r="Q24" i="40" s="1"/>
  <c r="J71" i="40"/>
  <c r="Q71" i="40" s="1"/>
  <c r="U71" i="40" s="1"/>
  <c r="J12" i="40"/>
  <c r="Q12" i="40" s="1"/>
  <c r="J39" i="40"/>
  <c r="Q39" i="40" s="1"/>
  <c r="T39" i="40" s="1"/>
  <c r="J183" i="40"/>
  <c r="Q183" i="40" s="1"/>
  <c r="J250" i="40"/>
  <c r="Q250" i="40" s="1"/>
  <c r="T250" i="40" s="1"/>
  <c r="J35" i="40"/>
  <c r="Q35" i="40" s="1"/>
  <c r="J214" i="40"/>
  <c r="Q214" i="40" s="1"/>
  <c r="T214" i="40" s="1"/>
  <c r="J257" i="40"/>
  <c r="Q257" i="40" s="1"/>
  <c r="J188" i="40"/>
  <c r="Q188" i="40" s="1"/>
  <c r="T188" i="40" s="1"/>
  <c r="J233" i="40"/>
  <c r="Q233" i="40" s="1"/>
  <c r="R233" i="40" s="1"/>
  <c r="J230" i="40"/>
  <c r="Q230" i="40" s="1"/>
  <c r="T230" i="40" s="1"/>
  <c r="T177" i="40"/>
  <c r="J93" i="40"/>
  <c r="Q93" i="40" s="1"/>
  <c r="R93" i="40" s="1"/>
  <c r="J191" i="40"/>
  <c r="Q191" i="40" s="1"/>
  <c r="J89" i="40"/>
  <c r="Q89" i="40" s="1"/>
  <c r="R89" i="40" s="1"/>
  <c r="J175" i="40"/>
  <c r="Q175" i="40" s="1"/>
  <c r="R175" i="40" s="1"/>
  <c r="J54" i="40"/>
  <c r="Q54" i="40" s="1"/>
  <c r="T54" i="40" s="1"/>
  <c r="J92" i="40"/>
  <c r="Q92" i="40" s="1"/>
  <c r="R92" i="40" s="1"/>
  <c r="J9" i="40"/>
  <c r="Q9" i="40" s="1"/>
  <c r="R9" i="40" s="1"/>
  <c r="T141" i="40"/>
  <c r="J135" i="40"/>
  <c r="Q135" i="40" s="1"/>
  <c r="T135" i="40" s="1"/>
  <c r="J113" i="40"/>
  <c r="Q113" i="40" s="1"/>
  <c r="R113" i="40" s="1"/>
  <c r="J116" i="40"/>
  <c r="Q116" i="40" s="1"/>
  <c r="R116" i="40" s="1"/>
  <c r="J63" i="40"/>
  <c r="Q63" i="40" s="1"/>
  <c r="T63" i="40" s="1"/>
  <c r="J142" i="40"/>
  <c r="Q142" i="40" s="1"/>
  <c r="R142" i="40" s="1"/>
  <c r="J263" i="40"/>
  <c r="Q263" i="40" s="1"/>
  <c r="J107" i="40"/>
  <c r="Q107" i="40" s="1"/>
  <c r="R107" i="40" s="1"/>
  <c r="J139" i="40"/>
  <c r="Q139" i="40" s="1"/>
  <c r="T139" i="40" s="1"/>
  <c r="T140" i="40"/>
  <c r="R140" i="40"/>
  <c r="J119" i="40"/>
  <c r="Q119" i="40" s="1"/>
  <c r="U119" i="40" s="1"/>
  <c r="T109" i="40"/>
  <c r="J111" i="40"/>
  <c r="Q111" i="40" s="1"/>
  <c r="J114" i="40"/>
  <c r="Q114" i="40" s="1"/>
  <c r="J32" i="40"/>
  <c r="Q32" i="40" s="1"/>
  <c r="R32" i="40" s="1"/>
  <c r="J117" i="40"/>
  <c r="Q117" i="40" s="1"/>
  <c r="J138" i="40"/>
  <c r="Q138" i="40" s="1"/>
  <c r="R256" i="40"/>
  <c r="J150" i="40"/>
  <c r="Q150" i="40" s="1"/>
  <c r="R150" i="40" s="1"/>
  <c r="R125" i="40"/>
  <c r="R95" i="40"/>
  <c r="T262" i="40"/>
  <c r="T155" i="40"/>
  <c r="T124" i="40"/>
  <c r="T14" i="40"/>
  <c r="T80" i="40"/>
  <c r="T77" i="40"/>
  <c r="T174" i="40"/>
  <c r="R127" i="40"/>
  <c r="R171" i="40"/>
  <c r="U22" i="40"/>
  <c r="S122" i="40"/>
  <c r="R246" i="40"/>
  <c r="T187" i="40"/>
  <c r="R78" i="40"/>
  <c r="R79" i="40"/>
  <c r="R128" i="40"/>
  <c r="T169" i="40"/>
  <c r="T88" i="40"/>
  <c r="T108" i="40"/>
  <c r="T130" i="40"/>
  <c r="J218" i="40"/>
  <c r="Q218" i="40" s="1"/>
  <c r="J29" i="40"/>
  <c r="Q29" i="40" s="1"/>
  <c r="T29" i="40" s="1"/>
  <c r="J73" i="40"/>
  <c r="Q73" i="40" s="1"/>
  <c r="S73" i="40" s="1"/>
  <c r="J30" i="40"/>
  <c r="Q30" i="40" s="1"/>
  <c r="T30" i="40" s="1"/>
  <c r="J118" i="40"/>
  <c r="Q118" i="40" s="1"/>
  <c r="J170" i="40"/>
  <c r="Q170" i="40" s="1"/>
  <c r="S23" i="40"/>
  <c r="J129" i="40"/>
  <c r="Q129" i="40" s="1"/>
  <c r="R129" i="40" s="1"/>
  <c r="J121" i="40"/>
  <c r="Q121" i="40" s="1"/>
  <c r="S121" i="40" s="1"/>
  <c r="T134" i="40"/>
  <c r="J231" i="40"/>
  <c r="Q231" i="40" s="1"/>
  <c r="J132" i="40"/>
  <c r="Q132" i="40" s="1"/>
  <c r="R132" i="40" s="1"/>
  <c r="J61" i="40"/>
  <c r="Q61" i="40" s="1"/>
  <c r="J40" i="40"/>
  <c r="Q40" i="40" s="1"/>
  <c r="J182" i="40"/>
  <c r="Q182" i="40" s="1"/>
  <c r="J38" i="40"/>
  <c r="Q38" i="40" s="1"/>
  <c r="J192" i="40"/>
  <c r="Q192" i="40" s="1"/>
  <c r="J55" i="40"/>
  <c r="Q55" i="40" s="1"/>
  <c r="T55" i="40" s="1"/>
  <c r="R152" i="40"/>
  <c r="J56" i="40"/>
  <c r="Q56" i="40" s="1"/>
  <c r="T153" i="40"/>
  <c r="J194" i="40"/>
  <c r="Q194" i="40" s="1"/>
  <c r="J46" i="40"/>
  <c r="Q46" i="40" s="1"/>
  <c r="T46" i="40" s="1"/>
  <c r="J185" i="40"/>
  <c r="Q185" i="40" s="1"/>
  <c r="U185" i="40" s="1"/>
  <c r="J189" i="40"/>
  <c r="Q189" i="40" s="1"/>
  <c r="J190" i="40"/>
  <c r="Q190" i="40" s="1"/>
  <c r="J41" i="40"/>
  <c r="Q41" i="40" s="1"/>
  <c r="J136" i="40"/>
  <c r="Q136" i="40" s="1"/>
  <c r="U184" i="40"/>
  <c r="S22" i="40"/>
  <c r="U72" i="40"/>
  <c r="S72" i="40"/>
  <c r="R91" i="40"/>
  <c r="T91" i="40"/>
  <c r="T133" i="40"/>
  <c r="R178" i="40"/>
  <c r="U65" i="40"/>
  <c r="R60" i="40"/>
  <c r="T246" i="40"/>
  <c r="R88" i="40"/>
  <c r="R26" i="40"/>
  <c r="R234" i="40"/>
  <c r="T234" i="40"/>
  <c r="T176" i="40"/>
  <c r="R176" i="40"/>
  <c r="R31" i="40"/>
  <c r="R173" i="40"/>
  <c r="T173" i="40"/>
  <c r="R112" i="40"/>
  <c r="S120" i="40"/>
  <c r="T94" i="40"/>
  <c r="R94" i="40"/>
  <c r="T159" i="40"/>
  <c r="T252" i="40"/>
  <c r="R252" i="40"/>
  <c r="U158" i="40"/>
  <c r="S158" i="40"/>
  <c r="R57" i="40"/>
  <c r="T57" i="40"/>
  <c r="S197" i="40"/>
  <c r="U197" i="40"/>
  <c r="R45" i="40"/>
  <c r="T45" i="40"/>
  <c r="T47" i="40"/>
  <c r="R47" i="40"/>
  <c r="R160" i="40"/>
  <c r="T160" i="40"/>
  <c r="T193" i="40"/>
  <c r="R193" i="40"/>
  <c r="T137" i="40"/>
  <c r="T42" i="40"/>
  <c r="R42" i="40"/>
  <c r="T249" i="40"/>
  <c r="T76" i="40"/>
  <c r="R76" i="40"/>
  <c r="T110" i="40"/>
  <c r="R90" i="40"/>
  <c r="J10" i="40"/>
  <c r="Q10" i="40" s="1"/>
  <c r="J115" i="40"/>
  <c r="Q115" i="40" s="1"/>
  <c r="T172" i="40"/>
  <c r="R172" i="40"/>
  <c r="R251" i="40"/>
  <c r="T251" i="40"/>
  <c r="U70" i="40"/>
  <c r="S70" i="40"/>
  <c r="R28" i="40"/>
  <c r="T28" i="40"/>
  <c r="J8" i="40"/>
  <c r="R215" i="40" l="1"/>
  <c r="R232" i="40"/>
  <c r="T167" i="40"/>
  <c r="T247" i="40"/>
  <c r="T131" i="40"/>
  <c r="T253" i="40"/>
  <c r="R253" i="40"/>
  <c r="T34" i="40"/>
  <c r="T59" i="40"/>
  <c r="R25" i="40"/>
  <c r="T25" i="40"/>
  <c r="U219" i="40"/>
  <c r="R106" i="40"/>
  <c r="T15" i="40"/>
  <c r="R15" i="40"/>
  <c r="S86" i="40"/>
  <c r="S255" i="40"/>
  <c r="U255" i="40"/>
  <c r="R43" i="40"/>
  <c r="T43" i="40"/>
  <c r="R39" i="40"/>
  <c r="S71" i="40"/>
  <c r="T233" i="40"/>
  <c r="T93" i="40"/>
  <c r="R214" i="40"/>
  <c r="R250" i="40"/>
  <c r="T12" i="40"/>
  <c r="R12" i="40"/>
  <c r="R230" i="40"/>
  <c r="T92" i="40"/>
  <c r="R188" i="40"/>
  <c r="T35" i="40"/>
  <c r="R35" i="40"/>
  <c r="R257" i="40"/>
  <c r="T257" i="40"/>
  <c r="R63" i="40"/>
  <c r="T116" i="40"/>
  <c r="T89" i="40"/>
  <c r="T175" i="40"/>
  <c r="R54" i="40"/>
  <c r="T9" i="40"/>
  <c r="R135" i="40"/>
  <c r="S119" i="40"/>
  <c r="T113" i="40"/>
  <c r="T107" i="40"/>
  <c r="T142" i="40"/>
  <c r="R139" i="40"/>
  <c r="T32" i="40"/>
  <c r="T150" i="40"/>
  <c r="T117" i="40"/>
  <c r="R117" i="40"/>
  <c r="T38" i="40"/>
  <c r="U118" i="40"/>
  <c r="R61" i="40"/>
  <c r="R29" i="40"/>
  <c r="T61" i="40"/>
  <c r="U73" i="40"/>
  <c r="R30" i="40"/>
  <c r="T129" i="40"/>
  <c r="U121" i="40"/>
  <c r="S118" i="40"/>
  <c r="T132" i="40"/>
  <c r="T170" i="40"/>
  <c r="R170" i="40"/>
  <c r="R55" i="40"/>
  <c r="T231" i="40"/>
  <c r="R231" i="40"/>
  <c r="R38" i="40"/>
  <c r="S185" i="40"/>
  <c r="T194" i="40"/>
  <c r="R194" i="40"/>
  <c r="R46" i="40"/>
  <c r="R56" i="40"/>
  <c r="T56" i="40"/>
  <c r="T136" i="40"/>
  <c r="R136" i="40"/>
  <c r="R41" i="40"/>
  <c r="T41" i="40"/>
  <c r="R115" i="40"/>
  <c r="T115" i="40"/>
  <c r="T10" i="40"/>
  <c r="R10" i="40"/>
  <c r="Q8" i="40"/>
  <c r="T6" i="20" l="1"/>
  <c r="I6" i="20" s="1"/>
  <c r="J126" i="40" s="1"/>
  <c r="Q126" i="40" s="1"/>
  <c r="T126" i="40" l="1"/>
  <c r="R126" i="40"/>
  <c r="J6" i="40"/>
  <c r="J151" i="40"/>
  <c r="Q151" i="40" s="1"/>
  <c r="J44" i="40"/>
  <c r="J27" i="40"/>
  <c r="I6" i="13"/>
  <c r="G102" i="40" s="1"/>
  <c r="Q102" i="40" s="1"/>
  <c r="T151" i="40" l="1"/>
  <c r="R151" i="40"/>
  <c r="G6" i="40"/>
  <c r="Q6" i="40" s="1"/>
  <c r="G7" i="40"/>
  <c r="Q7" i="40" s="1"/>
  <c r="G44" i="40"/>
  <c r="G27" i="40"/>
  <c r="C3" i="27"/>
  <c r="G4" i="28"/>
  <c r="H4" i="28"/>
  <c r="G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H9" i="28"/>
  <c r="H8" i="28"/>
  <c r="G8" i="28"/>
  <c r="H7" i="28"/>
  <c r="G7" i="28"/>
  <c r="H6" i="28"/>
  <c r="H5" i="28"/>
  <c r="G5" i="28"/>
  <c r="G17" i="28"/>
  <c r="G16" i="28"/>
  <c r="G9" i="28"/>
  <c r="G18" i="28"/>
  <c r="G10" i="28"/>
  <c r="G19" i="28"/>
  <c r="G11" i="28"/>
  <c r="G20" i="28"/>
  <c r="G12" i="28"/>
  <c r="G21" i="28"/>
  <c r="G13" i="28"/>
  <c r="G22" i="28"/>
  <c r="G15" i="28"/>
  <c r="G14" i="28"/>
  <c r="G23" i="28"/>
  <c r="G24" i="28"/>
  <c r="G25" i="28"/>
  <c r="G26" i="28"/>
  <c r="G27" i="28"/>
  <c r="G28" i="28"/>
  <c r="G29" i="28"/>
  <c r="G30" i="28"/>
  <c r="G31" i="28"/>
  <c r="G32" i="28"/>
  <c r="G33" i="28"/>
  <c r="G34" i="28"/>
  <c r="G35" i="28"/>
  <c r="G36" i="28"/>
  <c r="G37" i="28"/>
  <c r="G38" i="28"/>
  <c r="G39" i="28"/>
  <c r="G40" i="28"/>
  <c r="G41" i="28"/>
  <c r="G42" i="28"/>
  <c r="G43" i="28"/>
  <c r="G44" i="28"/>
  <c r="G45" i="28"/>
  <c r="G46" i="28"/>
  <c r="G47" i="28"/>
  <c r="G48" i="28"/>
  <c r="G49" i="28"/>
  <c r="G50" i="28"/>
  <c r="G51" i="28"/>
  <c r="G52" i="28"/>
  <c r="G53" i="28"/>
  <c r="G54" i="28"/>
  <c r="G55" i="28"/>
  <c r="G56" i="28"/>
  <c r="G57" i="28"/>
  <c r="G58" i="28"/>
  <c r="G59" i="28"/>
  <c r="G60" i="28"/>
  <c r="G61" i="28"/>
  <c r="G62" i="28"/>
  <c r="G63" i="28"/>
  <c r="G64" i="28"/>
  <c r="G65" i="28"/>
  <c r="G66" i="28"/>
  <c r="G67" i="28"/>
  <c r="G68" i="28"/>
  <c r="G69" i="28"/>
  <c r="G70" i="28"/>
  <c r="G71" i="28"/>
  <c r="G72" i="28"/>
  <c r="G73" i="28"/>
  <c r="G74" i="28"/>
  <c r="G75" i="28"/>
  <c r="G76" i="28"/>
  <c r="G77" i="28"/>
  <c r="G78" i="28"/>
  <c r="G79" i="28"/>
  <c r="G80" i="28"/>
  <c r="G81" i="28"/>
  <c r="G82" i="28"/>
  <c r="G83" i="28"/>
  <c r="G84" i="28"/>
  <c r="G85" i="28"/>
  <c r="G86" i="28"/>
  <c r="G87" i="28"/>
  <c r="G88" i="28"/>
  <c r="G89" i="28"/>
  <c r="G90" i="28"/>
  <c r="G91" i="28"/>
  <c r="G92" i="28"/>
  <c r="G93" i="28"/>
  <c r="G95" i="28"/>
  <c r="G94" i="28"/>
  <c r="G3" i="27"/>
  <c r="Q44" i="40" l="1"/>
  <c r="Q27" i="40"/>
  <c r="J6" i="27"/>
  <c r="K6" i="27" s="1" a="1"/>
  <c r="K6" i="27" s="1"/>
  <c r="J12" i="27"/>
  <c r="K12" i="27" s="1" a="1"/>
  <c r="K12" i="27" s="1"/>
  <c r="J17" i="27"/>
  <c r="K17" i="27" s="1" a="1"/>
  <c r="K17" i="27" s="1"/>
  <c r="J22" i="27"/>
  <c r="K22" i="27" s="1" a="1"/>
  <c r="K22" i="27" s="1"/>
  <c r="J35" i="27"/>
  <c r="K35" i="27" s="1" a="1"/>
  <c r="K35" i="27" s="1"/>
  <c r="J40" i="27"/>
  <c r="K40" i="27" s="1" a="1"/>
  <c r="K40" i="27" s="1"/>
  <c r="J52" i="27"/>
  <c r="K52" i="27" s="1" a="1"/>
  <c r="K52" i="27" s="1"/>
  <c r="J58" i="27"/>
  <c r="K58" i="27" s="1" a="1"/>
  <c r="K58" i="27" s="1"/>
  <c r="J63" i="27"/>
  <c r="K63" i="27" s="1" a="1"/>
  <c r="K63" i="27" s="1"/>
  <c r="J69" i="27"/>
  <c r="K69" i="27" s="1" a="1"/>
  <c r="K69" i="27" s="1"/>
  <c r="J81" i="27"/>
  <c r="K81" i="27" s="1" a="1"/>
  <c r="K81" i="27" s="1"/>
  <c r="J86" i="27"/>
  <c r="K86" i="27" s="1" a="1"/>
  <c r="K86" i="27" s="1"/>
  <c r="J99" i="27"/>
  <c r="K99" i="27" s="1" a="1"/>
  <c r="K99" i="27" s="1"/>
  <c r="J104" i="27"/>
  <c r="K104" i="27" s="1" a="1"/>
  <c r="K104" i="27" s="1"/>
  <c r="J116" i="27"/>
  <c r="K116" i="27" s="1" a="1"/>
  <c r="K116" i="27" s="1"/>
  <c r="J122" i="27"/>
  <c r="K122" i="27" s="1" a="1"/>
  <c r="K122" i="27" s="1"/>
  <c r="J127" i="27"/>
  <c r="K127" i="27" s="1" a="1"/>
  <c r="K127" i="27" s="1"/>
  <c r="J133" i="27"/>
  <c r="K133" i="27" s="1" a="1"/>
  <c r="K133" i="27" s="1"/>
  <c r="J145" i="27"/>
  <c r="K145" i="27" s="1" a="1"/>
  <c r="K145" i="27" s="1"/>
  <c r="J150" i="27"/>
  <c r="K150" i="27" s="1" a="1"/>
  <c r="K150" i="27" s="1"/>
  <c r="J163" i="27"/>
  <c r="K163" i="27" s="1" a="1"/>
  <c r="K163" i="27" s="1"/>
  <c r="J168" i="27"/>
  <c r="K168" i="27" s="1" a="1"/>
  <c r="K168" i="27" s="1"/>
  <c r="J180" i="27"/>
  <c r="K180" i="27" s="1" a="1"/>
  <c r="K180" i="27" s="1"/>
  <c r="J186" i="27"/>
  <c r="K186" i="27" s="1" a="1"/>
  <c r="K186" i="27" s="1"/>
  <c r="J191" i="27"/>
  <c r="K191" i="27" s="1" a="1"/>
  <c r="K191" i="27" s="1"/>
  <c r="J197" i="27"/>
  <c r="K197" i="27" s="1" a="1"/>
  <c r="K197" i="27" s="1"/>
  <c r="J209" i="27"/>
  <c r="K209" i="27" s="1" a="1"/>
  <c r="K209" i="27" s="1"/>
  <c r="J214" i="27"/>
  <c r="K214" i="27" s="1" a="1"/>
  <c r="K214" i="27" s="1"/>
  <c r="J227" i="27"/>
  <c r="K227" i="27" s="1" a="1"/>
  <c r="K227" i="27" s="1"/>
  <c r="J232" i="27"/>
  <c r="K232" i="27" s="1" a="1"/>
  <c r="K232" i="27" s="1"/>
  <c r="J237" i="27"/>
  <c r="K237" i="27" s="1" a="1"/>
  <c r="K237" i="27" s="1"/>
  <c r="J247" i="27"/>
  <c r="K247" i="27" s="1" a="1"/>
  <c r="K247" i="27" s="1"/>
  <c r="J261" i="27"/>
  <c r="K261" i="27" s="1" a="1"/>
  <c r="K261" i="27" s="1"/>
  <c r="J270" i="27"/>
  <c r="K270" i="27" s="1" a="1"/>
  <c r="K270" i="27" s="1"/>
  <c r="J284" i="27"/>
  <c r="K284" i="27" s="1" a="1"/>
  <c r="K284" i="27" s="1"/>
  <c r="J290" i="27"/>
  <c r="K290" i="27" s="1" a="1"/>
  <c r="K290" i="27" s="1"/>
  <c r="J3" i="27"/>
  <c r="J25" i="27"/>
  <c r="K25" i="27" s="1" a="1"/>
  <c r="K25" i="27" s="1"/>
  <c r="J234" i="27"/>
  <c r="K234" i="27" s="1" a="1"/>
  <c r="K234" i="27" s="1"/>
  <c r="J26" i="27"/>
  <c r="K26" i="27" s="1" a="1"/>
  <c r="K26" i="27" s="1"/>
  <c r="J37" i="27"/>
  <c r="K37" i="27" s="1" a="1"/>
  <c r="K37" i="27" s="1"/>
  <c r="J84" i="27"/>
  <c r="K84" i="27" s="1" a="1"/>
  <c r="K84" i="27" s="1"/>
  <c r="J113" i="27"/>
  <c r="K113" i="27" s="1" a="1"/>
  <c r="K113" i="27" s="1"/>
  <c r="J136" i="27"/>
  <c r="K136" i="27" s="1" a="1"/>
  <c r="K136" i="27" s="1"/>
  <c r="J159" i="27"/>
  <c r="K159" i="27" s="1" a="1"/>
  <c r="K159" i="27" s="1"/>
  <c r="J182" i="27"/>
  <c r="K182" i="27" s="1" a="1"/>
  <c r="K182" i="27" s="1"/>
  <c r="J200" i="27"/>
  <c r="K200" i="27" s="1" a="1"/>
  <c r="K200" i="27" s="1"/>
  <c r="J223" i="27"/>
  <c r="K223" i="27" s="1" a="1"/>
  <c r="K223" i="27" s="1"/>
  <c r="J264" i="27"/>
  <c r="K264" i="27" s="1" a="1"/>
  <c r="K264" i="27" s="1"/>
  <c r="J7" i="27"/>
  <c r="K7" i="27" s="1" a="1"/>
  <c r="K7" i="27" s="1"/>
  <c r="J18" i="27"/>
  <c r="K18" i="27" s="1" a="1"/>
  <c r="K18" i="27" s="1"/>
  <c r="J23" i="27"/>
  <c r="K23" i="27" s="1" a="1"/>
  <c r="K23" i="27" s="1"/>
  <c r="J29" i="27"/>
  <c r="K29" i="27" s="1" a="1"/>
  <c r="K29" i="27" s="1"/>
  <c r="J41" i="27"/>
  <c r="K41" i="27" s="1" a="1"/>
  <c r="K41" i="27" s="1"/>
  <c r="J46" i="27"/>
  <c r="K46" i="27" s="1" a="1"/>
  <c r="K46" i="27" s="1"/>
  <c r="J59" i="27"/>
  <c r="K59" i="27" s="1" a="1"/>
  <c r="K59" i="27" s="1"/>
  <c r="J64" i="27"/>
  <c r="K64" i="27" s="1" a="1"/>
  <c r="K64" i="27" s="1"/>
  <c r="J76" i="27"/>
  <c r="K76" i="27" s="1" a="1"/>
  <c r="K76" i="27" s="1"/>
  <c r="J82" i="27"/>
  <c r="K82" i="27" s="1" a="1"/>
  <c r="K82" i="27" s="1"/>
  <c r="J87" i="27"/>
  <c r="K87" i="27" s="1" a="1"/>
  <c r="K87" i="27" s="1"/>
  <c r="J93" i="27"/>
  <c r="K93" i="27" s="1" a="1"/>
  <c r="K93" i="27" s="1"/>
  <c r="J105" i="27"/>
  <c r="K105" i="27" s="1" a="1"/>
  <c r="K105" i="27" s="1"/>
  <c r="J110" i="27"/>
  <c r="K110" i="27" s="1" a="1"/>
  <c r="K110" i="27" s="1"/>
  <c r="J123" i="27"/>
  <c r="K123" i="27" s="1" a="1"/>
  <c r="K123" i="27" s="1"/>
  <c r="J128" i="27"/>
  <c r="K128" i="27" s="1" a="1"/>
  <c r="K128" i="27" s="1"/>
  <c r="J140" i="27"/>
  <c r="K140" i="27" s="1" a="1"/>
  <c r="K140" i="27" s="1"/>
  <c r="J146" i="27"/>
  <c r="K146" i="27" s="1" a="1"/>
  <c r="K146" i="27" s="1"/>
  <c r="J151" i="27"/>
  <c r="K151" i="27" s="1" a="1"/>
  <c r="K151" i="27" s="1"/>
  <c r="J157" i="27"/>
  <c r="K157" i="27" s="1" a="1"/>
  <c r="K157" i="27" s="1"/>
  <c r="J169" i="27"/>
  <c r="K169" i="27" s="1" a="1"/>
  <c r="K169" i="27" s="1"/>
  <c r="J174" i="27"/>
  <c r="K174" i="27" s="1" a="1"/>
  <c r="K174" i="27" s="1"/>
  <c r="J187" i="27"/>
  <c r="K187" i="27" s="1" a="1"/>
  <c r="K187" i="27" s="1"/>
  <c r="J192" i="27"/>
  <c r="K192" i="27" s="1" a="1"/>
  <c r="K192" i="27" s="1"/>
  <c r="J204" i="27"/>
  <c r="K204" i="27" s="1" a="1"/>
  <c r="K204" i="27" s="1"/>
  <c r="J210" i="27"/>
  <c r="K210" i="27" s="1" a="1"/>
  <c r="K210" i="27" s="1"/>
  <c r="J215" i="27"/>
  <c r="K215" i="27" s="1" a="1"/>
  <c r="K215" i="27" s="1"/>
  <c r="J221" i="27"/>
  <c r="K221" i="27" s="1" a="1"/>
  <c r="K221" i="27" s="1"/>
  <c r="J243" i="27"/>
  <c r="K243" i="27" s="1" a="1"/>
  <c r="K243" i="27" s="1"/>
  <c r="J248" i="27"/>
  <c r="K248" i="27" s="1" a="1"/>
  <c r="K248" i="27" s="1"/>
  <c r="J253" i="27"/>
  <c r="K253" i="27" s="1" a="1"/>
  <c r="K253" i="27" s="1"/>
  <c r="J258" i="27"/>
  <c r="K258" i="27" s="1" a="1"/>
  <c r="K258" i="27" s="1"/>
  <c r="J271" i="27"/>
  <c r="K271" i="27" s="1" a="1"/>
  <c r="K271" i="27" s="1"/>
  <c r="J8" i="27"/>
  <c r="K8" i="27" s="1" a="1"/>
  <c r="K8" i="27" s="1"/>
  <c r="J141" i="27"/>
  <c r="K141" i="27" s="1" a="1"/>
  <c r="K141" i="27" s="1"/>
  <c r="J188" i="27"/>
  <c r="K188" i="27" s="1" a="1"/>
  <c r="K188" i="27" s="1"/>
  <c r="J217" i="27"/>
  <c r="K217" i="27" s="1" a="1"/>
  <c r="K217" i="27" s="1"/>
  <c r="J239" i="27"/>
  <c r="K239" i="27" s="1" a="1"/>
  <c r="K239" i="27" s="1"/>
  <c r="J254" i="27"/>
  <c r="K254" i="27" s="1" a="1"/>
  <c r="K254" i="27" s="1"/>
  <c r="J31" i="27"/>
  <c r="K31" i="27" s="1" a="1"/>
  <c r="K31" i="27" s="1"/>
  <c r="J54" i="27"/>
  <c r="K54" i="27" s="1" a="1"/>
  <c r="K54" i="27" s="1"/>
  <c r="J101" i="27"/>
  <c r="K101" i="27" s="1" a="1"/>
  <c r="K101" i="27" s="1"/>
  <c r="J118" i="27"/>
  <c r="K118" i="27" s="1" a="1"/>
  <c r="K118" i="27" s="1"/>
  <c r="J165" i="27"/>
  <c r="K165" i="27" s="1" a="1"/>
  <c r="K165" i="27" s="1"/>
  <c r="J218" i="27"/>
  <c r="K218" i="27" s="1" a="1"/>
  <c r="K218" i="27" s="1"/>
  <c r="J240" i="27"/>
  <c r="K240" i="27" s="1" a="1"/>
  <c r="K240" i="27" s="1"/>
  <c r="J259" i="27"/>
  <c r="K259" i="27" s="1" a="1"/>
  <c r="K259" i="27" s="1"/>
  <c r="J19" i="27"/>
  <c r="K19" i="27" s="1" a="1"/>
  <c r="K19" i="27" s="1"/>
  <c r="J24" i="27"/>
  <c r="K24" i="27" s="1" a="1"/>
  <c r="K24" i="27" s="1"/>
  <c r="J36" i="27"/>
  <c r="K36" i="27" s="1" a="1"/>
  <c r="K36" i="27" s="1"/>
  <c r="J42" i="27"/>
  <c r="K42" i="27" s="1" a="1"/>
  <c r="K42" i="27" s="1"/>
  <c r="J47" i="27"/>
  <c r="K47" i="27" s="1" a="1"/>
  <c r="K47" i="27" s="1"/>
  <c r="J53" i="27"/>
  <c r="K53" i="27" s="1" a="1"/>
  <c r="K53" i="27" s="1"/>
  <c r="J65" i="27"/>
  <c r="K65" i="27" s="1" a="1"/>
  <c r="K65" i="27" s="1"/>
  <c r="J70" i="27"/>
  <c r="K70" i="27" s="1" a="1"/>
  <c r="K70" i="27" s="1"/>
  <c r="J83" i="27"/>
  <c r="K83" i="27" s="1" a="1"/>
  <c r="K83" i="27" s="1"/>
  <c r="J88" i="27"/>
  <c r="K88" i="27" s="1" a="1"/>
  <c r="K88" i="27" s="1"/>
  <c r="J100" i="27"/>
  <c r="K100" i="27" s="1" a="1"/>
  <c r="K100" i="27" s="1"/>
  <c r="J106" i="27"/>
  <c r="K106" i="27" s="1" a="1"/>
  <c r="K106" i="27" s="1"/>
  <c r="J111" i="27"/>
  <c r="K111" i="27" s="1" a="1"/>
  <c r="K111" i="27" s="1"/>
  <c r="J117" i="27"/>
  <c r="K117" i="27" s="1" a="1"/>
  <c r="K117" i="27" s="1"/>
  <c r="J129" i="27"/>
  <c r="K129" i="27" s="1" a="1"/>
  <c r="K129" i="27" s="1"/>
  <c r="J134" i="27"/>
  <c r="K134" i="27" s="1" a="1"/>
  <c r="K134" i="27" s="1"/>
  <c r="J147" i="27"/>
  <c r="K147" i="27" s="1" a="1"/>
  <c r="K147" i="27" s="1"/>
  <c r="J152" i="27"/>
  <c r="K152" i="27" s="1" a="1"/>
  <c r="K152" i="27" s="1"/>
  <c r="J164" i="27"/>
  <c r="K164" i="27" s="1" a="1"/>
  <c r="K164" i="27" s="1"/>
  <c r="J170" i="27"/>
  <c r="K170" i="27" s="1" a="1"/>
  <c r="K170" i="27" s="1"/>
  <c r="J175" i="27"/>
  <c r="K175" i="27" s="1" a="1"/>
  <c r="K175" i="27" s="1"/>
  <c r="J181" i="27"/>
  <c r="K181" i="27" s="1" a="1"/>
  <c r="K181" i="27" s="1"/>
  <c r="J193" i="27"/>
  <c r="K193" i="27" s="1" a="1"/>
  <c r="K193" i="27" s="1"/>
  <c r="J198" i="27"/>
  <c r="K198" i="27" s="1" a="1"/>
  <c r="K198" i="27" s="1"/>
  <c r="J211" i="27"/>
  <c r="K211" i="27" s="1" a="1"/>
  <c r="K211" i="27" s="1"/>
  <c r="J216" i="27"/>
  <c r="K216" i="27" s="1" a="1"/>
  <c r="K216" i="27" s="1"/>
  <c r="J228" i="27"/>
  <c r="K228" i="27" s="1" a="1"/>
  <c r="K228" i="27" s="1"/>
  <c r="J233" i="27"/>
  <c r="K233" i="27" s="1" a="1"/>
  <c r="K233" i="27" s="1"/>
  <c r="J238" i="27"/>
  <c r="K238" i="27" s="1" a="1"/>
  <c r="K238" i="27" s="1"/>
  <c r="J249" i="27"/>
  <c r="K249" i="27" s="1" a="1"/>
  <c r="K249" i="27" s="1"/>
  <c r="J262" i="27"/>
  <c r="K262" i="27" s="1" a="1"/>
  <c r="K262" i="27" s="1"/>
  <c r="J267" i="27"/>
  <c r="K267" i="27" s="1" a="1"/>
  <c r="K267" i="27" s="1"/>
  <c r="J272" i="27"/>
  <c r="K272" i="27" s="1" a="1"/>
  <c r="K272" i="27" s="1"/>
  <c r="J285" i="27"/>
  <c r="K285" i="27" s="1" a="1"/>
  <c r="K285" i="27" s="1"/>
  <c r="J291" i="27"/>
  <c r="K291" i="27" s="1" a="1"/>
  <c r="K291" i="27" s="1"/>
  <c r="J13" i="27"/>
  <c r="K13" i="27" s="1" a="1"/>
  <c r="K13" i="27" s="1"/>
  <c r="J124" i="27"/>
  <c r="K124" i="27" s="1" a="1"/>
  <c r="K124" i="27" s="1"/>
  <c r="J135" i="27"/>
  <c r="K135" i="27" s="1" a="1"/>
  <c r="K135" i="27" s="1"/>
  <c r="J158" i="27"/>
  <c r="K158" i="27" s="1" a="1"/>
  <c r="K158" i="27" s="1"/>
  <c r="J171" i="27"/>
  <c r="K171" i="27" s="1" a="1"/>
  <c r="K171" i="27" s="1"/>
  <c r="J199" i="27"/>
  <c r="K199" i="27" s="1" a="1"/>
  <c r="K199" i="27" s="1"/>
  <c r="J244" i="27"/>
  <c r="K244" i="27" s="1" a="1"/>
  <c r="K244" i="27" s="1"/>
  <c r="J20" i="27"/>
  <c r="K20" i="27" s="1" a="1"/>
  <c r="K20" i="27" s="1"/>
  <c r="J67" i="27"/>
  <c r="K67" i="27" s="1" a="1"/>
  <c r="K67" i="27" s="1"/>
  <c r="J90" i="27"/>
  <c r="K90" i="27" s="1" a="1"/>
  <c r="K90" i="27" s="1"/>
  <c r="J131" i="27"/>
  <c r="K131" i="27" s="1" a="1"/>
  <c r="K131" i="27" s="1"/>
  <c r="J154" i="27"/>
  <c r="K154" i="27" s="1" a="1"/>
  <c r="K154" i="27" s="1"/>
  <c r="J195" i="27"/>
  <c r="K195" i="27" s="1" a="1"/>
  <c r="K195" i="27" s="1"/>
  <c r="J212" i="27"/>
  <c r="K212" i="27" s="1" a="1"/>
  <c r="K212" i="27" s="1"/>
  <c r="J235" i="27"/>
  <c r="K235" i="27" s="1" a="1"/>
  <c r="K235" i="27" s="1"/>
  <c r="J255" i="27"/>
  <c r="K255" i="27" s="1" a="1"/>
  <c r="K255" i="27" s="1"/>
  <c r="J273" i="27"/>
  <c r="K273" i="27" s="1" a="1"/>
  <c r="K273" i="27" s="1"/>
  <c r="J16" i="27"/>
  <c r="K16" i="27" s="1" a="1"/>
  <c r="K16" i="27" s="1"/>
  <c r="J28" i="27"/>
  <c r="K28" i="27" s="1" a="1"/>
  <c r="K28" i="27" s="1"/>
  <c r="J34" i="27"/>
  <c r="K34" i="27" s="1" a="1"/>
  <c r="K34" i="27" s="1"/>
  <c r="J39" i="27"/>
  <c r="K39" i="27" s="1" a="1"/>
  <c r="K39" i="27" s="1"/>
  <c r="J45" i="27"/>
  <c r="K45" i="27" s="1" a="1"/>
  <c r="K45" i="27" s="1"/>
  <c r="J57" i="27"/>
  <c r="K57" i="27" s="1" a="1"/>
  <c r="K57" i="27" s="1"/>
  <c r="J62" i="27"/>
  <c r="K62" i="27" s="1" a="1"/>
  <c r="K62" i="27" s="1"/>
  <c r="J75" i="27"/>
  <c r="K75" i="27" s="1" a="1"/>
  <c r="K75" i="27" s="1"/>
  <c r="J80" i="27"/>
  <c r="K80" i="27" s="1" a="1"/>
  <c r="K80" i="27" s="1"/>
  <c r="J92" i="27"/>
  <c r="K92" i="27" s="1" a="1"/>
  <c r="K92" i="27" s="1"/>
  <c r="J98" i="27"/>
  <c r="K98" i="27" s="1" a="1"/>
  <c r="K98" i="27" s="1"/>
  <c r="J103" i="27"/>
  <c r="K103" i="27" s="1" a="1"/>
  <c r="K103" i="27" s="1"/>
  <c r="J109" i="27"/>
  <c r="K109" i="27" s="1" a="1"/>
  <c r="K109" i="27" s="1"/>
  <c r="J121" i="27"/>
  <c r="K121" i="27" s="1" a="1"/>
  <c r="K121" i="27" s="1"/>
  <c r="J126" i="27"/>
  <c r="K126" i="27" s="1" a="1"/>
  <c r="K126" i="27" s="1"/>
  <c r="J139" i="27"/>
  <c r="K139" i="27" s="1" a="1"/>
  <c r="K139" i="27" s="1"/>
  <c r="J144" i="27"/>
  <c r="K144" i="27" s="1" a="1"/>
  <c r="K144" i="27" s="1"/>
  <c r="J156" i="27"/>
  <c r="K156" i="27" s="1" a="1"/>
  <c r="K156" i="27" s="1"/>
  <c r="J162" i="27"/>
  <c r="K162" i="27" s="1" a="1"/>
  <c r="K162" i="27" s="1"/>
  <c r="J167" i="27"/>
  <c r="K167" i="27" s="1" a="1"/>
  <c r="K167" i="27" s="1"/>
  <c r="J173" i="27"/>
  <c r="K173" i="27" s="1" a="1"/>
  <c r="K173" i="27" s="1"/>
  <c r="J185" i="27"/>
  <c r="K185" i="27" s="1" a="1"/>
  <c r="K185" i="27" s="1"/>
  <c r="J190" i="27"/>
  <c r="K190" i="27" s="1" a="1"/>
  <c r="K190" i="27" s="1"/>
  <c r="J203" i="27"/>
  <c r="K203" i="27" s="1" a="1"/>
  <c r="K203" i="27" s="1"/>
  <c r="J208" i="27"/>
  <c r="K208" i="27" s="1" a="1"/>
  <c r="K208" i="27" s="1"/>
  <c r="J220" i="27"/>
  <c r="K220" i="27" s="1" a="1"/>
  <c r="K220" i="27" s="1"/>
  <c r="J226" i="27"/>
  <c r="K226" i="27" s="1" a="1"/>
  <c r="K226" i="27" s="1"/>
  <c r="J231" i="27"/>
  <c r="K231" i="27" s="1" a="1"/>
  <c r="K231" i="27" s="1"/>
  <c r="J242" i="27"/>
  <c r="K242" i="27" s="1" a="1"/>
  <c r="K242" i="27" s="1"/>
  <c r="J246" i="27"/>
  <c r="K246" i="27" s="1" a="1"/>
  <c r="K246" i="27" s="1"/>
  <c r="J252" i="27"/>
  <c r="K252" i="27" s="1" a="1"/>
  <c r="K252" i="27" s="1"/>
  <c r="J257" i="27"/>
  <c r="K257" i="27" s="1" a="1"/>
  <c r="K257" i="27" s="1"/>
  <c r="J266" i="27"/>
  <c r="K266" i="27" s="1" a="1"/>
  <c r="K266" i="27" s="1"/>
  <c r="J289" i="27"/>
  <c r="K289" i="27" s="1" a="1"/>
  <c r="K289" i="27" s="1"/>
  <c r="J5" i="27"/>
  <c r="K5" i="27" s="1" a="1"/>
  <c r="K5" i="27" s="1"/>
  <c r="J30" i="27"/>
  <c r="K30" i="27" s="1" a="1"/>
  <c r="K30" i="27" s="1"/>
  <c r="J43" i="27"/>
  <c r="K43" i="27" s="1" a="1"/>
  <c r="K43" i="27" s="1"/>
  <c r="J48" i="27"/>
  <c r="K48" i="27" s="1" a="1"/>
  <c r="K48" i="27" s="1"/>
  <c r="J60" i="27"/>
  <c r="K60" i="27" s="1" a="1"/>
  <c r="K60" i="27" s="1"/>
  <c r="J66" i="27"/>
  <c r="K66" i="27" s="1" a="1"/>
  <c r="K66" i="27" s="1"/>
  <c r="J71" i="27"/>
  <c r="K71" i="27" s="1" a="1"/>
  <c r="K71" i="27" s="1"/>
  <c r="J77" i="27"/>
  <c r="K77" i="27" s="1" a="1"/>
  <c r="K77" i="27" s="1"/>
  <c r="J89" i="27"/>
  <c r="K89" i="27" s="1" a="1"/>
  <c r="K89" i="27" s="1"/>
  <c r="J94" i="27"/>
  <c r="K94" i="27" s="1" a="1"/>
  <c r="K94" i="27" s="1"/>
  <c r="J107" i="27"/>
  <c r="K107" i="27" s="1" a="1"/>
  <c r="K107" i="27" s="1"/>
  <c r="J112" i="27"/>
  <c r="K112" i="27" s="1" a="1"/>
  <c r="K112" i="27" s="1"/>
  <c r="J130" i="27"/>
  <c r="K130" i="27" s="1" a="1"/>
  <c r="K130" i="27" s="1"/>
  <c r="J153" i="27"/>
  <c r="K153" i="27" s="1" a="1"/>
  <c r="K153" i="27" s="1"/>
  <c r="J176" i="27"/>
  <c r="K176" i="27" s="1" a="1"/>
  <c r="K176" i="27" s="1"/>
  <c r="J194" i="27"/>
  <c r="K194" i="27" s="1" a="1"/>
  <c r="K194" i="27" s="1"/>
  <c r="J205" i="27"/>
  <c r="K205" i="27" s="1" a="1"/>
  <c r="K205" i="27" s="1"/>
  <c r="J222" i="27"/>
  <c r="K222" i="27" s="1" a="1"/>
  <c r="K222" i="27" s="1"/>
  <c r="J250" i="27"/>
  <c r="K250" i="27" s="1" a="1"/>
  <c r="K250" i="27" s="1"/>
  <c r="J263" i="27"/>
  <c r="K263" i="27" s="1" a="1"/>
  <c r="K263" i="27" s="1"/>
  <c r="J286" i="27"/>
  <c r="K286" i="27" s="1" a="1"/>
  <c r="K286" i="27" s="1"/>
  <c r="J9" i="27"/>
  <c r="K9" i="27" s="1" a="1"/>
  <c r="K9" i="27" s="1"/>
  <c r="J49" i="27"/>
  <c r="K49" i="27" s="1" a="1"/>
  <c r="K49" i="27" s="1"/>
  <c r="J72" i="27"/>
  <c r="K72" i="27" s="1" a="1"/>
  <c r="K72" i="27" s="1"/>
  <c r="J95" i="27"/>
  <c r="K95" i="27" s="1" a="1"/>
  <c r="K95" i="27" s="1"/>
  <c r="J148" i="27"/>
  <c r="K148" i="27" s="1" a="1"/>
  <c r="K148" i="27" s="1"/>
  <c r="J177" i="27"/>
  <c r="K177" i="27" s="1" a="1"/>
  <c r="K177" i="27" s="1"/>
  <c r="J229" i="27"/>
  <c r="K229" i="27" s="1" a="1"/>
  <c r="K229" i="27" s="1"/>
  <c r="J10" i="27"/>
  <c r="K10" i="27" s="1" a="1"/>
  <c r="K10" i="27" s="1"/>
  <c r="J32" i="27"/>
  <c r="K32" i="27" s="1" a="1"/>
  <c r="K32" i="27" s="1"/>
  <c r="J55" i="27"/>
  <c r="K55" i="27" s="1" a="1"/>
  <c r="K55" i="27" s="1"/>
  <c r="J78" i="27"/>
  <c r="K78" i="27" s="1" a="1"/>
  <c r="K78" i="27" s="1"/>
  <c r="J125" i="27"/>
  <c r="K125" i="27" s="1" a="1"/>
  <c r="K125" i="27" s="1"/>
  <c r="J172" i="27"/>
  <c r="K172" i="27" s="1" a="1"/>
  <c r="K172" i="27" s="1"/>
  <c r="J219" i="27"/>
  <c r="K219" i="27" s="1" a="1"/>
  <c r="K219" i="27" s="1"/>
  <c r="J292" i="27"/>
  <c r="K292" i="27" s="1" a="1"/>
  <c r="K292" i="27" s="1"/>
  <c r="J15" i="27"/>
  <c r="K15" i="27" s="1" a="1"/>
  <c r="K15" i="27" s="1"/>
  <c r="J132" i="27"/>
  <c r="K132" i="27" s="1" a="1"/>
  <c r="K132" i="27" s="1"/>
  <c r="J225" i="27"/>
  <c r="K225" i="27" s="1" a="1"/>
  <c r="K225" i="27" s="1"/>
  <c r="J282" i="27"/>
  <c r="K282" i="27" s="1" a="1"/>
  <c r="K282" i="27" s="1"/>
  <c r="J44" i="27"/>
  <c r="K44" i="27" s="1" a="1"/>
  <c r="K44" i="27" s="1"/>
  <c r="J137" i="27"/>
  <c r="K137" i="27" s="1" a="1"/>
  <c r="K137" i="27" s="1"/>
  <c r="J206" i="27"/>
  <c r="K206" i="27" s="1" a="1"/>
  <c r="K206" i="27" s="1"/>
  <c r="J268" i="27"/>
  <c r="K268" i="27" s="1" a="1"/>
  <c r="K268" i="27" s="1"/>
  <c r="J73" i="27"/>
  <c r="K73" i="27" s="1" a="1"/>
  <c r="K73" i="27" s="1"/>
  <c r="J142" i="27"/>
  <c r="K142" i="27" s="1" a="1"/>
  <c r="K142" i="27" s="1"/>
  <c r="J256" i="27"/>
  <c r="K256" i="27" s="1" a="1"/>
  <c r="K256" i="27" s="1"/>
  <c r="J51" i="27"/>
  <c r="K51" i="27" s="1" a="1"/>
  <c r="K51" i="27" s="1"/>
  <c r="J166" i="27"/>
  <c r="K166" i="27" s="1" a="1"/>
  <c r="K166" i="27" s="1"/>
  <c r="J11" i="27"/>
  <c r="K11" i="27" s="1" a="1"/>
  <c r="K11" i="27" s="1"/>
  <c r="J33" i="27"/>
  <c r="K33" i="27" s="1" a="1"/>
  <c r="K33" i="27" s="1"/>
  <c r="J56" i="27"/>
  <c r="K56" i="27" s="1" a="1"/>
  <c r="K56" i="27" s="1"/>
  <c r="J79" i="27"/>
  <c r="K79" i="27" s="1" a="1"/>
  <c r="K79" i="27" s="1"/>
  <c r="J102" i="27"/>
  <c r="K102" i="27" s="1" a="1"/>
  <c r="K102" i="27" s="1"/>
  <c r="J149" i="27"/>
  <c r="K149" i="27" s="1" a="1"/>
  <c r="K149" i="27" s="1"/>
  <c r="J196" i="27"/>
  <c r="K196" i="27" s="1" a="1"/>
  <c r="K196" i="27" s="1"/>
  <c r="J241" i="27"/>
  <c r="K241" i="27" s="1" a="1"/>
  <c r="K241" i="27" s="1"/>
  <c r="J260" i="27"/>
  <c r="K260" i="27" s="1" a="1"/>
  <c r="K260" i="27" s="1"/>
  <c r="J38" i="27"/>
  <c r="K38" i="27" s="1" a="1"/>
  <c r="K38" i="27" s="1"/>
  <c r="J179" i="27"/>
  <c r="K179" i="27" s="1" a="1"/>
  <c r="K179" i="27" s="1"/>
  <c r="J114" i="27"/>
  <c r="K114" i="27" s="1" a="1"/>
  <c r="K114" i="27" s="1"/>
  <c r="J183" i="27"/>
  <c r="K183" i="27" s="1" a="1"/>
  <c r="K183" i="27" s="1"/>
  <c r="J251" i="27"/>
  <c r="K251" i="27" s="1" a="1"/>
  <c r="K251" i="27" s="1"/>
  <c r="J50" i="27"/>
  <c r="K50" i="27" s="1" a="1"/>
  <c r="K50" i="27" s="1"/>
  <c r="J119" i="27"/>
  <c r="K119" i="27" s="1" a="1"/>
  <c r="K119" i="27" s="1"/>
  <c r="J287" i="27"/>
  <c r="K287" i="27" s="1" a="1"/>
  <c r="K287" i="27" s="1"/>
  <c r="J97" i="27"/>
  <c r="K97" i="27" s="1" a="1"/>
  <c r="K97" i="27" s="1"/>
  <c r="J14" i="27"/>
  <c r="K14" i="27" s="1" a="1"/>
  <c r="K14" i="27" s="1"/>
  <c r="J61" i="27"/>
  <c r="K61" i="27" s="1" a="1"/>
  <c r="K61" i="27" s="1"/>
  <c r="J108" i="27"/>
  <c r="K108" i="27" s="1" a="1"/>
  <c r="K108" i="27" s="1"/>
  <c r="J155" i="27"/>
  <c r="K155" i="27" s="1" a="1"/>
  <c r="K155" i="27" s="1"/>
  <c r="J178" i="27"/>
  <c r="K178" i="27" s="1" a="1"/>
  <c r="K178" i="27" s="1"/>
  <c r="J201" i="27"/>
  <c r="K201" i="27" s="1" a="1"/>
  <c r="K201" i="27" s="1"/>
  <c r="J224" i="27"/>
  <c r="K224" i="27" s="1" a="1"/>
  <c r="K224" i="27" s="1"/>
  <c r="J245" i="27"/>
  <c r="K245" i="27" s="1" a="1"/>
  <c r="K245" i="27" s="1"/>
  <c r="J265" i="27"/>
  <c r="K265" i="27" s="1" a="1"/>
  <c r="K265" i="27" s="1"/>
  <c r="J85" i="27"/>
  <c r="K85" i="27" s="1" a="1"/>
  <c r="K85" i="27" s="1"/>
  <c r="J202" i="27"/>
  <c r="K202" i="27" s="1" a="1"/>
  <c r="K202" i="27" s="1"/>
  <c r="J91" i="27"/>
  <c r="K91" i="27" s="1" a="1"/>
  <c r="K91" i="27" s="1"/>
  <c r="J160" i="27"/>
  <c r="K160" i="27" s="1" a="1"/>
  <c r="K160" i="27" s="1"/>
  <c r="J96" i="27"/>
  <c r="K96" i="27" s="1" a="1"/>
  <c r="K96" i="27" s="1"/>
  <c r="J120" i="27"/>
  <c r="K120" i="27" s="1" a="1"/>
  <c r="K120" i="27" s="1"/>
  <c r="J236" i="27"/>
  <c r="K236" i="27" s="1" a="1"/>
  <c r="K236" i="27" s="1"/>
  <c r="J21" i="27"/>
  <c r="K21" i="27" s="1" a="1"/>
  <c r="K21" i="27" s="1"/>
  <c r="J68" i="27"/>
  <c r="K68" i="27" s="1" a="1"/>
  <c r="K68" i="27" s="1"/>
  <c r="J115" i="27"/>
  <c r="K115" i="27" s="1" a="1"/>
  <c r="K115" i="27" s="1"/>
  <c r="J138" i="27"/>
  <c r="K138" i="27" s="1" a="1"/>
  <c r="K138" i="27" s="1"/>
  <c r="J161" i="27"/>
  <c r="K161" i="27" s="1" a="1"/>
  <c r="K161" i="27" s="1"/>
  <c r="J184" i="27"/>
  <c r="K184" i="27" s="1" a="1"/>
  <c r="K184" i="27" s="1"/>
  <c r="J207" i="27"/>
  <c r="K207" i="27" s="1" a="1"/>
  <c r="K207" i="27" s="1"/>
  <c r="J230" i="27"/>
  <c r="K230" i="27" s="1" a="1"/>
  <c r="K230" i="27" s="1"/>
  <c r="J283" i="27"/>
  <c r="K283" i="27" s="1" a="1"/>
  <c r="K283" i="27" s="1"/>
  <c r="J27" i="27"/>
  <c r="K27" i="27" s="1" a="1"/>
  <c r="K27" i="27" s="1"/>
  <c r="J189" i="27"/>
  <c r="K189" i="27" s="1" a="1"/>
  <c r="K189" i="27" s="1"/>
  <c r="J269" i="27"/>
  <c r="K269" i="27" s="1" a="1"/>
  <c r="K269" i="27" s="1"/>
  <c r="J74" i="27"/>
  <c r="K74" i="27" s="1" a="1"/>
  <c r="K74" i="27" s="1"/>
  <c r="J143" i="27"/>
  <c r="K143" i="27" s="1" a="1"/>
  <c r="K143" i="27" s="1"/>
  <c r="J213" i="27"/>
  <c r="K213" i="27" s="1" a="1"/>
  <c r="K213" i="27" s="1"/>
  <c r="J288" i="27"/>
  <c r="K288" i="27" s="1" a="1"/>
  <c r="K288" i="27" s="1"/>
  <c r="B3" i="27"/>
  <c r="B5" i="27"/>
  <c r="G197" i="27"/>
  <c r="U33" i="40" l="1"/>
  <c r="S33" i="40"/>
  <c r="U87" i="40"/>
  <c r="R27" i="40"/>
  <c r="T27" i="40"/>
  <c r="U27" i="40"/>
  <c r="S27" i="40"/>
  <c r="R44" i="40"/>
  <c r="T44" i="40"/>
  <c r="G13" i="27"/>
  <c r="G21" i="27"/>
  <c r="G29" i="27"/>
  <c r="G24" i="27"/>
  <c r="C25" i="40" s="1"/>
  <c r="G26" i="27"/>
  <c r="C27" i="40" s="1"/>
  <c r="G6" i="27"/>
  <c r="G14" i="27"/>
  <c r="G22" i="27"/>
  <c r="G30" i="27"/>
  <c r="G8" i="27"/>
  <c r="C9" i="40" s="1"/>
  <c r="G10" i="27"/>
  <c r="G34" i="27"/>
  <c r="G7" i="27"/>
  <c r="G15" i="27"/>
  <c r="G23" i="27"/>
  <c r="G31" i="27"/>
  <c r="G32" i="27"/>
  <c r="G17" i="27"/>
  <c r="G33" i="27"/>
  <c r="G12" i="27"/>
  <c r="G20" i="27"/>
  <c r="G28" i="27"/>
  <c r="G36" i="27"/>
  <c r="G16" i="27"/>
  <c r="G9" i="27"/>
  <c r="G25" i="27"/>
  <c r="G18" i="27"/>
  <c r="G27" i="27"/>
  <c r="G19" i="27"/>
  <c r="G35" i="27"/>
  <c r="G11" i="27"/>
  <c r="G5" i="27"/>
  <c r="G133" i="27"/>
  <c r="G69" i="27"/>
  <c r="G165" i="27"/>
  <c r="G101" i="27"/>
  <c r="G37" i="27"/>
  <c r="C70" i="40" l="1"/>
  <c r="D35" i="21"/>
  <c r="D6" i="22"/>
  <c r="D36" i="20"/>
  <c r="D26" i="13"/>
  <c r="C10" i="40"/>
  <c r="D24" i="21"/>
  <c r="D90" i="22"/>
  <c r="D113" i="20"/>
  <c r="D32" i="13"/>
  <c r="C32" i="40"/>
  <c r="D34" i="21"/>
  <c r="D17" i="20"/>
  <c r="D100" i="22"/>
  <c r="D88" i="13"/>
  <c r="C22" i="40"/>
  <c r="D26" i="21"/>
  <c r="D92" i="22"/>
  <c r="D36" i="13"/>
  <c r="D132" i="20"/>
  <c r="C24" i="40"/>
  <c r="D28" i="21"/>
  <c r="D29" i="20"/>
  <c r="D94" i="22"/>
  <c r="D42" i="13"/>
  <c r="C29" i="40"/>
  <c r="D31" i="21"/>
  <c r="D97" i="22"/>
  <c r="D127" i="20"/>
  <c r="D68" i="13"/>
  <c r="C26" i="40"/>
  <c r="D29" i="21"/>
  <c r="D95" i="22"/>
  <c r="D121" i="20"/>
  <c r="D53" i="13"/>
  <c r="C134" i="40"/>
  <c r="D86" i="21"/>
  <c r="D55" i="22"/>
  <c r="D111" i="13"/>
  <c r="D52" i="20"/>
  <c r="C31" i="40"/>
  <c r="D33" i="21"/>
  <c r="D99" i="22"/>
  <c r="D111" i="20"/>
  <c r="D59" i="13"/>
  <c r="C6" i="40"/>
  <c r="D21" i="21"/>
  <c r="D87" i="22"/>
  <c r="D13" i="13"/>
  <c r="D6" i="20"/>
  <c r="C23" i="40"/>
  <c r="D27" i="21"/>
  <c r="D93" i="22"/>
  <c r="D91" i="13"/>
  <c r="D28" i="20"/>
  <c r="C7" i="40"/>
  <c r="D22" i="21"/>
  <c r="D88" i="22"/>
  <c r="D22" i="20"/>
  <c r="D6" i="13"/>
  <c r="C38" i="40"/>
  <c r="D120" i="21"/>
  <c r="D101" i="22"/>
  <c r="D49" i="20"/>
  <c r="D79" i="13"/>
  <c r="C8" i="40"/>
  <c r="D23" i="21"/>
  <c r="D89" i="22"/>
  <c r="D89" i="20"/>
  <c r="D25" i="13"/>
  <c r="C102" i="40"/>
  <c r="D52" i="21"/>
  <c r="D23" i="22"/>
  <c r="D16" i="20"/>
  <c r="D81" i="13"/>
  <c r="C28" i="40"/>
  <c r="D30" i="21"/>
  <c r="D96" i="22"/>
  <c r="D86" i="20"/>
  <c r="D77" i="13"/>
  <c r="C166" i="40"/>
  <c r="D102" i="21"/>
  <c r="D129" i="22"/>
  <c r="D23" i="20"/>
  <c r="D8" i="13"/>
  <c r="C11" i="40"/>
  <c r="D25" i="21"/>
  <c r="D91" i="22"/>
  <c r="D133" i="20"/>
  <c r="D95" i="13"/>
  <c r="C30" i="40"/>
  <c r="D32" i="21"/>
  <c r="D13" i="20"/>
  <c r="D98" i="22"/>
  <c r="D74" i="13"/>
  <c r="S218" i="40"/>
  <c r="D134" i="40"/>
  <c r="D10" i="40"/>
  <c r="D27" i="40"/>
  <c r="D102" i="40"/>
  <c r="D28" i="40"/>
  <c r="D25" i="40"/>
  <c r="D31" i="40"/>
  <c r="D6" i="40"/>
  <c r="D32" i="40"/>
  <c r="D23" i="40"/>
  <c r="D24" i="40"/>
  <c r="D29" i="40"/>
  <c r="D7" i="40"/>
  <c r="D11" i="40"/>
  <c r="D30" i="40"/>
  <c r="D38" i="40"/>
  <c r="D8" i="40"/>
  <c r="D166" i="40"/>
  <c r="D70" i="40"/>
  <c r="D26" i="40"/>
  <c r="D9" i="40"/>
  <c r="D22" i="40"/>
  <c r="F6" i="33" a="1"/>
  <c r="F6" i="33" s="1"/>
  <c r="F14" i="33" a="1"/>
  <c r="F14" i="33" s="1"/>
  <c r="F7" i="33" a="1"/>
  <c r="F7" i="33" s="1"/>
  <c r="F15" i="33" a="1"/>
  <c r="F15" i="33" s="1"/>
  <c r="F16" i="33" a="1"/>
  <c r="F16" i="33" s="1"/>
  <c r="F8" i="33" a="1"/>
  <c r="F8" i="33" s="1"/>
  <c r="F20" i="33" a="1"/>
  <c r="F20" i="33" s="1"/>
  <c r="F9" i="33" a="1"/>
  <c r="F9" i="33" s="1"/>
  <c r="F17" i="33" a="1"/>
  <c r="F17" i="33" s="1"/>
  <c r="F10" i="33" a="1"/>
  <c r="F10" i="33" s="1"/>
  <c r="F18" i="33" a="1"/>
  <c r="F18" i="33" s="1"/>
  <c r="F11" i="33" a="1"/>
  <c r="F11" i="33" s="1"/>
  <c r="F19" i="33" a="1"/>
  <c r="F19" i="33" s="1"/>
  <c r="F4" i="33" a="1"/>
  <c r="F4" i="33" s="1"/>
  <c r="F12" i="33" a="1"/>
  <c r="F12" i="33" s="1"/>
  <c r="F5" i="33" a="1"/>
  <c r="F5" i="33" s="1"/>
  <c r="F13" i="33" a="1"/>
  <c r="F13" i="33" s="1"/>
  <c r="F3" i="33" a="1"/>
  <c r="F3" i="33" s="1"/>
  <c r="U104" i="40" l="1"/>
  <c r="S104" i="40"/>
  <c r="S102" i="40"/>
  <c r="U25" i="40"/>
  <c r="S199" i="40"/>
  <c r="R154" i="40"/>
  <c r="S264" i="40"/>
  <c r="R248" i="40"/>
  <c r="R216" i="40"/>
  <c r="S80" i="40"/>
  <c r="S262" i="40"/>
  <c r="R263" i="40"/>
  <c r="S253" i="40"/>
  <c r="S256" i="40"/>
  <c r="R111" i="40"/>
  <c r="S43" i="40"/>
  <c r="S14" i="40"/>
  <c r="S257" i="40"/>
  <c r="R40" i="40"/>
  <c r="R186" i="40"/>
  <c r="R138" i="40"/>
  <c r="R255" i="40"/>
  <c r="R114" i="40"/>
  <c r="S187" i="40"/>
  <c r="S142" i="40"/>
  <c r="S141" i="40"/>
  <c r="R75" i="40"/>
  <c r="S254" i="40"/>
  <c r="S140" i="40"/>
  <c r="S12" i="40"/>
  <c r="S182" i="40"/>
  <c r="R74" i="40"/>
  <c r="R123" i="40"/>
  <c r="S89" i="40"/>
  <c r="S95" i="40"/>
  <c r="R105" i="40"/>
  <c r="S58" i="40"/>
  <c r="S235" i="40"/>
  <c r="S15" i="40"/>
  <c r="S183" i="40"/>
  <c r="R189" i="40"/>
  <c r="S103" i="40"/>
  <c r="S156" i="40"/>
  <c r="R6" i="40"/>
  <c r="S35" i="40"/>
  <c r="S34" i="40"/>
  <c r="S24" i="40"/>
  <c r="U102" i="40"/>
  <c r="U24" i="40"/>
  <c r="T123" i="40"/>
  <c r="T154" i="40"/>
  <c r="T255" i="40"/>
  <c r="T248" i="40"/>
  <c r="T186" i="40"/>
  <c r="T189" i="40"/>
  <c r="T216" i="40"/>
  <c r="U199" i="40"/>
  <c r="U235" i="40"/>
  <c r="U14" i="40"/>
  <c r="U103" i="40"/>
  <c r="U140" i="40"/>
  <c r="U80" i="40"/>
  <c r="U264" i="40"/>
  <c r="U12" i="40"/>
  <c r="U43" i="40"/>
  <c r="U262" i="40"/>
  <c r="U141" i="40"/>
  <c r="U142" i="40"/>
  <c r="U15" i="40"/>
  <c r="T40" i="40"/>
  <c r="T6" i="40"/>
  <c r="T263" i="40"/>
  <c r="T111" i="40"/>
  <c r="T138" i="40"/>
  <c r="T74" i="40"/>
  <c r="T105" i="40"/>
  <c r="T114" i="40"/>
  <c r="T75" i="40"/>
  <c r="U58" i="40"/>
  <c r="U89" i="40"/>
  <c r="U156" i="40"/>
  <c r="U34" i="40"/>
  <c r="U95" i="40"/>
  <c r="U187" i="40"/>
  <c r="U182" i="40"/>
  <c r="U256" i="40"/>
  <c r="U35" i="40"/>
  <c r="U183" i="40"/>
  <c r="U257" i="40"/>
  <c r="U254" i="40"/>
  <c r="U253" i="40"/>
  <c r="S25" i="40"/>
  <c r="T179" i="40"/>
  <c r="T180" i="40"/>
  <c r="T168" i="40"/>
  <c r="U177" i="40"/>
  <c r="R168" i="40"/>
  <c r="R179" i="40"/>
  <c r="R180" i="40"/>
  <c r="S177" i="40"/>
  <c r="A285" i="29" a="1"/>
  <c r="S233" i="40"/>
  <c r="S231" i="40"/>
  <c r="S151" i="40"/>
  <c r="S263" i="40"/>
  <c r="S216" i="40"/>
  <c r="T218" i="40"/>
  <c r="S215" i="40"/>
  <c r="R219" i="40"/>
  <c r="R218" i="40"/>
  <c r="S246" i="40"/>
  <c r="S74" i="40"/>
  <c r="S230" i="40"/>
  <c r="S247" i="40"/>
  <c r="S251" i="40"/>
  <c r="S214" i="40"/>
  <c r="S128" i="40"/>
  <c r="S250" i="40"/>
  <c r="S248" i="40"/>
  <c r="R184" i="40"/>
  <c r="S252" i="40"/>
  <c r="S232" i="40"/>
  <c r="R58" i="40"/>
  <c r="S234" i="40"/>
  <c r="S249" i="40"/>
  <c r="S108" i="40"/>
  <c r="S54" i="40"/>
  <c r="R22" i="40"/>
  <c r="S109" i="40"/>
  <c r="S116" i="40"/>
  <c r="S63" i="40"/>
  <c r="R70" i="40"/>
  <c r="S30" i="40"/>
  <c r="S31" i="40"/>
  <c r="S45" i="40"/>
  <c r="S44" i="40"/>
  <c r="S57" i="40"/>
  <c r="U28" i="40"/>
  <c r="S28" i="40"/>
  <c r="S127" i="40"/>
  <c r="S195" i="40"/>
  <c r="S170" i="40"/>
  <c r="S178" i="40"/>
  <c r="S175" i="40"/>
  <c r="S160" i="40"/>
  <c r="S40" i="40"/>
  <c r="U26" i="40"/>
  <c r="S26" i="40"/>
  <c r="U29" i="40"/>
  <c r="S132" i="40"/>
  <c r="T102" i="40"/>
  <c r="S115" i="40"/>
  <c r="S117" i="40"/>
  <c r="S152" i="40"/>
  <c r="S139" i="40"/>
  <c r="S167" i="40"/>
  <c r="S159" i="40"/>
  <c r="R182" i="40"/>
  <c r="S124" i="40"/>
  <c r="S169" i="40"/>
  <c r="S153" i="40"/>
  <c r="S47" i="40"/>
  <c r="T70" i="40"/>
  <c r="T24" i="40"/>
  <c r="R24" i="40"/>
  <c r="S114" i="40"/>
  <c r="S111" i="40"/>
  <c r="R103" i="40"/>
  <c r="S157" i="40"/>
  <c r="S138" i="40"/>
  <c r="S176" i="40"/>
  <c r="R65" i="40"/>
  <c r="S186" i="40"/>
  <c r="R73" i="40"/>
  <c r="S56" i="40"/>
  <c r="R119" i="40"/>
  <c r="S173" i="40"/>
  <c r="R185" i="40"/>
  <c r="T23" i="40"/>
  <c r="S172" i="40"/>
  <c r="S154" i="40"/>
  <c r="R120" i="40"/>
  <c r="R183" i="40"/>
  <c r="R72" i="40"/>
  <c r="S180" i="40"/>
  <c r="S61" i="40"/>
  <c r="S94" i="40"/>
  <c r="S38" i="40"/>
  <c r="U32" i="40"/>
  <c r="S106" i="40"/>
  <c r="S123" i="40"/>
  <c r="R86" i="40"/>
  <c r="R158" i="40"/>
  <c r="S171" i="40"/>
  <c r="S90" i="40"/>
  <c r="S150" i="40"/>
  <c r="S91" i="40"/>
  <c r="S32" i="40"/>
  <c r="U38" i="40"/>
  <c r="T65" i="40"/>
  <c r="T121" i="40"/>
  <c r="T219" i="40"/>
  <c r="T104" i="40"/>
  <c r="T183" i="40"/>
  <c r="U218" i="40"/>
  <c r="T58" i="40"/>
  <c r="T103" i="40"/>
  <c r="T119" i="40"/>
  <c r="T73" i="40"/>
  <c r="T72" i="40"/>
  <c r="T120" i="40"/>
  <c r="T86" i="40"/>
  <c r="T158" i="40"/>
  <c r="T182" i="40"/>
  <c r="T71" i="40"/>
  <c r="T122" i="40"/>
  <c r="T184" i="40"/>
  <c r="T118" i="40"/>
  <c r="T185" i="40"/>
  <c r="U178" i="40"/>
  <c r="U176" i="40"/>
  <c r="U172" i="40"/>
  <c r="U250" i="40"/>
  <c r="U231" i="40"/>
  <c r="U47" i="40"/>
  <c r="U157" i="40"/>
  <c r="U138" i="40"/>
  <c r="U130" i="40"/>
  <c r="U115" i="40"/>
  <c r="U109" i="40"/>
  <c r="U88" i="40"/>
  <c r="U215" i="40"/>
  <c r="U169" i="40"/>
  <c r="U55" i="40"/>
  <c r="U113" i="40"/>
  <c r="U76" i="40"/>
  <c r="U93" i="40"/>
  <c r="U180" i="40"/>
  <c r="U175" i="40"/>
  <c r="U247" i="40"/>
  <c r="U230" i="40"/>
  <c r="U171" i="40"/>
  <c r="U42" i="40"/>
  <c r="U159" i="40"/>
  <c r="U139" i="40"/>
  <c r="U127" i="40"/>
  <c r="U116" i="40"/>
  <c r="U107" i="40"/>
  <c r="U90" i="40"/>
  <c r="U155" i="40"/>
  <c r="U105" i="40"/>
  <c r="U126" i="40"/>
  <c r="U77" i="40"/>
  <c r="U44" i="40"/>
  <c r="U108" i="40"/>
  <c r="U57" i="40"/>
  <c r="U39" i="40"/>
  <c r="U45" i="40"/>
  <c r="U248" i="40"/>
  <c r="U214" i="40"/>
  <c r="U40" i="40"/>
  <c r="U168" i="40"/>
  <c r="U154" i="40"/>
  <c r="U137" i="40"/>
  <c r="U128" i="40"/>
  <c r="U114" i="40"/>
  <c r="U106" i="40"/>
  <c r="U79" i="40"/>
  <c r="U125" i="40"/>
  <c r="U152" i="40"/>
  <c r="U78" i="40"/>
  <c r="U110" i="40"/>
  <c r="U56" i="40"/>
  <c r="U46" i="40"/>
  <c r="U173" i="40"/>
  <c r="U216" i="40"/>
  <c r="U179" i="40"/>
  <c r="U174" i="40"/>
  <c r="U263" i="40"/>
  <c r="U246" i="40"/>
  <c r="U59" i="40"/>
  <c r="U54" i="40"/>
  <c r="U112" i="40"/>
  <c r="U75" i="40"/>
  <c r="U251" i="40"/>
  <c r="U233" i="40"/>
  <c r="U186" i="40"/>
  <c r="U41" i="40"/>
  <c r="U167" i="40"/>
  <c r="U153" i="40"/>
  <c r="U123" i="40"/>
  <c r="U111" i="40"/>
  <c r="U94" i="40"/>
  <c r="U61" i="40"/>
  <c r="U252" i="40"/>
  <c r="U234" i="40"/>
  <c r="U170" i="40"/>
  <c r="U160" i="40"/>
  <c r="U150" i="40"/>
  <c r="U124" i="40"/>
  <c r="U91" i="40"/>
  <c r="U195" i="40"/>
  <c r="U249" i="40"/>
  <c r="U232" i="40"/>
  <c r="U74" i="40"/>
  <c r="U63" i="40"/>
  <c r="U151" i="40"/>
  <c r="U129" i="40"/>
  <c r="U117" i="40"/>
  <c r="U92" i="40"/>
  <c r="S133" i="40"/>
  <c r="R102" i="40"/>
  <c r="S110" i="40"/>
  <c r="S174" i="40"/>
  <c r="S92" i="40"/>
  <c r="S75" i="40"/>
  <c r="R104" i="40"/>
  <c r="S126" i="40"/>
  <c r="S168" i="40"/>
  <c r="R118" i="40"/>
  <c r="S155" i="40"/>
  <c r="S125" i="40"/>
  <c r="S46" i="40"/>
  <c r="U30" i="40"/>
  <c r="U31" i="40"/>
  <c r="S60" i="40"/>
  <c r="S107" i="40"/>
  <c r="S112" i="40"/>
  <c r="S79" i="40"/>
  <c r="S77" i="40"/>
  <c r="S179" i="40"/>
  <c r="S59" i="40"/>
  <c r="S88" i="40"/>
  <c r="R121" i="40"/>
  <c r="S76" i="40"/>
  <c r="S55" i="40"/>
  <c r="S39" i="40"/>
  <c r="S29" i="40"/>
  <c r="T22" i="40"/>
  <c r="S42" i="40"/>
  <c r="S113" i="40"/>
  <c r="S105" i="40"/>
  <c r="S78" i="40"/>
  <c r="S130" i="40"/>
  <c r="S129" i="40"/>
  <c r="S137" i="40"/>
  <c r="R71" i="40"/>
  <c r="S93" i="40"/>
  <c r="R122" i="40"/>
  <c r="R23" i="40"/>
  <c r="S41" i="40"/>
  <c r="B298" i="42" a="1"/>
  <c r="B298" i="42" s="1"/>
  <c r="U60" i="40"/>
  <c r="S136" i="40"/>
  <c r="U134" i="40"/>
  <c r="S135" i="40"/>
  <c r="S131" i="40"/>
  <c r="U131" i="40"/>
  <c r="U133" i="40"/>
  <c r="U132" i="40"/>
  <c r="U135" i="40"/>
  <c r="U136" i="40"/>
  <c r="S134" i="40"/>
  <c r="V300" i="40" a="1"/>
  <c r="V300" i="40" s="1"/>
  <c r="V297" i="40" a="1"/>
  <c r="V297" i="40" s="1"/>
  <c r="T166" i="40"/>
  <c r="R166" i="40"/>
  <c r="V301" i="40" a="1"/>
  <c r="V301" i="40" s="1"/>
  <c r="D303" i="40" a="1"/>
  <c r="D303" i="40" s="1"/>
  <c r="V299" i="40" a="1"/>
  <c r="V299" i="40" s="1"/>
  <c r="V296" i="40" a="1"/>
  <c r="V296" i="40" s="1"/>
  <c r="V298" i="40" a="1"/>
  <c r="V298" i="40" s="1"/>
  <c r="P303" i="40" a="1"/>
  <c r="P303" i="40" s="1"/>
  <c r="V295" i="40" a="1"/>
  <c r="V295" i="40" s="1"/>
  <c r="V302" i="40" a="1"/>
  <c r="V302" i="40" s="1"/>
  <c r="J303" i="40" a="1"/>
  <c r="J303" i="40" s="1"/>
  <c r="V303" i="40" a="1"/>
  <c r="V303" i="40" s="1"/>
  <c r="J298" i="40" a="1"/>
  <c r="J298" i="40" s="1"/>
  <c r="J300" i="40" a="1"/>
  <c r="J300" i="40" s="1"/>
  <c r="D299" i="40" a="1"/>
  <c r="D299" i="40" s="1"/>
  <c r="D298" i="40" a="1"/>
  <c r="D298" i="40" s="1"/>
  <c r="J296" i="40" a="1"/>
  <c r="J296" i="40" s="1"/>
  <c r="D295" i="40" a="1"/>
  <c r="D295" i="40" s="1"/>
  <c r="D301" i="40" a="1"/>
  <c r="D301" i="40" s="1"/>
  <c r="E301" i="40" s="1"/>
  <c r="P302" i="40" a="1"/>
  <c r="P302" i="40" s="1"/>
  <c r="P299" i="40" a="1"/>
  <c r="P299" i="40" s="1"/>
  <c r="J297" i="40" a="1"/>
  <c r="J297" i="40" s="1"/>
  <c r="P296" i="40" a="1"/>
  <c r="P296" i="40" s="1"/>
  <c r="D300" i="40" a="1"/>
  <c r="D300" i="40" s="1"/>
  <c r="P301" i="40" a="1"/>
  <c r="P301" i="40" s="1"/>
  <c r="P300" i="40" a="1"/>
  <c r="P300" i="40" s="1"/>
  <c r="P297" i="40" a="1"/>
  <c r="P297" i="40" s="1"/>
  <c r="J299" i="40" a="1"/>
  <c r="J299" i="40" s="1"/>
  <c r="D302" i="40" a="1"/>
  <c r="D302" i="40" s="1"/>
  <c r="E302" i="40" s="1"/>
  <c r="J302" i="40" a="1"/>
  <c r="J302" i="40" s="1"/>
  <c r="J301" i="40" a="1"/>
  <c r="J301" i="40" s="1"/>
  <c r="P298" i="40" a="1"/>
  <c r="P298" i="40" s="1"/>
  <c r="P295" i="40" a="1"/>
  <c r="P295" i="40" s="1"/>
  <c r="J295" i="40" a="1"/>
  <c r="J295" i="40" s="1"/>
  <c r="D296" i="40" a="1"/>
  <c r="D296" i="40" s="1"/>
  <c r="D297" i="40" a="1"/>
  <c r="D297" i="40" s="1"/>
  <c r="S194" i="40"/>
  <c r="U166" i="40"/>
  <c r="S166" i="40"/>
  <c r="U190" i="40"/>
  <c r="U191" i="40"/>
  <c r="U192" i="40"/>
  <c r="S190" i="40"/>
  <c r="S192" i="40"/>
  <c r="S191" i="40"/>
  <c r="R190" i="40"/>
  <c r="S189" i="40"/>
  <c r="R191" i="40"/>
  <c r="S188" i="40"/>
  <c r="T190" i="40"/>
  <c r="T191" i="40"/>
  <c r="U188" i="40"/>
  <c r="U189" i="40"/>
  <c r="T7" i="40"/>
  <c r="R7" i="40"/>
  <c r="U8" i="40"/>
  <c r="U11" i="40"/>
  <c r="S11" i="40"/>
  <c r="S8" i="40"/>
  <c r="R192" i="40"/>
  <c r="R195" i="40"/>
  <c r="R11" i="40"/>
  <c r="S9" i="40"/>
  <c r="R196" i="40"/>
  <c r="S6" i="40"/>
  <c r="R197" i="40"/>
  <c r="S7" i="40"/>
  <c r="T8" i="40"/>
  <c r="T11" i="40"/>
  <c r="U7" i="40"/>
  <c r="S193" i="40"/>
  <c r="T192" i="40"/>
  <c r="T196" i="40"/>
  <c r="U194" i="40"/>
  <c r="U193" i="40"/>
  <c r="T195" i="40"/>
  <c r="T197" i="40"/>
  <c r="U6" i="40"/>
  <c r="U9" i="40"/>
  <c r="U10" i="40"/>
  <c r="R8" i="40"/>
  <c r="S10" i="40"/>
  <c r="A765" i="29" a="1"/>
  <c r="C304" i="29"/>
  <c r="C303" i="29"/>
  <c r="A445" i="29" a="1"/>
  <c r="A85" i="29" a="1"/>
  <c r="A85" i="29" s="1"/>
  <c r="A485" i="29" a="1"/>
  <c r="C501" i="29" s="1"/>
  <c r="A405" i="29" a="1"/>
  <c r="A725" i="29" a="1"/>
  <c r="A725" i="29" s="1"/>
  <c r="A685" i="29" a="1"/>
  <c r="A125" i="29" a="1"/>
  <c r="A125" i="29" s="1"/>
  <c r="A525" i="29" a="1"/>
  <c r="A525" i="29" s="1"/>
  <c r="A45" i="29" a="1"/>
  <c r="A565" i="29" a="1"/>
  <c r="C581" i="29" s="1"/>
  <c r="A645" i="29" a="1"/>
  <c r="A645" i="29" s="1"/>
  <c r="A165" i="29" a="1"/>
  <c r="C181" i="29" s="1"/>
  <c r="A605" i="29" a="1"/>
  <c r="A325" i="29" a="1"/>
  <c r="A325" i="29" s="1"/>
  <c r="A365" i="29" a="1"/>
  <c r="A5" i="29" a="1"/>
  <c r="A205" i="29" a="1"/>
  <c r="A245" i="29" a="1"/>
  <c r="A245" i="29" s="1"/>
  <c r="A285" i="29" l="1"/>
  <c r="C302" i="29"/>
  <c r="C301" i="29"/>
  <c r="B107" i="42" a="1"/>
  <c r="B107" i="42" s="1"/>
  <c r="E296" i="40"/>
  <c r="E299" i="40"/>
  <c r="F299" i="40" s="1"/>
  <c r="Q302" i="40"/>
  <c r="R302" i="40" s="1"/>
  <c r="C787" i="29"/>
  <c r="C788" i="29"/>
  <c r="C387" i="29"/>
  <c r="C388" i="29"/>
  <c r="C385" i="29"/>
  <c r="C386" i="29"/>
  <c r="C785" i="29"/>
  <c r="C786" i="29"/>
  <c r="A765" i="29"/>
  <c r="C765" i="29" s="1"/>
  <c r="C784" i="29"/>
  <c r="A365" i="29"/>
  <c r="C384" i="29"/>
  <c r="B139" i="42" a="1"/>
  <c r="B139" i="42" s="1"/>
  <c r="B266" i="42" a="1"/>
  <c r="B266" i="42" s="1"/>
  <c r="B123" i="42" a="1"/>
  <c r="B123" i="42" s="1"/>
  <c r="B194" i="42" a="1"/>
  <c r="B194" i="42" s="1"/>
  <c r="B229" i="42" a="1"/>
  <c r="B229" i="42" s="1"/>
  <c r="B22" i="42" a="1"/>
  <c r="B22" i="42" s="1"/>
  <c r="B54" i="42" a="1"/>
  <c r="B54" i="42" s="1"/>
  <c r="B282" i="42" a="1"/>
  <c r="B282" i="42" s="1"/>
  <c r="B162" i="42" a="1"/>
  <c r="B162" i="42" s="1"/>
  <c r="B38" i="42" a="1"/>
  <c r="B38" i="42" s="1"/>
  <c r="B178" i="42" a="1"/>
  <c r="B178" i="42" s="1"/>
  <c r="E300" i="40"/>
  <c r="F300" i="40" s="1"/>
  <c r="Q301" i="40"/>
  <c r="R301" i="40" s="1"/>
  <c r="W302" i="40"/>
  <c r="X302" i="40" s="1"/>
  <c r="W301" i="40"/>
  <c r="X301" i="40" s="1"/>
  <c r="W300" i="40"/>
  <c r="X300" i="40" s="1"/>
  <c r="K296" i="40"/>
  <c r="L296" i="40" s="1"/>
  <c r="Q296" i="40"/>
  <c r="R296" i="40" s="1"/>
  <c r="Q300" i="40"/>
  <c r="R300" i="40" s="1"/>
  <c r="K300" i="40"/>
  <c r="L300" i="40" s="1"/>
  <c r="Q299" i="40"/>
  <c r="R299" i="40" s="1"/>
  <c r="W299" i="40"/>
  <c r="X299" i="40" s="1"/>
  <c r="E295" i="40"/>
  <c r="F295" i="40" s="1"/>
  <c r="K295" i="40"/>
  <c r="L295" i="40" s="1"/>
  <c r="Q298" i="40"/>
  <c r="R298" i="40" s="1"/>
  <c r="E298" i="40"/>
  <c r="F298" i="40" s="1"/>
  <c r="Q297" i="40"/>
  <c r="R297" i="40" s="1"/>
  <c r="W297" i="40"/>
  <c r="X297" i="40" s="1"/>
  <c r="K301" i="40"/>
  <c r="L301" i="40" s="1"/>
  <c r="K297" i="40"/>
  <c r="L297" i="40" s="1"/>
  <c r="W296" i="40"/>
  <c r="X296" i="40" s="1"/>
  <c r="K302" i="40"/>
  <c r="L302" i="40" s="1"/>
  <c r="K298" i="40"/>
  <c r="L298" i="40" s="1"/>
  <c r="K299" i="40"/>
  <c r="L299" i="40" s="1"/>
  <c r="C321" i="40"/>
  <c r="C316" i="40"/>
  <c r="C319" i="40"/>
  <c r="C320" i="40"/>
  <c r="E297" i="40"/>
  <c r="F297" i="40" s="1"/>
  <c r="C318" i="40"/>
  <c r="F302" i="40"/>
  <c r="C323" i="40"/>
  <c r="F296" i="40"/>
  <c r="C317" i="40"/>
  <c r="F301" i="40"/>
  <c r="C322" i="40"/>
  <c r="B6" i="42" a="1"/>
  <c r="B6" i="42" s="1"/>
  <c r="B210" i="42" a="1"/>
  <c r="B210" i="42" s="1"/>
  <c r="B70" i="42" a="1"/>
  <c r="B70" i="42" s="1"/>
  <c r="B245" i="42" a="1"/>
  <c r="B245" i="42" s="1"/>
  <c r="B86" i="42" a="1"/>
  <c r="B86" i="42" s="1"/>
  <c r="W298" i="40"/>
  <c r="X298" i="40" s="1"/>
  <c r="W295" i="40"/>
  <c r="X295" i="40" s="1"/>
  <c r="Q295" i="40"/>
  <c r="R295" i="40" s="1"/>
  <c r="A445" i="29"/>
  <c r="B461" i="29"/>
  <c r="C461" i="29"/>
  <c r="D461" i="29"/>
  <c r="A45" i="29"/>
  <c r="D61" i="29"/>
  <c r="C61" i="29"/>
  <c r="B61" i="29"/>
  <c r="A685" i="29"/>
  <c r="C685" i="29" s="1"/>
  <c r="C702" i="29"/>
  <c r="C701" i="29"/>
  <c r="C704" i="29"/>
  <c r="C703" i="29"/>
  <c r="C101" i="29"/>
  <c r="A485" i="29"/>
  <c r="C485" i="29" s="1"/>
  <c r="C505" i="29"/>
  <c r="C504" i="29"/>
  <c r="C503" i="29"/>
  <c r="C502" i="29"/>
  <c r="C102" i="29"/>
  <c r="C105" i="29"/>
  <c r="C104" i="29"/>
  <c r="C103" i="29"/>
  <c r="D31" i="29"/>
  <c r="B31" i="29"/>
  <c r="D34" i="29"/>
  <c r="C34" i="29"/>
  <c r="D33" i="29"/>
  <c r="B33" i="29"/>
  <c r="C33" i="29"/>
  <c r="C32" i="29"/>
  <c r="D32" i="29"/>
  <c r="C31" i="29"/>
  <c r="B32" i="29"/>
  <c r="B34" i="29"/>
  <c r="A405" i="29"/>
  <c r="C405" i="29" s="1"/>
  <c r="B434" i="29"/>
  <c r="C434" i="29"/>
  <c r="D433" i="29"/>
  <c r="B433" i="29"/>
  <c r="D432" i="29"/>
  <c r="B432" i="29"/>
  <c r="C433" i="29"/>
  <c r="D431" i="29"/>
  <c r="C432" i="29"/>
  <c r="B431" i="29"/>
  <c r="C431" i="29"/>
  <c r="D434" i="29"/>
  <c r="A165" i="29"/>
  <c r="C180" i="29"/>
  <c r="A565" i="29"/>
  <c r="C580" i="29"/>
  <c r="A605" i="29"/>
  <c r="C605" i="29" s="1"/>
  <c r="C631" i="29"/>
  <c r="C630" i="29"/>
  <c r="C634" i="29"/>
  <c r="C633" i="29"/>
  <c r="C632" i="29"/>
  <c r="B633" i="29"/>
  <c r="D632" i="29"/>
  <c r="B632" i="29"/>
  <c r="B631" i="29"/>
  <c r="D634" i="29"/>
  <c r="D630" i="29"/>
  <c r="B634" i="29"/>
  <c r="B630" i="29"/>
  <c r="D633" i="29"/>
  <c r="D631" i="29"/>
  <c r="A205" i="29"/>
  <c r="C205" i="29" s="1"/>
  <c r="C231" i="29"/>
  <c r="C234" i="29"/>
  <c r="C233" i="29"/>
  <c r="C230" i="29"/>
  <c r="C232" i="29"/>
  <c r="B234" i="29"/>
  <c r="B230" i="29"/>
  <c r="D232" i="29"/>
  <c r="D233" i="29"/>
  <c r="B233" i="29"/>
  <c r="D231" i="29"/>
  <c r="B231" i="29"/>
  <c r="D234" i="29"/>
  <c r="D230" i="29"/>
  <c r="B232" i="29"/>
  <c r="C429" i="29"/>
  <c r="C421" i="29"/>
  <c r="B427" i="29"/>
  <c r="B423" i="29"/>
  <c r="C428" i="29"/>
  <c r="D430" i="29"/>
  <c r="D426" i="29"/>
  <c r="D422" i="29"/>
  <c r="B430" i="29"/>
  <c r="D425" i="29"/>
  <c r="C425" i="29"/>
  <c r="B429" i="29"/>
  <c r="B425" i="29"/>
  <c r="B421" i="29"/>
  <c r="D428" i="29"/>
  <c r="D424" i="29"/>
  <c r="C426" i="29"/>
  <c r="D429" i="29"/>
  <c r="C424" i="29"/>
  <c r="C423" i="29"/>
  <c r="B428" i="29"/>
  <c r="B424" i="29"/>
  <c r="D421" i="29"/>
  <c r="C430" i="29"/>
  <c r="C422" i="29"/>
  <c r="D427" i="29"/>
  <c r="D423" i="29"/>
  <c r="C427" i="29"/>
  <c r="B426" i="29"/>
  <c r="B422" i="29"/>
  <c r="C23" i="29"/>
  <c r="B27" i="29"/>
  <c r="B23" i="29"/>
  <c r="C29" i="29"/>
  <c r="C30" i="29"/>
  <c r="C22" i="29"/>
  <c r="D30" i="29"/>
  <c r="D26" i="29"/>
  <c r="D22" i="29"/>
  <c r="C21" i="29"/>
  <c r="B30" i="29"/>
  <c r="B22" i="29"/>
  <c r="C27" i="29"/>
  <c r="B29" i="29"/>
  <c r="B25" i="29"/>
  <c r="B21" i="29"/>
  <c r="C26" i="29"/>
  <c r="D28" i="29"/>
  <c r="D24" i="29"/>
  <c r="D25" i="29"/>
  <c r="C25" i="29"/>
  <c r="B28" i="29"/>
  <c r="B24" i="29"/>
  <c r="C28" i="29"/>
  <c r="D29" i="29"/>
  <c r="C24" i="29"/>
  <c r="D27" i="29"/>
  <c r="D23" i="29"/>
  <c r="B26" i="29"/>
  <c r="D21" i="29"/>
  <c r="C413" i="29"/>
  <c r="C420" i="29"/>
  <c r="C412" i="29"/>
  <c r="C414" i="29"/>
  <c r="C407" i="29"/>
  <c r="C419" i="29"/>
  <c r="C411" i="29"/>
  <c r="C415" i="29"/>
  <c r="C406" i="29"/>
  <c r="C418" i="29"/>
  <c r="C410" i="29"/>
  <c r="D418" i="29"/>
  <c r="C417" i="29"/>
  <c r="C409" i="29"/>
  <c r="C408" i="29"/>
  <c r="C416" i="29"/>
  <c r="B411" i="29"/>
  <c r="D408" i="29"/>
  <c r="B409" i="29"/>
  <c r="D417" i="29"/>
  <c r="B415" i="29"/>
  <c r="D416" i="29"/>
  <c r="B413" i="29"/>
  <c r="D406" i="29"/>
  <c r="B419" i="29"/>
  <c r="D420" i="29"/>
  <c r="B406" i="29"/>
  <c r="D410" i="29"/>
  <c r="D407" i="29"/>
  <c r="B412" i="29"/>
  <c r="B410" i="29"/>
  <c r="D414" i="29"/>
  <c r="D411" i="29"/>
  <c r="B417" i="29"/>
  <c r="B414" i="29"/>
  <c r="D415" i="29"/>
  <c r="B408" i="29"/>
  <c r="B418" i="29"/>
  <c r="D419" i="29"/>
  <c r="B420" i="29"/>
  <c r="D409" i="29"/>
  <c r="B407" i="29"/>
  <c r="B416" i="29"/>
  <c r="D412" i="29"/>
  <c r="D413" i="29"/>
  <c r="A5" i="29"/>
  <c r="C5" i="29" s="1"/>
  <c r="C14" i="29"/>
  <c r="C6" i="29"/>
  <c r="D18" i="29"/>
  <c r="C13" i="29"/>
  <c r="C7" i="29"/>
  <c r="C16" i="29"/>
  <c r="D12" i="29"/>
  <c r="C20" i="29"/>
  <c r="C12" i="29"/>
  <c r="C19" i="29"/>
  <c r="C11" i="29"/>
  <c r="D16" i="29"/>
  <c r="D8" i="29"/>
  <c r="C18" i="29"/>
  <c r="C10" i="29"/>
  <c r="D20" i="29"/>
  <c r="C17" i="29"/>
  <c r="C9" i="29"/>
  <c r="C15" i="29"/>
  <c r="C8" i="29"/>
  <c r="D7" i="29"/>
  <c r="B9" i="29"/>
  <c r="B14" i="29"/>
  <c r="D11" i="29"/>
  <c r="B13" i="29"/>
  <c r="B18" i="29"/>
  <c r="D15" i="29"/>
  <c r="B17" i="29"/>
  <c r="D6" i="29"/>
  <c r="D19" i="29"/>
  <c r="D9" i="29"/>
  <c r="D10" i="29"/>
  <c r="B7" i="29"/>
  <c r="B8" i="29"/>
  <c r="D13" i="29"/>
  <c r="D14" i="29"/>
  <c r="B11" i="29"/>
  <c r="B12" i="29"/>
  <c r="D17" i="29"/>
  <c r="B15" i="29"/>
  <c r="B16" i="29"/>
  <c r="B6" i="29"/>
  <c r="B19" i="29"/>
  <c r="B20" i="29"/>
  <c r="B10" i="29"/>
  <c r="C229" i="29"/>
  <c r="C228" i="29"/>
  <c r="D228" i="29"/>
  <c r="B228" i="29"/>
  <c r="D229" i="29"/>
  <c r="B229" i="29"/>
  <c r="C629" i="29"/>
  <c r="C628" i="29"/>
  <c r="B628" i="29"/>
  <c r="B629" i="29"/>
  <c r="D628" i="29"/>
  <c r="D629" i="29"/>
  <c r="C627" i="29"/>
  <c r="D627" i="29"/>
  <c r="B627" i="29"/>
  <c r="C227" i="29"/>
  <c r="D227" i="29"/>
  <c r="B227" i="29"/>
  <c r="C226" i="29"/>
  <c r="B226" i="29"/>
  <c r="D226" i="29"/>
  <c r="C626" i="29"/>
  <c r="D626" i="29"/>
  <c r="B626" i="29"/>
  <c r="C345" i="29"/>
  <c r="C344" i="29"/>
  <c r="C744" i="29"/>
  <c r="C745" i="29"/>
  <c r="C298" i="29"/>
  <c r="C290" i="29"/>
  <c r="C297" i="29"/>
  <c r="C289" i="29"/>
  <c r="C296" i="29"/>
  <c r="C288" i="29"/>
  <c r="C295" i="29"/>
  <c r="C287" i="29"/>
  <c r="C294" i="29"/>
  <c r="C286" i="29"/>
  <c r="C293" i="29"/>
  <c r="C300" i="29"/>
  <c r="C292" i="29"/>
  <c r="C299" i="29"/>
  <c r="C291" i="29"/>
  <c r="C694" i="29"/>
  <c r="C686" i="29"/>
  <c r="C693" i="29"/>
  <c r="C700" i="29"/>
  <c r="C692" i="29"/>
  <c r="C699" i="29"/>
  <c r="C691" i="29"/>
  <c r="C698" i="29"/>
  <c r="C690" i="29"/>
  <c r="C697" i="29"/>
  <c r="C689" i="29"/>
  <c r="C696" i="29"/>
  <c r="C688" i="29"/>
  <c r="C695" i="29"/>
  <c r="C687" i="29"/>
  <c r="C222" i="29"/>
  <c r="C214" i="29"/>
  <c r="C206" i="29"/>
  <c r="C221" i="29"/>
  <c r="C213" i="29"/>
  <c r="C220" i="29"/>
  <c r="C212" i="29"/>
  <c r="C219" i="29"/>
  <c r="C211" i="29"/>
  <c r="C218" i="29"/>
  <c r="C210" i="29"/>
  <c r="C225" i="29"/>
  <c r="C217" i="29"/>
  <c r="C209" i="29"/>
  <c r="C224" i="29"/>
  <c r="C216" i="29"/>
  <c r="C208" i="29"/>
  <c r="C223" i="29"/>
  <c r="C215" i="29"/>
  <c r="C207" i="29"/>
  <c r="C52" i="29"/>
  <c r="C60" i="29"/>
  <c r="C53" i="29"/>
  <c r="C54" i="29"/>
  <c r="C46" i="29"/>
  <c r="C47" i="29"/>
  <c r="C55" i="29"/>
  <c r="C48" i="29"/>
  <c r="C56" i="29"/>
  <c r="C49" i="29"/>
  <c r="C57" i="29"/>
  <c r="C50" i="29"/>
  <c r="C58" i="29"/>
  <c r="C51" i="29"/>
  <c r="C59" i="29"/>
  <c r="B57" i="29"/>
  <c r="D52" i="29"/>
  <c r="B54" i="29"/>
  <c r="D54" i="29"/>
  <c r="B53" i="29"/>
  <c r="D48" i="29"/>
  <c r="B50" i="29"/>
  <c r="D58" i="29"/>
  <c r="B47" i="29"/>
  <c r="D56" i="29"/>
  <c r="B58" i="29"/>
  <c r="B51" i="29"/>
  <c r="D60" i="29"/>
  <c r="B48" i="29"/>
  <c r="D50" i="29"/>
  <c r="B55" i="29"/>
  <c r="D49" i="29"/>
  <c r="B52" i="29"/>
  <c r="D47" i="29"/>
  <c r="B59" i="29"/>
  <c r="D53" i="29"/>
  <c r="B56" i="29"/>
  <c r="D55" i="29"/>
  <c r="D51" i="29"/>
  <c r="D57" i="29"/>
  <c r="B60" i="29"/>
  <c r="B49" i="29"/>
  <c r="D59" i="29"/>
  <c r="B46" i="29"/>
  <c r="D46" i="29"/>
  <c r="C264" i="29"/>
  <c r="C256" i="29"/>
  <c r="C248" i="29"/>
  <c r="C263" i="29"/>
  <c r="C255" i="29"/>
  <c r="C247" i="29"/>
  <c r="C262" i="29"/>
  <c r="C254" i="29"/>
  <c r="C246" i="29"/>
  <c r="C261" i="29"/>
  <c r="C253" i="29"/>
  <c r="C260" i="29"/>
  <c r="C252" i="29"/>
  <c r="C259" i="29"/>
  <c r="C251" i="29"/>
  <c r="C258" i="29"/>
  <c r="C250" i="29"/>
  <c r="C257" i="29"/>
  <c r="C249" i="29"/>
  <c r="C660" i="29"/>
  <c r="C652" i="29"/>
  <c r="C659" i="29"/>
  <c r="C651" i="29"/>
  <c r="C658" i="29"/>
  <c r="C650" i="29"/>
  <c r="C657" i="29"/>
  <c r="C649" i="29"/>
  <c r="C664" i="29"/>
  <c r="C656" i="29"/>
  <c r="C648" i="29"/>
  <c r="C663" i="29"/>
  <c r="C655" i="29"/>
  <c r="C647" i="29"/>
  <c r="C662" i="29"/>
  <c r="C654" i="29"/>
  <c r="C646" i="29"/>
  <c r="C661" i="29"/>
  <c r="C653" i="29"/>
  <c r="C618" i="29"/>
  <c r="C610" i="29"/>
  <c r="C625" i="29"/>
  <c r="C617" i="29"/>
  <c r="C609" i="29"/>
  <c r="C624" i="29"/>
  <c r="C616" i="29"/>
  <c r="C608" i="29"/>
  <c r="C623" i="29"/>
  <c r="C615" i="29"/>
  <c r="C607" i="29"/>
  <c r="C622" i="29"/>
  <c r="C614" i="29"/>
  <c r="C606" i="29"/>
  <c r="C621" i="29"/>
  <c r="C613" i="29"/>
  <c r="C620" i="29"/>
  <c r="C612" i="29"/>
  <c r="C619" i="29"/>
  <c r="C611" i="29"/>
  <c r="C96" i="29"/>
  <c r="C88" i="29"/>
  <c r="C95" i="29"/>
  <c r="C87" i="29"/>
  <c r="C94" i="29"/>
  <c r="C86" i="29"/>
  <c r="C93" i="29"/>
  <c r="C100" i="29"/>
  <c r="C92" i="29"/>
  <c r="C99" i="29"/>
  <c r="C91" i="29"/>
  <c r="C98" i="29"/>
  <c r="C90" i="29"/>
  <c r="C97" i="29"/>
  <c r="C89" i="29"/>
  <c r="C576" i="29"/>
  <c r="C568" i="29"/>
  <c r="C575" i="29"/>
  <c r="C567" i="29"/>
  <c r="C574" i="29"/>
  <c r="C566" i="29"/>
  <c r="C573" i="29"/>
  <c r="C572" i="29"/>
  <c r="C579" i="29"/>
  <c r="C571" i="29"/>
  <c r="C578" i="29"/>
  <c r="C570" i="29"/>
  <c r="C577" i="29"/>
  <c r="C569" i="29"/>
  <c r="C500" i="29"/>
  <c r="C492" i="29"/>
  <c r="C499" i="29"/>
  <c r="C491" i="29"/>
  <c r="C498" i="29"/>
  <c r="C490" i="29"/>
  <c r="C497" i="29"/>
  <c r="C489" i="29"/>
  <c r="C496" i="29"/>
  <c r="C488" i="29"/>
  <c r="C495" i="29"/>
  <c r="C487" i="29"/>
  <c r="C494" i="29"/>
  <c r="C486" i="29"/>
  <c r="C493" i="29"/>
  <c r="C172" i="29"/>
  <c r="C179" i="29"/>
  <c r="C171" i="29"/>
  <c r="C178" i="29"/>
  <c r="C170" i="29"/>
  <c r="C177" i="29"/>
  <c r="C169" i="29"/>
  <c r="C176" i="29"/>
  <c r="C168" i="29"/>
  <c r="C175" i="29"/>
  <c r="C167" i="29"/>
  <c r="C174" i="29"/>
  <c r="C166" i="29"/>
  <c r="C173" i="29"/>
  <c r="C382" i="29"/>
  <c r="C374" i="29"/>
  <c r="C366" i="29"/>
  <c r="C381" i="29"/>
  <c r="C373" i="29"/>
  <c r="C380" i="29"/>
  <c r="C372" i="29"/>
  <c r="C379" i="29"/>
  <c r="C371" i="29"/>
  <c r="C378" i="29"/>
  <c r="C370" i="29"/>
  <c r="C377" i="29"/>
  <c r="C369" i="29"/>
  <c r="C376" i="29"/>
  <c r="C368" i="29"/>
  <c r="C383" i="29"/>
  <c r="C375" i="29"/>
  <c r="C367" i="29"/>
  <c r="C778" i="29"/>
  <c r="C770" i="29"/>
  <c r="C777" i="29"/>
  <c r="C769" i="29"/>
  <c r="C776" i="29"/>
  <c r="C768" i="29"/>
  <c r="C783" i="29"/>
  <c r="C775" i="29"/>
  <c r="C767" i="29"/>
  <c r="C782" i="29"/>
  <c r="C774" i="29"/>
  <c r="C766" i="29"/>
  <c r="C781" i="29"/>
  <c r="C773" i="29"/>
  <c r="C780" i="29"/>
  <c r="C772" i="29"/>
  <c r="C779" i="29"/>
  <c r="C771" i="29"/>
  <c r="C458" i="29"/>
  <c r="C450" i="29"/>
  <c r="D446" i="29"/>
  <c r="C457" i="29"/>
  <c r="C449" i="29"/>
  <c r="B458" i="29"/>
  <c r="C456" i="29"/>
  <c r="C448" i="29"/>
  <c r="C455" i="29"/>
  <c r="C447" i="29"/>
  <c r="C454" i="29"/>
  <c r="C446" i="29"/>
  <c r="C453" i="29"/>
  <c r="C460" i="29"/>
  <c r="C452" i="29"/>
  <c r="D454" i="29"/>
  <c r="C459" i="29"/>
  <c r="C451" i="29"/>
  <c r="D450" i="29"/>
  <c r="B448" i="29"/>
  <c r="D460" i="29"/>
  <c r="D452" i="29"/>
  <c r="B454" i="29"/>
  <c r="D458" i="29"/>
  <c r="B450" i="29"/>
  <c r="B452" i="29"/>
  <c r="B449" i="29"/>
  <c r="D449" i="29"/>
  <c r="D459" i="29"/>
  <c r="B456" i="29"/>
  <c r="B453" i="29"/>
  <c r="D453" i="29"/>
  <c r="B460" i="29"/>
  <c r="B457" i="29"/>
  <c r="D457" i="29"/>
  <c r="D448" i="29"/>
  <c r="B447" i="29"/>
  <c r="B451" i="29"/>
  <c r="D451" i="29"/>
  <c r="B459" i="29"/>
  <c r="B455" i="29"/>
  <c r="D456" i="29"/>
  <c r="D455" i="29"/>
  <c r="D447" i="29"/>
  <c r="B446" i="29"/>
  <c r="C542" i="29"/>
  <c r="C534" i="29"/>
  <c r="C526" i="29"/>
  <c r="C541" i="29"/>
  <c r="C533" i="29"/>
  <c r="C548" i="29"/>
  <c r="C540" i="29"/>
  <c r="C532" i="29"/>
  <c r="C547" i="29"/>
  <c r="C539" i="29"/>
  <c r="C531" i="29"/>
  <c r="C546" i="29"/>
  <c r="C538" i="29"/>
  <c r="C530" i="29"/>
  <c r="C545" i="29"/>
  <c r="C537" i="29"/>
  <c r="C529" i="29"/>
  <c r="C544" i="29"/>
  <c r="C536" i="29"/>
  <c r="C528" i="29"/>
  <c r="C543" i="29"/>
  <c r="C535" i="29"/>
  <c r="C527" i="29"/>
  <c r="C340" i="29"/>
  <c r="C332" i="29"/>
  <c r="C339" i="29"/>
  <c r="C331" i="29"/>
  <c r="C338" i="29"/>
  <c r="C330" i="29"/>
  <c r="C337" i="29"/>
  <c r="C329" i="29"/>
  <c r="C336" i="29"/>
  <c r="C328" i="29"/>
  <c r="C343" i="29"/>
  <c r="C335" i="29"/>
  <c r="C327" i="29"/>
  <c r="C342" i="29"/>
  <c r="C334" i="29"/>
  <c r="C326" i="29"/>
  <c r="C341" i="29"/>
  <c r="C333" i="29"/>
  <c r="C146" i="29"/>
  <c r="C138" i="29"/>
  <c r="C130" i="29"/>
  <c r="C145" i="29"/>
  <c r="C137" i="29"/>
  <c r="C129" i="29"/>
  <c r="C144" i="29"/>
  <c r="C136" i="29"/>
  <c r="C128" i="29"/>
  <c r="C143" i="29"/>
  <c r="C135" i="29"/>
  <c r="C127" i="29"/>
  <c r="C142" i="29"/>
  <c r="C134" i="29"/>
  <c r="C126" i="29"/>
  <c r="C141" i="29"/>
  <c r="C133" i="29"/>
  <c r="C148" i="29"/>
  <c r="C140" i="29"/>
  <c r="C132" i="29"/>
  <c r="C147" i="29"/>
  <c r="C139" i="29"/>
  <c r="C131" i="29"/>
  <c r="C736" i="29"/>
  <c r="C728" i="29"/>
  <c r="C743" i="29"/>
  <c r="C735" i="29"/>
  <c r="C727" i="29"/>
  <c r="C742" i="29"/>
  <c r="C734" i="29"/>
  <c r="C726" i="29"/>
  <c r="C741" i="29"/>
  <c r="C733" i="29"/>
  <c r="C740" i="29"/>
  <c r="C732" i="29"/>
  <c r="C739" i="29"/>
  <c r="C731" i="29"/>
  <c r="C738" i="29"/>
  <c r="C730" i="29"/>
  <c r="C737" i="29"/>
  <c r="C729" i="29"/>
  <c r="B225" i="29"/>
  <c r="D224" i="29"/>
  <c r="B224" i="29"/>
  <c r="D225" i="29"/>
  <c r="D625" i="29"/>
  <c r="B625" i="29"/>
  <c r="D624" i="29"/>
  <c r="B624" i="29"/>
  <c r="C285" i="29"/>
  <c r="B311" i="29"/>
  <c r="B307" i="29"/>
  <c r="B303" i="29"/>
  <c r="B313" i="29"/>
  <c r="D314" i="29"/>
  <c r="D310" i="29"/>
  <c r="D306" i="29"/>
  <c r="B305" i="29"/>
  <c r="D308" i="29"/>
  <c r="B314" i="29"/>
  <c r="B310" i="29"/>
  <c r="B306" i="29"/>
  <c r="B309" i="29"/>
  <c r="D312" i="29"/>
  <c r="D304" i="29"/>
  <c r="B312" i="29"/>
  <c r="B308" i="29"/>
  <c r="D313" i="29"/>
  <c r="D309" i="29"/>
  <c r="D305" i="29"/>
  <c r="B304" i="29"/>
  <c r="D311" i="29"/>
  <c r="D307" i="29"/>
  <c r="D303" i="29"/>
  <c r="B712" i="29"/>
  <c r="B708" i="29"/>
  <c r="B704" i="29"/>
  <c r="B706" i="29"/>
  <c r="D704" i="29"/>
  <c r="D711" i="29"/>
  <c r="D707" i="29"/>
  <c r="D703" i="29"/>
  <c r="B710" i="29"/>
  <c r="D713" i="29"/>
  <c r="D705" i="29"/>
  <c r="B711" i="29"/>
  <c r="B707" i="29"/>
  <c r="B703" i="29"/>
  <c r="B714" i="29"/>
  <c r="D709" i="29"/>
  <c r="B713" i="29"/>
  <c r="B705" i="29"/>
  <c r="D714" i="29"/>
  <c r="D710" i="29"/>
  <c r="D706" i="29"/>
  <c r="B709" i="29"/>
  <c r="D712" i="29"/>
  <c r="D708" i="29"/>
  <c r="B593" i="29"/>
  <c r="B589" i="29"/>
  <c r="B591" i="29"/>
  <c r="D590" i="29"/>
  <c r="D592" i="29"/>
  <c r="D588" i="29"/>
  <c r="B592" i="29"/>
  <c r="B588" i="29"/>
  <c r="B586" i="29"/>
  <c r="D593" i="29"/>
  <c r="D589" i="29"/>
  <c r="D591" i="29"/>
  <c r="D587" i="29"/>
  <c r="B587" i="29"/>
  <c r="D594" i="29"/>
  <c r="D586" i="29"/>
  <c r="B594" i="29"/>
  <c r="B590" i="29"/>
  <c r="B193" i="29"/>
  <c r="B189" i="29"/>
  <c r="B187" i="29"/>
  <c r="D194" i="29"/>
  <c r="D186" i="29"/>
  <c r="D192" i="29"/>
  <c r="D188" i="29"/>
  <c r="B191" i="29"/>
  <c r="D189" i="29"/>
  <c r="B192" i="29"/>
  <c r="B188" i="29"/>
  <c r="D193" i="29"/>
  <c r="D191" i="29"/>
  <c r="D187" i="29"/>
  <c r="D190" i="29"/>
  <c r="B194" i="29"/>
  <c r="B190" i="29"/>
  <c r="B186" i="29"/>
  <c r="B392" i="29"/>
  <c r="D391" i="29"/>
  <c r="B394" i="29"/>
  <c r="D393" i="29"/>
  <c r="B391" i="29"/>
  <c r="B390" i="29"/>
  <c r="D392" i="29"/>
  <c r="D394" i="29"/>
  <c r="D390" i="29"/>
  <c r="D389" i="29"/>
  <c r="B393" i="29"/>
  <c r="B389" i="29"/>
  <c r="B794" i="29"/>
  <c r="B790" i="29"/>
  <c r="B792" i="29"/>
  <c r="D790" i="29"/>
  <c r="D793" i="29"/>
  <c r="D789" i="29"/>
  <c r="D791" i="29"/>
  <c r="B793" i="29"/>
  <c r="B789" i="29"/>
  <c r="D794" i="29"/>
  <c r="D792" i="29"/>
  <c r="B791" i="29"/>
  <c r="B552" i="29"/>
  <c r="D551" i="29"/>
  <c r="B550" i="29"/>
  <c r="D553" i="29"/>
  <c r="B551" i="29"/>
  <c r="B554" i="29"/>
  <c r="D549" i="29"/>
  <c r="B553" i="29"/>
  <c r="D554" i="29"/>
  <c r="D550" i="29"/>
  <c r="B549" i="29"/>
  <c r="D552" i="29"/>
  <c r="B152" i="29"/>
  <c r="B154" i="29"/>
  <c r="B150" i="29"/>
  <c r="D151" i="29"/>
  <c r="D153" i="29"/>
  <c r="B151" i="29"/>
  <c r="D149" i="29"/>
  <c r="B153" i="29"/>
  <c r="B149" i="29"/>
  <c r="D154" i="29"/>
  <c r="D150" i="29"/>
  <c r="D152" i="29"/>
  <c r="D108" i="29"/>
  <c r="B113" i="29"/>
  <c r="D113" i="29"/>
  <c r="B109" i="29"/>
  <c r="B114" i="29"/>
  <c r="B111" i="29"/>
  <c r="D111" i="29"/>
  <c r="B110" i="29"/>
  <c r="B108" i="29"/>
  <c r="D112" i="29"/>
  <c r="D109" i="29"/>
  <c r="D114" i="29"/>
  <c r="B112" i="29"/>
  <c r="D110" i="29"/>
  <c r="D514" i="29"/>
  <c r="D513" i="29"/>
  <c r="D510" i="29"/>
  <c r="D509" i="29"/>
  <c r="B510" i="29"/>
  <c r="B509" i="29"/>
  <c r="D511" i="29"/>
  <c r="B514" i="29"/>
  <c r="B511" i="29"/>
  <c r="D512" i="29"/>
  <c r="B513" i="29"/>
  <c r="B508" i="29"/>
  <c r="B512" i="29"/>
  <c r="D508" i="29"/>
  <c r="D546" i="29"/>
  <c r="B546" i="29"/>
  <c r="D548" i="29"/>
  <c r="D547" i="29"/>
  <c r="B548" i="29"/>
  <c r="B547" i="29"/>
  <c r="D148" i="29"/>
  <c r="B148" i="29"/>
  <c r="D147" i="29"/>
  <c r="B147" i="29"/>
  <c r="D146" i="29"/>
  <c r="B146" i="29"/>
  <c r="C85" i="29"/>
  <c r="D107" i="29"/>
  <c r="B107" i="29"/>
  <c r="B507" i="29"/>
  <c r="D507" i="29"/>
  <c r="B348" i="29"/>
  <c r="D348" i="29"/>
  <c r="D748" i="29"/>
  <c r="B748" i="29"/>
  <c r="D347" i="29"/>
  <c r="B347" i="29"/>
  <c r="D747" i="29"/>
  <c r="B747" i="29"/>
  <c r="D746" i="29"/>
  <c r="B746" i="29"/>
  <c r="D745" i="29"/>
  <c r="D743" i="29"/>
  <c r="B745" i="29"/>
  <c r="B744" i="29"/>
  <c r="D744" i="29"/>
  <c r="B743" i="29"/>
  <c r="D343" i="29"/>
  <c r="D346" i="29"/>
  <c r="B346" i="29"/>
  <c r="B345" i="29"/>
  <c r="D344" i="29"/>
  <c r="D345" i="29"/>
  <c r="B344" i="29"/>
  <c r="B343" i="29"/>
  <c r="C645" i="29"/>
  <c r="D662" i="29"/>
  <c r="D658" i="29"/>
  <c r="B662" i="29"/>
  <c r="B658" i="29"/>
  <c r="B661" i="29"/>
  <c r="D661" i="29"/>
  <c r="D664" i="29"/>
  <c r="D660" i="29"/>
  <c r="B664" i="29"/>
  <c r="B660" i="29"/>
  <c r="D663" i="29"/>
  <c r="D659" i="29"/>
  <c r="B663" i="29"/>
  <c r="B659" i="29"/>
  <c r="C245" i="29"/>
  <c r="D262" i="29"/>
  <c r="D258" i="29"/>
  <c r="D261" i="29"/>
  <c r="B262" i="29"/>
  <c r="B258" i="29"/>
  <c r="B261" i="29"/>
  <c r="B264" i="29"/>
  <c r="B260" i="29"/>
  <c r="D263" i="29"/>
  <c r="D259" i="29"/>
  <c r="B263" i="29"/>
  <c r="B259" i="29"/>
  <c r="D264" i="29"/>
  <c r="D260" i="29"/>
  <c r="D742" i="29"/>
  <c r="B742" i="29"/>
  <c r="D741" i="29"/>
  <c r="B741" i="29"/>
  <c r="D740" i="29"/>
  <c r="B740" i="29"/>
  <c r="D341" i="29"/>
  <c r="B341" i="29"/>
  <c r="D342" i="29"/>
  <c r="D340" i="29"/>
  <c r="B340" i="29"/>
  <c r="B342" i="29"/>
  <c r="D786" i="29"/>
  <c r="D782" i="29"/>
  <c r="D778" i="29"/>
  <c r="B786" i="29"/>
  <c r="B782" i="29"/>
  <c r="B778" i="29"/>
  <c r="D785" i="29"/>
  <c r="D781" i="29"/>
  <c r="D777" i="29"/>
  <c r="D788" i="29"/>
  <c r="D784" i="29"/>
  <c r="D780" i="29"/>
  <c r="D776" i="29"/>
  <c r="B785" i="29"/>
  <c r="B781" i="29"/>
  <c r="B777" i="29"/>
  <c r="B788" i="29"/>
  <c r="B784" i="29"/>
  <c r="B780" i="29"/>
  <c r="B776" i="29"/>
  <c r="B779" i="29"/>
  <c r="D787" i="29"/>
  <c r="D783" i="29"/>
  <c r="D779" i="29"/>
  <c r="B783" i="29"/>
  <c r="B787" i="29"/>
  <c r="D386" i="29"/>
  <c r="D382" i="29"/>
  <c r="D378" i="29"/>
  <c r="D385" i="29"/>
  <c r="D377" i="29"/>
  <c r="B377" i="29"/>
  <c r="D388" i="29"/>
  <c r="D380" i="29"/>
  <c r="B388" i="29"/>
  <c r="B384" i="29"/>
  <c r="B380" i="29"/>
  <c r="B376" i="29"/>
  <c r="B387" i="29"/>
  <c r="B383" i="29"/>
  <c r="B379" i="29"/>
  <c r="B382" i="29"/>
  <c r="D376" i="29"/>
  <c r="D387" i="29"/>
  <c r="D383" i="29"/>
  <c r="D379" i="29"/>
  <c r="B386" i="29"/>
  <c r="B378" i="29"/>
  <c r="D381" i="29"/>
  <c r="B381" i="29"/>
  <c r="D384" i="29"/>
  <c r="B385" i="29"/>
  <c r="C365" i="29"/>
  <c r="D373" i="29"/>
  <c r="B373" i="29"/>
  <c r="B375" i="29"/>
  <c r="D374" i="29"/>
  <c r="D372" i="29"/>
  <c r="D375" i="29"/>
  <c r="B374" i="29"/>
  <c r="B372" i="29"/>
  <c r="D773" i="29"/>
  <c r="B775" i="29"/>
  <c r="B773" i="29"/>
  <c r="D772" i="29"/>
  <c r="B772" i="29"/>
  <c r="D775" i="29"/>
  <c r="D774" i="29"/>
  <c r="B774" i="29"/>
  <c r="B739" i="29"/>
  <c r="D739" i="29"/>
  <c r="B339" i="29"/>
  <c r="D339" i="29"/>
  <c r="D338" i="29"/>
  <c r="B338" i="29"/>
  <c r="D738" i="29"/>
  <c r="B738" i="29"/>
  <c r="C325" i="29"/>
  <c r="D337" i="29"/>
  <c r="D333" i="29"/>
  <c r="B337" i="29"/>
  <c r="B333" i="29"/>
  <c r="D336" i="29"/>
  <c r="D332" i="29"/>
  <c r="D335" i="29"/>
  <c r="B331" i="29"/>
  <c r="B334" i="29"/>
  <c r="B336" i="29"/>
  <c r="B332" i="29"/>
  <c r="D331" i="29"/>
  <c r="B335" i="29"/>
  <c r="D334" i="29"/>
  <c r="C725" i="29"/>
  <c r="D736" i="29"/>
  <c r="D732" i="29"/>
  <c r="B736" i="29"/>
  <c r="B732" i="29"/>
  <c r="D733" i="29"/>
  <c r="D735" i="29"/>
  <c r="D731" i="29"/>
  <c r="B734" i="29"/>
  <c r="B735" i="29"/>
  <c r="B731" i="29"/>
  <c r="D734" i="29"/>
  <c r="D737" i="29"/>
  <c r="B737" i="29"/>
  <c r="B733" i="29"/>
  <c r="D545" i="29"/>
  <c r="D541" i="29"/>
  <c r="B544" i="29"/>
  <c r="D542" i="29"/>
  <c r="B545" i="29"/>
  <c r="B541" i="29"/>
  <c r="B540" i="29"/>
  <c r="B542" i="29"/>
  <c r="D544" i="29"/>
  <c r="D540" i="29"/>
  <c r="D543" i="29"/>
  <c r="B543" i="29"/>
  <c r="D144" i="29"/>
  <c r="D140" i="29"/>
  <c r="B144" i="29"/>
  <c r="B140" i="29"/>
  <c r="B143" i="29"/>
  <c r="B142" i="29"/>
  <c r="D145" i="29"/>
  <c r="D141" i="29"/>
  <c r="D143" i="29"/>
  <c r="D142" i="29"/>
  <c r="B145" i="29"/>
  <c r="B141" i="29"/>
  <c r="C525" i="29"/>
  <c r="D538" i="29"/>
  <c r="B538" i="29"/>
  <c r="D539" i="29"/>
  <c r="B539" i="29"/>
  <c r="B535" i="29"/>
  <c r="B534" i="29"/>
  <c r="D533" i="29"/>
  <c r="B536" i="29"/>
  <c r="D535" i="29"/>
  <c r="D537" i="29"/>
  <c r="D534" i="29"/>
  <c r="B533" i="29"/>
  <c r="D536" i="29"/>
  <c r="B537" i="29"/>
  <c r="C125" i="29"/>
  <c r="D138" i="29"/>
  <c r="B138" i="29"/>
  <c r="D139" i="29"/>
  <c r="B139" i="29"/>
  <c r="B135" i="29"/>
  <c r="D135" i="29"/>
  <c r="D137" i="29"/>
  <c r="B134" i="29"/>
  <c r="B136" i="29"/>
  <c r="D133" i="29"/>
  <c r="D134" i="29"/>
  <c r="B137" i="29"/>
  <c r="D136" i="29"/>
  <c r="D247" i="29"/>
  <c r="B567" i="29"/>
  <c r="D579" i="29"/>
  <c r="B581" i="29"/>
  <c r="D576" i="29"/>
  <c r="D573" i="29"/>
  <c r="D572" i="29"/>
  <c r="D574" i="29"/>
  <c r="B575" i="29"/>
  <c r="B576" i="29"/>
  <c r="B573" i="29"/>
  <c r="B574" i="29"/>
  <c r="B571" i="29"/>
  <c r="B579" i="29"/>
  <c r="B572" i="29"/>
  <c r="B584" i="29"/>
  <c r="D585" i="29"/>
  <c r="D580" i="29"/>
  <c r="D581" i="29"/>
  <c r="B583" i="29"/>
  <c r="D584" i="29"/>
  <c r="D566" i="29"/>
  <c r="B577" i="29"/>
  <c r="D583" i="29"/>
  <c r="B569" i="29"/>
  <c r="B578" i="29"/>
  <c r="D577" i="29"/>
  <c r="D571" i="29"/>
  <c r="B570" i="29"/>
  <c r="B580" i="29"/>
  <c r="D567" i="29"/>
  <c r="B585" i="29"/>
  <c r="B568" i="29"/>
  <c r="D578" i="29"/>
  <c r="B566" i="29"/>
  <c r="B582" i="29"/>
  <c r="D582" i="29"/>
  <c r="D575" i="29"/>
  <c r="D568" i="29"/>
  <c r="D570" i="29"/>
  <c r="D569" i="29"/>
  <c r="B369" i="29"/>
  <c r="D368" i="29"/>
  <c r="D371" i="29"/>
  <c r="B371" i="29"/>
  <c r="D369" i="29"/>
  <c r="D367" i="29"/>
  <c r="D370" i="29"/>
  <c r="B368" i="29"/>
  <c r="B370" i="29"/>
  <c r="D366" i="29"/>
  <c r="B366" i="29"/>
  <c r="B367" i="29"/>
  <c r="B768" i="29"/>
  <c r="D766" i="29"/>
  <c r="B771" i="29"/>
  <c r="B769" i="29"/>
  <c r="D771" i="29"/>
  <c r="D767" i="29"/>
  <c r="D769" i="29"/>
  <c r="D768" i="29"/>
  <c r="B770" i="29"/>
  <c r="D770" i="29"/>
  <c r="B766" i="29"/>
  <c r="B767" i="29"/>
  <c r="D167" i="29"/>
  <c r="B182" i="29"/>
  <c r="B179" i="29"/>
  <c r="D179" i="29"/>
  <c r="B173" i="29"/>
  <c r="B178" i="29"/>
  <c r="B183" i="29"/>
  <c r="B180" i="29"/>
  <c r="D171" i="29"/>
  <c r="B168" i="29"/>
  <c r="D174" i="29"/>
  <c r="B185" i="29"/>
  <c r="B176" i="29"/>
  <c r="D178" i="29"/>
  <c r="B167" i="29"/>
  <c r="D185" i="29"/>
  <c r="D173" i="29"/>
  <c r="B175" i="29"/>
  <c r="B166" i="29"/>
  <c r="D168" i="29"/>
  <c r="B184" i="29"/>
  <c r="D183" i="29"/>
  <c r="B171" i="29"/>
  <c r="B181" i="29"/>
  <c r="D166" i="29"/>
  <c r="D169" i="29"/>
  <c r="B169" i="29"/>
  <c r="D175" i="29"/>
  <c r="B174" i="29"/>
  <c r="B177" i="29"/>
  <c r="D182" i="29"/>
  <c r="D170" i="29"/>
  <c r="D176" i="29"/>
  <c r="D172" i="29"/>
  <c r="D181" i="29"/>
  <c r="D177" i="29"/>
  <c r="D184" i="29"/>
  <c r="B172" i="29"/>
  <c r="B170" i="29"/>
  <c r="D180" i="29"/>
  <c r="B328" i="29"/>
  <c r="B327" i="29"/>
  <c r="D327" i="29"/>
  <c r="D330" i="29"/>
  <c r="D328" i="29"/>
  <c r="B330" i="29"/>
  <c r="D329" i="29"/>
  <c r="D326" i="29"/>
  <c r="B329" i="29"/>
  <c r="B326" i="29"/>
  <c r="D730" i="29"/>
  <c r="D728" i="29"/>
  <c r="B729" i="29"/>
  <c r="D726" i="29"/>
  <c r="B730" i="29"/>
  <c r="B726" i="29"/>
  <c r="B728" i="29"/>
  <c r="D729" i="29"/>
  <c r="B727" i="29"/>
  <c r="D727" i="29"/>
  <c r="D252" i="29"/>
  <c r="D254" i="29"/>
  <c r="D253" i="29"/>
  <c r="D255" i="29"/>
  <c r="B256" i="29"/>
  <c r="D249" i="29"/>
  <c r="B252" i="29"/>
  <c r="B257" i="29"/>
  <c r="B255" i="29"/>
  <c r="D256" i="29"/>
  <c r="B249" i="29"/>
  <c r="B248" i="29"/>
  <c r="B253" i="29"/>
  <c r="D251" i="29"/>
  <c r="D257" i="29"/>
  <c r="D246" i="29"/>
  <c r="D250" i="29"/>
  <c r="D248" i="29"/>
  <c r="B247" i="29"/>
  <c r="B246" i="29"/>
  <c r="D646" i="29"/>
  <c r="D656" i="29"/>
  <c r="D647" i="29"/>
  <c r="D651" i="29"/>
  <c r="D657" i="29"/>
  <c r="D650" i="29"/>
  <c r="D648" i="29"/>
  <c r="D653" i="29"/>
  <c r="B657" i="29"/>
  <c r="B655" i="29"/>
  <c r="B654" i="29"/>
  <c r="D655" i="29"/>
  <c r="B648" i="29"/>
  <c r="B646" i="29"/>
  <c r="B650" i="29"/>
  <c r="D652" i="29"/>
  <c r="B651" i="29"/>
  <c r="D649" i="29"/>
  <c r="B647" i="29"/>
  <c r="B656" i="29"/>
  <c r="B652" i="29"/>
  <c r="D654" i="29"/>
  <c r="B653" i="29"/>
  <c r="B649" i="29"/>
  <c r="M305" i="40" l="1" a="1"/>
  <c r="H305" i="40" a="1"/>
  <c r="D317" i="40"/>
  <c r="D323" i="40"/>
  <c r="S305" i="40" a="1"/>
  <c r="D319" i="40"/>
  <c r="D318" i="40"/>
  <c r="A305" i="40" a="1"/>
  <c r="D316" i="40"/>
  <c r="D321" i="40"/>
  <c r="D322" i="40"/>
  <c r="D320" i="40"/>
  <c r="B405" i="29"/>
  <c r="D405" i="29"/>
  <c r="D5" i="29"/>
  <c r="B5" i="29"/>
  <c r="B565" i="29"/>
  <c r="C565" i="29"/>
  <c r="D165" i="29"/>
  <c r="C165" i="29"/>
  <c r="D45" i="29"/>
  <c r="C45" i="29"/>
  <c r="B45" i="29"/>
  <c r="C445" i="29"/>
  <c r="D445" i="29"/>
  <c r="B445" i="29"/>
  <c r="D565" i="29"/>
  <c r="B165" i="29"/>
  <c r="B254" i="29"/>
  <c r="B250" i="29"/>
  <c r="B251" i="29"/>
  <c r="D765" i="29"/>
  <c r="B765" i="29"/>
  <c r="B133" i="29"/>
  <c r="B132" i="29"/>
  <c r="B131" i="29"/>
  <c r="D132" i="29"/>
  <c r="D130" i="29"/>
  <c r="D129" i="29"/>
  <c r="B126" i="29"/>
  <c r="D128" i="29"/>
  <c r="B130" i="29"/>
  <c r="B129" i="29"/>
  <c r="D127" i="29"/>
  <c r="D131" i="29"/>
  <c r="B127" i="29"/>
  <c r="B128" i="29"/>
  <c r="D126" i="29"/>
  <c r="D208" i="29"/>
  <c r="B208" i="29"/>
  <c r="D220" i="29"/>
  <c r="D212" i="29"/>
  <c r="B219" i="29"/>
  <c r="B215" i="29"/>
  <c r="D223" i="29"/>
  <c r="B217" i="29"/>
  <c r="D221" i="29"/>
  <c r="B223" i="29"/>
  <c r="B213" i="29"/>
  <c r="B211" i="29"/>
  <c r="B221" i="29"/>
  <c r="B210" i="29"/>
  <c r="B218" i="29"/>
  <c r="D207" i="29"/>
  <c r="D213" i="29"/>
  <c r="D219" i="29"/>
  <c r="D214" i="29"/>
  <c r="D216" i="29"/>
  <c r="D218" i="29"/>
  <c r="B216" i="29"/>
  <c r="B206" i="29"/>
  <c r="B212" i="29"/>
  <c r="B209" i="29"/>
  <c r="D210" i="29"/>
  <c r="B220" i="29"/>
  <c r="B214" i="29"/>
  <c r="D209" i="29"/>
  <c r="D211" i="29"/>
  <c r="B207" i="29"/>
  <c r="D217" i="29"/>
  <c r="B222" i="29"/>
  <c r="D222" i="29"/>
  <c r="D215" i="29"/>
  <c r="D206" i="29"/>
  <c r="D528" i="29"/>
  <c r="D532" i="29"/>
  <c r="D531" i="29"/>
  <c r="D530" i="29"/>
  <c r="B531" i="29"/>
  <c r="B527" i="29"/>
  <c r="B528" i="29"/>
  <c r="B529" i="29"/>
  <c r="D527" i="29"/>
  <c r="D526" i="29"/>
  <c r="D529" i="29"/>
  <c r="B532" i="29"/>
  <c r="B530" i="29"/>
  <c r="B526" i="29"/>
  <c r="B645" i="29"/>
  <c r="D645" i="29"/>
  <c r="D611" i="29"/>
  <c r="D619" i="29"/>
  <c r="D620" i="29"/>
  <c r="B612" i="29"/>
  <c r="D613" i="29"/>
  <c r="D615" i="29"/>
  <c r="B607" i="29"/>
  <c r="B621" i="29"/>
  <c r="B610" i="29"/>
  <c r="D622" i="29"/>
  <c r="D618" i="29"/>
  <c r="B606" i="29"/>
  <c r="B616" i="29"/>
  <c r="B623" i="29"/>
  <c r="D616" i="29"/>
  <c r="B617" i="29"/>
  <c r="B613" i="29"/>
  <c r="D607" i="29"/>
  <c r="D614" i="29"/>
  <c r="D621" i="29"/>
  <c r="D606" i="29"/>
  <c r="D612" i="29"/>
  <c r="D608" i="29"/>
  <c r="B619" i="29"/>
  <c r="B620" i="29"/>
  <c r="D623" i="29"/>
  <c r="B611" i="29"/>
  <c r="B608" i="29"/>
  <c r="B614" i="29"/>
  <c r="B622" i="29"/>
  <c r="D610" i="29"/>
  <c r="B615" i="29"/>
  <c r="B609" i="29"/>
  <c r="D609" i="29"/>
  <c r="D617" i="29"/>
  <c r="B618" i="29"/>
  <c r="B692" i="29"/>
  <c r="B700" i="29"/>
  <c r="B696" i="29"/>
  <c r="D701" i="29"/>
  <c r="B698" i="29"/>
  <c r="B694" i="29"/>
  <c r="B701" i="29"/>
  <c r="D694" i="29"/>
  <c r="D696" i="29"/>
  <c r="D691" i="29"/>
  <c r="D698" i="29"/>
  <c r="D695" i="29"/>
  <c r="D699" i="29"/>
  <c r="D693" i="29"/>
  <c r="B688" i="29"/>
  <c r="D700" i="29"/>
  <c r="B699" i="29"/>
  <c r="B702" i="29"/>
  <c r="D686" i="29"/>
  <c r="D690" i="29"/>
  <c r="B695" i="29"/>
  <c r="B689" i="29"/>
  <c r="B690" i="29"/>
  <c r="B693" i="29"/>
  <c r="D692" i="29"/>
  <c r="B697" i="29"/>
  <c r="B686" i="29"/>
  <c r="D697" i="29"/>
  <c r="D702" i="29"/>
  <c r="B691" i="29"/>
  <c r="D687" i="29"/>
  <c r="D689" i="29"/>
  <c r="B687" i="29"/>
  <c r="D688" i="29"/>
  <c r="B365" i="29"/>
  <c r="D365" i="29"/>
  <c r="D299" i="29"/>
  <c r="B298" i="29"/>
  <c r="B293" i="29"/>
  <c r="B297" i="29"/>
  <c r="B300" i="29"/>
  <c r="D295" i="29"/>
  <c r="B301" i="29"/>
  <c r="D296" i="29"/>
  <c r="D300" i="29"/>
  <c r="B292" i="29"/>
  <c r="D298" i="29"/>
  <c r="D301" i="29"/>
  <c r="B294" i="29"/>
  <c r="D289" i="29"/>
  <c r="D293" i="29"/>
  <c r="B286" i="29"/>
  <c r="D291" i="29"/>
  <c r="D302" i="29"/>
  <c r="B289" i="29"/>
  <c r="D288" i="29"/>
  <c r="B288" i="29"/>
  <c r="D294" i="29"/>
  <c r="B296" i="29"/>
  <c r="D287" i="29"/>
  <c r="B299" i="29"/>
  <c r="B291" i="29"/>
  <c r="B287" i="29"/>
  <c r="B302" i="29"/>
  <c r="B295" i="29"/>
  <c r="D290" i="29"/>
  <c r="D292" i="29"/>
  <c r="D286" i="29"/>
  <c r="D297" i="29"/>
  <c r="B290" i="29"/>
  <c r="D325" i="29"/>
  <c r="B325" i="29"/>
  <c r="D502" i="29"/>
  <c r="D492" i="29"/>
  <c r="D486" i="29"/>
  <c r="D491" i="29"/>
  <c r="B500" i="29"/>
  <c r="B497" i="29"/>
  <c r="D487" i="29"/>
  <c r="B504" i="29"/>
  <c r="D494" i="29"/>
  <c r="B502" i="29"/>
  <c r="D504" i="29"/>
  <c r="B486" i="29"/>
  <c r="D505" i="29"/>
  <c r="B503" i="29"/>
  <c r="D500" i="29"/>
  <c r="B487" i="29"/>
  <c r="B501" i="29"/>
  <c r="D497" i="29"/>
  <c r="B495" i="29"/>
  <c r="B489" i="29"/>
  <c r="D503" i="29"/>
  <c r="B499" i="29"/>
  <c r="B491" i="29"/>
  <c r="B505" i="29"/>
  <c r="D493" i="29"/>
  <c r="B496" i="29"/>
  <c r="B498" i="29"/>
  <c r="B492" i="29"/>
  <c r="D499" i="29"/>
  <c r="D496" i="29"/>
  <c r="D498" i="29"/>
  <c r="B493" i="29"/>
  <c r="B488" i="29"/>
  <c r="D495" i="29"/>
  <c r="D489" i="29"/>
  <c r="D488" i="29"/>
  <c r="B494" i="29"/>
  <c r="B506" i="29"/>
  <c r="B490" i="29"/>
  <c r="D490" i="29"/>
  <c r="D501" i="29"/>
  <c r="D506" i="29"/>
  <c r="B725" i="29"/>
  <c r="D725" i="29"/>
  <c r="D245" i="29"/>
  <c r="B245" i="29"/>
  <c r="B99" i="29"/>
  <c r="D103" i="29"/>
  <c r="B102" i="29"/>
  <c r="B106" i="29"/>
  <c r="B104" i="29"/>
  <c r="B103" i="29"/>
  <c r="D102" i="29"/>
  <c r="D105" i="29"/>
  <c r="B105" i="29"/>
  <c r="B92" i="29"/>
  <c r="B95" i="29"/>
  <c r="D94" i="29"/>
  <c r="D90" i="29"/>
  <c r="D104" i="29"/>
  <c r="B100" i="29"/>
  <c r="D89" i="29"/>
  <c r="D86" i="29"/>
  <c r="B98" i="29"/>
  <c r="B97" i="29"/>
  <c r="B94" i="29"/>
  <c r="D106" i="29"/>
  <c r="D91" i="29"/>
  <c r="B88" i="29"/>
  <c r="D100" i="29"/>
  <c r="D88" i="29"/>
  <c r="B91" i="29"/>
  <c r="D101" i="29"/>
  <c r="D96" i="29"/>
  <c r="D95" i="29"/>
  <c r="B93" i="29"/>
  <c r="D93" i="29"/>
  <c r="B90" i="29"/>
  <c r="B89" i="29"/>
  <c r="D98" i="29"/>
  <c r="B86" i="29"/>
  <c r="D92" i="29"/>
  <c r="B101" i="29"/>
  <c r="B96" i="29"/>
  <c r="D97" i="29"/>
  <c r="B87" i="29"/>
  <c r="D99" i="29"/>
  <c r="D87" i="29"/>
  <c r="K343" i="42" l="1"/>
  <c r="P343" i="42"/>
  <c r="T343" i="42"/>
  <c r="R343" i="42"/>
  <c r="K331" i="42"/>
  <c r="T331" i="42"/>
  <c r="P331" i="42"/>
  <c r="R331" i="42"/>
  <c r="K330" i="42"/>
  <c r="P330" i="42"/>
  <c r="R330" i="42"/>
  <c r="T330" i="42"/>
  <c r="P329" i="42"/>
  <c r="K329" i="42"/>
  <c r="R329" i="42"/>
  <c r="T329" i="42"/>
  <c r="G332" i="42"/>
  <c r="D332" i="42"/>
  <c r="E332" i="42"/>
  <c r="B332" i="42"/>
  <c r="D343" i="42"/>
  <c r="E343" i="42"/>
  <c r="G343" i="42"/>
  <c r="B343" i="42"/>
  <c r="K342" i="42"/>
  <c r="P342" i="42"/>
  <c r="R342" i="42"/>
  <c r="T342" i="42"/>
  <c r="E342" i="42"/>
  <c r="G342" i="42"/>
  <c r="D342" i="42"/>
  <c r="B342" i="42"/>
  <c r="D341" i="42"/>
  <c r="E341" i="42"/>
  <c r="G341" i="42"/>
  <c r="B341" i="42"/>
  <c r="K341" i="42"/>
  <c r="P341" i="42"/>
  <c r="T341" i="42"/>
  <c r="R341" i="42"/>
  <c r="G331" i="42"/>
  <c r="E331" i="42"/>
  <c r="D331" i="42"/>
  <c r="B331" i="42"/>
  <c r="G330" i="42"/>
  <c r="D330" i="42"/>
  <c r="E330" i="42"/>
  <c r="B330" i="42"/>
  <c r="E340" i="42"/>
  <c r="D340" i="42"/>
  <c r="G340" i="42"/>
  <c r="B340" i="42"/>
  <c r="K340" i="42"/>
  <c r="R340" i="42"/>
  <c r="P340" i="42"/>
  <c r="T340" i="42"/>
  <c r="E327" i="42"/>
  <c r="E329" i="42"/>
  <c r="D329" i="42"/>
  <c r="G329" i="42"/>
  <c r="B329" i="42"/>
  <c r="D339" i="42"/>
  <c r="E339" i="42"/>
  <c r="G339" i="42"/>
  <c r="B339" i="42"/>
  <c r="K339" i="42"/>
  <c r="P339" i="42"/>
  <c r="R339" i="42"/>
  <c r="T339" i="42"/>
  <c r="D338" i="42"/>
  <c r="E338" i="42"/>
  <c r="G338" i="42"/>
  <c r="B338" i="42"/>
  <c r="D326" i="42"/>
  <c r="D327" i="42"/>
  <c r="E328" i="42"/>
  <c r="D328" i="42"/>
  <c r="G328" i="42"/>
  <c r="B328" i="42"/>
  <c r="K328" i="42"/>
  <c r="P328" i="42"/>
  <c r="T328" i="42"/>
  <c r="R328" i="42"/>
  <c r="E326" i="42"/>
  <c r="G326" i="42"/>
  <c r="M305" i="40"/>
  <c r="B326" i="42" s="1"/>
  <c r="B327" i="42"/>
  <c r="G327" i="42"/>
  <c r="H305" i="40"/>
  <c r="K336" i="42" s="1"/>
  <c r="K338" i="42"/>
  <c r="P338" i="42"/>
  <c r="R338" i="42"/>
  <c r="T338" i="42"/>
  <c r="S305" i="40"/>
  <c r="B336" i="42" s="1"/>
  <c r="D337" i="42"/>
  <c r="G337" i="42"/>
  <c r="E337" i="42"/>
  <c r="B337" i="42"/>
  <c r="P327" i="42"/>
  <c r="R327" i="42"/>
  <c r="T327" i="42"/>
  <c r="K327" i="42"/>
  <c r="A305" i="40"/>
  <c r="K326" i="42" s="1"/>
  <c r="R326" i="42"/>
  <c r="T326" i="42"/>
  <c r="P326" i="42"/>
  <c r="G336" i="42"/>
  <c r="E336" i="42"/>
  <c r="D336" i="42"/>
  <c r="K337" i="42"/>
  <c r="P337" i="42"/>
  <c r="R337" i="42"/>
  <c r="T337" i="42"/>
  <c r="T336" i="42"/>
  <c r="P336" i="42"/>
  <c r="R336" i="42"/>
  <c r="D125" i="29"/>
  <c r="B125" i="29"/>
  <c r="B285" i="29"/>
  <c r="D285" i="29"/>
  <c r="B205" i="29"/>
  <c r="D205" i="29"/>
  <c r="B525" i="29"/>
  <c r="D525" i="29"/>
  <c r="B485" i="29"/>
  <c r="D485" i="29"/>
  <c r="D685" i="29"/>
  <c r="B685" i="29"/>
  <c r="B85" i="29"/>
  <c r="D85" i="29"/>
  <c r="D605" i="29"/>
  <c r="B605" i="29"/>
  <c r="H316" i="40" l="1" a="1"/>
  <c r="N356" i="42" l="1"/>
  <c r="K356" i="42"/>
  <c r="H356" i="42"/>
  <c r="D356" i="42"/>
  <c r="N355" i="42"/>
  <c r="K355" i="42"/>
  <c r="H355" i="42"/>
  <c r="D355" i="42"/>
  <c r="N354" i="42"/>
  <c r="D354" i="42"/>
  <c r="H354" i="42"/>
  <c r="K354" i="42"/>
  <c r="N353" i="42"/>
  <c r="H353" i="42"/>
  <c r="K353" i="42"/>
  <c r="D353" i="42"/>
  <c r="H316" i="40"/>
  <c r="D349" i="42" s="1"/>
  <c r="N352" i="42"/>
  <c r="H352" i="42"/>
  <c r="K352" i="42"/>
  <c r="D352" i="42"/>
  <c r="K349" i="42"/>
  <c r="N349" i="42"/>
  <c r="N350" i="42"/>
  <c r="D350" i="42"/>
  <c r="H351" i="42"/>
  <c r="K350" i="42"/>
  <c r="K351" i="42"/>
  <c r="H349" i="42"/>
  <c r="D351" i="42"/>
  <c r="H350" i="42"/>
  <c r="N351" i="4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<sst xmlns="http://schemas.openxmlformats.org/spreadsheetml/2006/main" count="2239" uniqueCount="194">
  <si>
    <t>NO</t>
  </si>
  <si>
    <t>Points</t>
  </si>
  <si>
    <t>75m</t>
  </si>
  <si>
    <t>600m</t>
  </si>
  <si>
    <t>Long_Jump</t>
  </si>
  <si>
    <t>Howler</t>
  </si>
  <si>
    <t>Relay</t>
  </si>
  <si>
    <t>Name</t>
  </si>
  <si>
    <t>Athlete
No</t>
  </si>
  <si>
    <t>Date</t>
  </si>
  <si>
    <t>Venue</t>
  </si>
  <si>
    <t>MATCH</t>
  </si>
  <si>
    <t>DATE</t>
  </si>
  <si>
    <t>VENUE</t>
  </si>
  <si>
    <t>TEAM 2</t>
  </si>
  <si>
    <t>TEAM 3</t>
  </si>
  <si>
    <t>TEAM 4</t>
  </si>
  <si>
    <t>TEAM 5</t>
  </si>
  <si>
    <t>BOYS</t>
  </si>
  <si>
    <t>GIRLS</t>
  </si>
  <si>
    <t>Number</t>
  </si>
  <si>
    <t>Time</t>
  </si>
  <si>
    <t>Distance</t>
  </si>
  <si>
    <t>Club</t>
  </si>
  <si>
    <t>NAME</t>
  </si>
  <si>
    <t>CLUB</t>
  </si>
  <si>
    <t>SEX</t>
  </si>
  <si>
    <t>TEAM 6</t>
  </si>
  <si>
    <t>Team Kennet</t>
  </si>
  <si>
    <t xml:space="preserve"> </t>
  </si>
  <si>
    <t>TEAM 7</t>
  </si>
  <si>
    <t>Horspath, Oxford</t>
  </si>
  <si>
    <t>North Oxfordshire Academy, Banbury</t>
  </si>
  <si>
    <t>Tilsley Park, Abingdon</t>
  </si>
  <si>
    <t>Abingdon AC</t>
  </si>
  <si>
    <t>Banbury Harriers AC</t>
  </si>
  <si>
    <t>Bicester AC</t>
  </si>
  <si>
    <t>Oxford City AC</t>
  </si>
  <si>
    <t>Radley AC</t>
  </si>
  <si>
    <t>White Horse Harriers</t>
  </si>
  <si>
    <t>Witney Road Runners</t>
  </si>
  <si>
    <t>Great Milton AC</t>
  </si>
  <si>
    <t>TEAM 8</t>
  </si>
  <si>
    <t>TEAM 9</t>
  </si>
  <si>
    <t>TEAM 1</t>
  </si>
  <si>
    <t>Numbers</t>
  </si>
  <si>
    <t>Match ID</t>
  </si>
  <si>
    <t>ONLY ALTER TEXT IN THE YELLOW BOXES.</t>
  </si>
  <si>
    <t>You can 'copy' and 'paste' values but do not use 'cut'</t>
  </si>
  <si>
    <t>Long Jump</t>
  </si>
  <si>
    <t>Vortex</t>
  </si>
  <si>
    <t>Distance
(m.cm)</t>
  </si>
  <si>
    <t>Time
(ss.d)</t>
  </si>
  <si>
    <t>Time                 (m:ss.d)</t>
  </si>
  <si>
    <t>Calculations - Do not edit</t>
  </si>
  <si>
    <t>*86400</t>
  </si>
  <si>
    <t>Minutes</t>
  </si>
  <si>
    <t>Seconds</t>
  </si>
  <si>
    <t>/60</t>
  </si>
  <si>
    <t>Min.Sec</t>
  </si>
  <si>
    <t>eg 1:58.2 or DNF</t>
  </si>
  <si>
    <t>eg 11.0 or DNF</t>
  </si>
  <si>
    <t>eg 4.56 or No Mark</t>
  </si>
  <si>
    <t>eg 14.56 or No Mark</t>
  </si>
  <si>
    <t>QUADKIDS</t>
  </si>
  <si>
    <t>QUADKIDS VORTEX THROW BLOCK E</t>
  </si>
  <si>
    <t>Best</t>
  </si>
  <si>
    <t>Referee's Signature</t>
  </si>
  <si>
    <t>QUADKIDS VORTEX THROW BLOCK F</t>
  </si>
  <si>
    <t>QUADKIDS VORTEX THROW BLOCK G</t>
  </si>
  <si>
    <t>QUADKIDS VORTEX THROW BLOCK H</t>
  </si>
  <si>
    <t>QUADKIDS VORTEX THROW BLOCK I</t>
  </si>
  <si>
    <t>QUADKIDS VORTEX THROW BLOCK J</t>
  </si>
  <si>
    <t>QUADKIDS VORTEX THROW BLOCK K</t>
  </si>
  <si>
    <t>QUADKIDS VORTEX THROW BLOCK L</t>
  </si>
  <si>
    <t>QUADKIDS LONG JUMP BLOCK E</t>
  </si>
  <si>
    <t>QUADKIDS LONG JUMP BLOCK F</t>
  </si>
  <si>
    <t>QUADKIDS LONG JUMP BLOCK G</t>
  </si>
  <si>
    <t>QUADKIDS LONG JUMP BLOCK H</t>
  </si>
  <si>
    <t>QUADKIDS LONG JUMP BLOCK I</t>
  </si>
  <si>
    <t>QUADKIDS LONG JUMP BLOCK J</t>
  </si>
  <si>
    <t>QUADKIDS LONG JUMP BLOCK K</t>
  </si>
  <si>
    <t>QUADKIDS LONG JUMP BLOCK L</t>
  </si>
  <si>
    <t>Girls</t>
  </si>
  <si>
    <t>Boys</t>
  </si>
  <si>
    <t>Number of Athletes</t>
  </si>
  <si>
    <t>Block Allocation</t>
  </si>
  <si>
    <t>Total</t>
  </si>
  <si>
    <t>I</t>
  </si>
  <si>
    <t>H</t>
  </si>
  <si>
    <t>E</t>
  </si>
  <si>
    <t>F</t>
  </si>
  <si>
    <t>G</t>
  </si>
  <si>
    <t>J</t>
  </si>
  <si>
    <t>K</t>
  </si>
  <si>
    <t>L</t>
  </si>
  <si>
    <t>Block</t>
  </si>
  <si>
    <t>Clubs</t>
  </si>
  <si>
    <t>Team</t>
  </si>
  <si>
    <t>Age (U9/U11)</t>
  </si>
  <si>
    <t>BOYS U9</t>
  </si>
  <si>
    <t>GIRLS U11</t>
  </si>
  <si>
    <t>BOYS U11</t>
  </si>
  <si>
    <t>GIRLS U9</t>
  </si>
  <si>
    <t>U9 Team</t>
  </si>
  <si>
    <t>U11 Team</t>
  </si>
  <si>
    <t>Individual</t>
  </si>
  <si>
    <t>Once all the teams are declared please allocate them numbers. Make sure no number is repeated.</t>
  </si>
  <si>
    <t>1 - Enter the Match ID from Column G</t>
  </si>
  <si>
    <t>Radley is always Block I,              Bicester is always Block H</t>
  </si>
  <si>
    <t xml:space="preserve">4a - On the '75m', '600m', 'LongJump' and 'Vortex' sheets enter the athlete's Number and Performance. Only use the yellow boxes. </t>
  </si>
  <si>
    <t>4b - If the athlete didn’t finish the 75m or 600m enter 'DNF'. If they measured no distance in the Long Jump or Vortex enter 'No Mark'. Both give 1 point</t>
  </si>
  <si>
    <t>Age Group U9 or U11</t>
  </si>
  <si>
    <t>DOB</t>
  </si>
  <si>
    <t>D</t>
  </si>
  <si>
    <t>No more than 30 in each Block. Blocks C, D, E, F, G, H, I, J, K, L</t>
  </si>
  <si>
    <t>C</t>
  </si>
  <si>
    <t>QUADKIDS VORTEX THROW BLOCK D</t>
  </si>
  <si>
    <t>QUADKIDS VORTEX THROW BLOCK C</t>
  </si>
  <si>
    <t>QUADKIDS LONG JUMP BLOCK C</t>
  </si>
  <si>
    <t>QUADKIDS LONG JUMP BLOCK D</t>
  </si>
  <si>
    <t>B/G</t>
  </si>
  <si>
    <t>U9/U11</t>
  </si>
  <si>
    <t>First Name</t>
  </si>
  <si>
    <t>Surname</t>
  </si>
  <si>
    <t>Event</t>
  </si>
  <si>
    <t>AgeGroup</t>
  </si>
  <si>
    <t>LJ</t>
  </si>
  <si>
    <t>5+A4:A291</t>
  </si>
  <si>
    <t>4x100</t>
  </si>
  <si>
    <t>N/A</t>
  </si>
  <si>
    <t>eg 58.2 or DNF</t>
  </si>
  <si>
    <t>Checks</t>
  </si>
  <si>
    <t>3 - Do the Block Allocations on the 'BlockAllocations' sheet, and then print the 'FieldCards' sheet</t>
  </si>
  <si>
    <t>4c - Enter any relay results on the 'Relay' sheet. These times don't contribute to the team score but are submitted to the Power of 10.</t>
  </si>
  <si>
    <t>5 -  The 'Results' sheet will show the individual's and team's total scores and ranking - Do not edit this page</t>
  </si>
  <si>
    <t>QUADKIDS 75m</t>
  </si>
  <si>
    <t>QUADKIDS 600m</t>
  </si>
  <si>
    <t>QUADKIDS Long Jump</t>
  </si>
  <si>
    <t>QUADKIDS Vortex</t>
  </si>
  <si>
    <t>QUADKIDS 4x100m Relay</t>
  </si>
  <si>
    <t>Athlete</t>
  </si>
  <si>
    <t>Each athlete will have three consecutive throws with only the longest throw being measured. The technique should be similar to that for throwing a javelin.</t>
  </si>
  <si>
    <t>Each athlete is allowed a practice jump and then two scoring jumps. If time allows they will be allowed another jump if they have two no jumps.</t>
  </si>
  <si>
    <t>Judges' Signatures</t>
  </si>
  <si>
    <t>U11</t>
  </si>
  <si>
    <t>U9</t>
  </si>
  <si>
    <t>ESSA Standard</t>
  </si>
  <si>
    <t>UNDER 9 BOYS</t>
  </si>
  <si>
    <t>Stage 1</t>
  </si>
  <si>
    <t>Stage 2</t>
  </si>
  <si>
    <t>Stage 3</t>
  </si>
  <si>
    <t>Stage 4</t>
  </si>
  <si>
    <t>Stage 5</t>
  </si>
  <si>
    <t>Stage 6</t>
  </si>
  <si>
    <t>Stage 7</t>
  </si>
  <si>
    <t>Stage 8</t>
  </si>
  <si>
    <t>Stage 9</t>
  </si>
  <si>
    <t>League Record</t>
  </si>
  <si>
    <t>UNDER 11 BOYS</t>
  </si>
  <si>
    <t>4 X 100m</t>
  </si>
  <si>
    <t>UNDER 9 GIRLS</t>
  </si>
  <si>
    <t>UNDER 11 GIRLS</t>
  </si>
  <si>
    <t>ESAA</t>
  </si>
  <si>
    <t>U9 Overall</t>
  </si>
  <si>
    <t>U11 Overall</t>
  </si>
  <si>
    <t>Team Rankings</t>
  </si>
  <si>
    <t>Overall Rankings</t>
  </si>
  <si>
    <t>Position</t>
  </si>
  <si>
    <t>Match Points</t>
  </si>
  <si>
    <t>Match Results</t>
  </si>
  <si>
    <t>Rank</t>
  </si>
  <si>
    <t>QUADKIDS Overall Team Place</t>
  </si>
  <si>
    <t>Heat 1</t>
  </si>
  <si>
    <t>Heat 2</t>
  </si>
  <si>
    <t>OXFORDSHIRE TRACK &amp; FIELD LEAGUE 2025</t>
  </si>
  <si>
    <t>2 - On the 'DECLARATIONS' sheet enter the athlete's name, DOB and age group in the yellow boxes. (You can change the Girls/Boys field). Then allocate numbers once everyone is declared.</t>
  </si>
  <si>
    <t>U11B</t>
  </si>
  <si>
    <t>U11G</t>
  </si>
  <si>
    <t>Heat 3</t>
  </si>
  <si>
    <t>ESAA Standards checked Feb 2025 - https://esaa.org.uk/awards-scheme/</t>
  </si>
  <si>
    <t>Records correct Feb 2025 - https://otfl.org.uk/records/</t>
  </si>
  <si>
    <t>Enter the Heat results below. Then sort and place in yellow fields above for Power of 10 (Only unmixed and A teams)</t>
  </si>
  <si>
    <t>!!! Cut and paste the rows below to the Master Scoring File</t>
  </si>
  <si>
    <t>Vortex Throw</t>
  </si>
  <si>
    <t>QK BLOCK A - 0</t>
  </si>
  <si>
    <t>QK BLOCK B - 0</t>
  </si>
  <si>
    <t>Blocks: D F G H J K</t>
  </si>
  <si>
    <t xml:space="preserve">Blocks: A B C E I L </t>
  </si>
  <si>
    <t>Blocks: A B C F I K</t>
  </si>
  <si>
    <t>Blocks: D E G H J L</t>
  </si>
  <si>
    <t>QuadKids Vortex</t>
  </si>
  <si>
    <t>QuadKids Long Jump</t>
  </si>
  <si>
    <t>QuadKids Track Events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</si>
</sst>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&quot;£&quot;* #,##0.00_-;\-&quot;£&quot;* #,##0.00_-;_-&quot;£&quot;* &quot;-&quot;??_-;_-@_-"/>
    <numFmt numFmtId="165" formatCode="0.0"/>
    <numFmt numFmtId="166" formatCode="0.0;;"/>
    <numFmt numFmtId="167" formatCode="0.00;;"/>
    <numFmt numFmtId="168" formatCode="0.0000"/>
    <numFmt numFmtId="169" formatCode="0.00;[Red]0.00"/>
    <numFmt numFmtId="170" formatCode="dd/mm/yy;@"/>
    <numFmt numFmtId="171" formatCode="[$-809]d\ mmmm\ yyyy;@"/>
    <numFmt numFmtId="172" formatCode="h:mm"/>
  </numFmts>
  <fonts count="76">
    <font>
      <sz val="10"/>
      <name val="Arial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2"/>
      <color indexed="9"/>
      <name val="Arial"/>
      <family val="2"/>
    </font>
    <font>
      <b/>
      <sz val="14"/>
      <name val="Arial"/>
      <family val="2"/>
    </font>
    <font>
      <sz val="20"/>
      <name val="Arial"/>
      <family val="2"/>
    </font>
    <font>
      <b/>
      <sz val="22"/>
      <name val="Arial"/>
      <family val="2"/>
    </font>
    <font>
      <b/>
      <sz val="36"/>
      <name val="Arial"/>
      <family val="2"/>
    </font>
    <font>
      <b/>
      <sz val="20"/>
      <name val="Arial"/>
      <family val="2"/>
    </font>
    <font>
      <sz val="16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72"/>
      <name val="Arial"/>
      <family val="2"/>
    </font>
    <font>
      <b/>
      <sz val="20"/>
      <name val="Arial"/>
      <family val="2"/>
    </font>
    <font>
      <b/>
      <sz val="24"/>
      <name val="Arial"/>
      <family val="2"/>
    </font>
    <font>
      <sz val="18"/>
      <name val="Arial"/>
      <family val="2"/>
    </font>
    <font>
      <sz val="10"/>
      <name val="Arial"/>
      <family val="2"/>
    </font>
    <font>
      <b/>
      <sz val="26"/>
      <name val="Arial"/>
      <family val="2"/>
    </font>
    <font>
      <b/>
      <sz val="13"/>
      <name val="Arial"/>
      <family val="2"/>
    </font>
    <font>
      <b/>
      <sz val="48"/>
      <name val="Arial"/>
      <family val="2"/>
    </font>
    <font>
      <b/>
      <sz val="18"/>
      <color indexed="56"/>
      <name val="Cambria"/>
      <family val="2"/>
    </font>
    <font>
      <sz val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rgb="FF000000"/>
      <name val="Arial"/>
      <family val="2"/>
    </font>
    <font>
      <sz val="11"/>
      <color theme="1"/>
      <name val="Arial1"/>
    </font>
    <font>
      <b/>
      <sz val="10"/>
      <color rgb="FF000000"/>
      <name val="Arial1"/>
    </font>
    <font>
      <sz val="10"/>
      <color rgb="FFFFFFFF"/>
      <name val="Arial1"/>
    </font>
    <font>
      <sz val="10"/>
      <color rgb="FFCC0000"/>
      <name val="Arial1"/>
    </font>
    <font>
      <b/>
      <sz val="10"/>
      <color rgb="FFFFFFFF"/>
      <name val="Arial1"/>
    </font>
    <font>
      <i/>
      <sz val="10"/>
      <color rgb="FF808080"/>
      <name val="Arial1"/>
    </font>
    <font>
      <sz val="10"/>
      <color rgb="FF006600"/>
      <name val="Arial1"/>
    </font>
    <font>
      <b/>
      <sz val="24"/>
      <color rgb="FF000000"/>
      <name val="Arial1"/>
    </font>
    <font>
      <sz val="18"/>
      <color rgb="FF000000"/>
      <name val="Arial1"/>
    </font>
    <font>
      <sz val="12"/>
      <color rgb="FF000000"/>
      <name val="Arial1"/>
    </font>
    <font>
      <u/>
      <sz val="10"/>
      <color rgb="FF0000EE"/>
      <name val="Arial1"/>
    </font>
    <font>
      <sz val="10"/>
      <color rgb="FF996600"/>
      <name val="Arial1"/>
    </font>
    <font>
      <sz val="10"/>
      <color rgb="FF333333"/>
      <name val="Arial1"/>
    </font>
    <font>
      <b/>
      <i/>
      <u/>
      <sz val="10"/>
      <color rgb="FF000000"/>
      <name val="Arial1"/>
    </font>
    <font>
      <sz val="10"/>
      <color theme="1"/>
      <name val="Arial"/>
      <family val="2"/>
    </font>
    <font>
      <sz val="24"/>
      <color rgb="FFFF0000"/>
      <name val="Arial"/>
      <family val="2"/>
    </font>
    <font>
      <sz val="22"/>
      <name val="Arial"/>
      <family val="2"/>
    </font>
    <font>
      <sz val="48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sz val="14"/>
      <color theme="1"/>
      <name val="Arial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22"/>
      <color theme="1"/>
      <name val="Arial"/>
      <family val="2"/>
    </font>
    <font>
      <sz val="12"/>
      <color theme="1"/>
      <name val="Arial"/>
      <family val="2"/>
    </font>
    <font>
      <b/>
      <sz val="8"/>
      <name val="Arial"/>
      <family val="2"/>
    </font>
    <font>
      <sz val="8"/>
      <color rgb="FFFF0000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CD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B6"/>
        <bgColor indexed="64"/>
      </patternFill>
    </fill>
  </fills>
  <borders count="10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thin">
        <color theme="1"/>
      </left>
      <right style="medium">
        <color theme="1"/>
      </right>
      <top/>
      <bottom style="thin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/>
      <right style="thin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theme="1"/>
      </top>
      <bottom style="medium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indexed="64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theme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</borders>
  <cellStyleXfs count="73">
    <xf numFmtId="0" fontId="0" fillId="0" borderId="0"/>
    <xf numFmtId="0" fontId="28" fillId="2" borderId="0" applyNumberFormat="0" applyBorder="0" applyAlignment="0" applyProtection="0"/>
    <xf numFmtId="0" fontId="28" fillId="3" borderId="0" applyNumberFormat="0" applyBorder="0" applyAlignment="0" applyProtection="0"/>
    <xf numFmtId="0" fontId="28" fillId="4" borderId="0" applyNumberFormat="0" applyBorder="0" applyAlignment="0" applyProtection="0"/>
    <xf numFmtId="0" fontId="28" fillId="5" borderId="0" applyNumberFormat="0" applyBorder="0" applyAlignment="0" applyProtection="0"/>
    <xf numFmtId="0" fontId="28" fillId="6" borderId="0" applyNumberFormat="0" applyBorder="0" applyAlignment="0" applyProtection="0"/>
    <xf numFmtId="0" fontId="28" fillId="7" borderId="0" applyNumberFormat="0" applyBorder="0" applyAlignment="0" applyProtection="0"/>
    <xf numFmtId="0" fontId="28" fillId="8" borderId="0" applyNumberFormat="0" applyBorder="0" applyAlignment="0" applyProtection="0"/>
    <xf numFmtId="0" fontId="28" fillId="9" borderId="0" applyNumberFormat="0" applyBorder="0" applyAlignment="0" applyProtection="0"/>
    <xf numFmtId="0" fontId="28" fillId="10" borderId="0" applyNumberFormat="0" applyBorder="0" applyAlignment="0" applyProtection="0"/>
    <xf numFmtId="0" fontId="28" fillId="5" borderId="0" applyNumberFormat="0" applyBorder="0" applyAlignment="0" applyProtection="0"/>
    <xf numFmtId="0" fontId="28" fillId="8" borderId="0" applyNumberFormat="0" applyBorder="0" applyAlignment="0" applyProtection="0"/>
    <xf numFmtId="0" fontId="28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9" borderId="0" applyNumberFormat="0" applyBorder="0" applyAlignment="0" applyProtection="0"/>
    <xf numFmtId="0" fontId="29" fillId="10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9" borderId="0" applyNumberFormat="0" applyBorder="0" applyAlignment="0" applyProtection="0"/>
    <xf numFmtId="0" fontId="30" fillId="3" borderId="0" applyNumberFormat="0" applyBorder="0" applyAlignment="0" applyProtection="0"/>
    <xf numFmtId="0" fontId="31" fillId="20" borderId="1" applyNumberFormat="0" applyAlignment="0" applyProtection="0"/>
    <xf numFmtId="0" fontId="32" fillId="21" borderId="2" applyNumberFormat="0" applyAlignment="0" applyProtection="0"/>
    <xf numFmtId="0" fontId="33" fillId="0" borderId="0" applyNumberFormat="0" applyFill="0" applyBorder="0" applyAlignment="0" applyProtection="0"/>
    <xf numFmtId="0" fontId="34" fillId="4" borderId="0" applyNumberFormat="0" applyBorder="0" applyAlignment="0" applyProtection="0"/>
    <xf numFmtId="0" fontId="35" fillId="0" borderId="3" applyNumberFormat="0" applyFill="0" applyAlignment="0" applyProtection="0"/>
    <xf numFmtId="0" fontId="36" fillId="0" borderId="4" applyNumberFormat="0" applyFill="0" applyAlignment="0" applyProtection="0"/>
    <xf numFmtId="0" fontId="37" fillId="0" borderId="5" applyNumberFormat="0" applyFill="0" applyAlignment="0" applyProtection="0"/>
    <xf numFmtId="0" fontId="37" fillId="0" borderId="0" applyNumberFormat="0" applyFill="0" applyBorder="0" applyAlignment="0" applyProtection="0"/>
    <xf numFmtId="0" fontId="38" fillId="7" borderId="1" applyNumberFormat="0" applyAlignment="0" applyProtection="0"/>
    <xf numFmtId="0" fontId="39" fillId="0" borderId="6" applyNumberFormat="0" applyFill="0" applyAlignment="0" applyProtection="0"/>
    <xf numFmtId="0" fontId="40" fillId="22" borderId="0" applyNumberFormat="0" applyBorder="0" applyAlignment="0" applyProtection="0"/>
    <xf numFmtId="0" fontId="3" fillId="0" borderId="0"/>
    <xf numFmtId="0" fontId="26" fillId="0" borderId="0"/>
    <xf numFmtId="0" fontId="27" fillId="0" borderId="0"/>
    <xf numFmtId="0" fontId="21" fillId="0" borderId="0"/>
    <xf numFmtId="0" fontId="3" fillId="0" borderId="0"/>
    <xf numFmtId="0" fontId="3" fillId="0" borderId="0"/>
    <xf numFmtId="0" fontId="27" fillId="23" borderId="7" applyNumberFormat="0" applyFont="0" applyAlignment="0" applyProtection="0"/>
    <xf numFmtId="0" fontId="41" fillId="20" borderId="8" applyNumberFormat="0" applyAlignment="0" applyProtection="0"/>
    <xf numFmtId="0" fontId="25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0" applyNumberFormat="0" applyFill="0" applyBorder="0" applyAlignment="0" applyProtection="0"/>
    <xf numFmtId="0" fontId="47" fillId="0" borderId="0"/>
    <xf numFmtId="0" fontId="48" fillId="0" borderId="0"/>
    <xf numFmtId="0" fontId="56" fillId="0" borderId="0"/>
    <xf numFmtId="0" fontId="57" fillId="0" borderId="0"/>
    <xf numFmtId="0" fontId="54" fillId="35" borderId="0"/>
    <xf numFmtId="0" fontId="51" fillId="33" borderId="0"/>
    <xf numFmtId="0" fontId="59" fillId="36" borderId="0"/>
    <xf numFmtId="0" fontId="60" fillId="36" borderId="36"/>
    <xf numFmtId="0" fontId="49" fillId="0" borderId="0"/>
    <xf numFmtId="0" fontId="50" fillId="30" borderId="0"/>
    <xf numFmtId="0" fontId="50" fillId="31" borderId="0"/>
    <xf numFmtId="0" fontId="49" fillId="32" borderId="0"/>
    <xf numFmtId="0" fontId="52" fillId="34" borderId="0"/>
    <xf numFmtId="0" fontId="53" fillId="0" borderId="0"/>
    <xf numFmtId="0" fontId="55" fillId="0" borderId="0"/>
    <xf numFmtId="0" fontId="58" fillId="0" borderId="0"/>
    <xf numFmtId="0" fontId="61" fillId="0" borderId="0"/>
    <xf numFmtId="0" fontId="48" fillId="0" borderId="0"/>
    <xf numFmtId="0" fontId="48" fillId="0" borderId="0"/>
    <xf numFmtId="0" fontId="51" fillId="0" borderId="0"/>
    <xf numFmtId="0" fontId="3" fillId="0" borderId="0"/>
    <xf numFmtId="0" fontId="3" fillId="23" borderId="7" applyNumberFormat="0" applyFont="0" applyAlignment="0" applyProtection="0"/>
    <xf numFmtId="0" fontId="1" fillId="0" borderId="0"/>
    <xf numFmtId="0" fontId="3" fillId="0" borderId="0"/>
    <xf numFmtId="0" fontId="1" fillId="0" borderId="0"/>
  </cellStyleXfs>
  <cellXfs count="491">
    <xf numFmtId="0" fontId="0" fillId="0" borderId="0" xfId="0"/>
    <xf numFmtId="0" fontId="3" fillId="0" borderId="0" xfId="0" applyFont="1"/>
    <xf numFmtId="0" fontId="3" fillId="0" borderId="1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10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/>
    <xf numFmtId="0" fontId="6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10" xfId="0" applyFont="1" applyBorder="1" applyAlignment="1">
      <alignment horizontal="left" inden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  <xf numFmtId="0" fontId="6" fillId="0" borderId="10" xfId="0" quotePrefix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8" fontId="0" fillId="0" borderId="0" xfId="0" applyNumberFormat="1" applyAlignment="1">
      <alignment horizontal="center" vertical="center"/>
    </xf>
    <xf numFmtId="168" fontId="0" fillId="0" borderId="0" xfId="0" applyNumberFormat="1"/>
    <xf numFmtId="0" fontId="17" fillId="0" borderId="0" xfId="0" quotePrefix="1" applyFont="1" applyAlignment="1">
      <alignment horizontal="center" vertical="center"/>
    </xf>
    <xf numFmtId="0" fontId="9" fillId="0" borderId="0" xfId="0" applyFont="1"/>
    <xf numFmtId="0" fontId="3" fillId="0" borderId="0" xfId="0" applyFont="1" applyAlignment="1">
      <alignment horizontal="left" indent="1"/>
    </xf>
    <xf numFmtId="0" fontId="3" fillId="0" borderId="10" xfId="0" applyFont="1" applyBorder="1"/>
    <xf numFmtId="0" fontId="8" fillId="0" borderId="1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4" fillId="0" borderId="0" xfId="0" quotePrefix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2" fillId="0" borderId="0" xfId="40" applyFont="1" applyAlignment="1">
      <alignment horizontal="center" vertical="center"/>
    </xf>
    <xf numFmtId="0" fontId="12" fillId="0" borderId="0" xfId="4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69" fontId="23" fillId="0" borderId="0" xfId="0" applyNumberFormat="1" applyFont="1" applyAlignment="1">
      <alignment horizontal="center" vertical="center"/>
    </xf>
    <xf numFmtId="0" fontId="0" fillId="0" borderId="31" xfId="0" applyBorder="1" applyAlignment="1">
      <alignment vertical="center"/>
    </xf>
    <xf numFmtId="0" fontId="0" fillId="0" borderId="31" xfId="0" applyBorder="1"/>
    <xf numFmtId="0" fontId="3" fillId="29" borderId="10" xfId="0" applyFont="1" applyFill="1" applyBorder="1" applyAlignment="1" applyProtection="1">
      <alignment horizontal="center"/>
      <protection locked="0"/>
    </xf>
    <xf numFmtId="2" fontId="3" fillId="29" borderId="10" xfId="0" applyNumberFormat="1" applyFont="1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center" vertical="center"/>
    </xf>
    <xf numFmtId="0" fontId="45" fillId="0" borderId="0" xfId="0" applyFont="1"/>
    <xf numFmtId="0" fontId="46" fillId="0" borderId="0" xfId="0" applyFont="1"/>
    <xf numFmtId="0" fontId="46" fillId="0" borderId="0" xfId="41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0" borderId="10" xfId="0" applyFont="1" applyBorder="1" applyAlignment="1">
      <alignment horizontal="center" vertical="center" wrapText="1"/>
    </xf>
    <xf numFmtId="0" fontId="4" fillId="0" borderId="10" xfId="4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1" fontId="4" fillId="0" borderId="10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vertical="center" wrapText="1"/>
    </xf>
    <xf numFmtId="0" fontId="4" fillId="25" borderId="10" xfId="0" applyFont="1" applyFill="1" applyBorder="1" applyAlignment="1">
      <alignment horizontal="center" vertical="center" wrapText="1"/>
    </xf>
    <xf numFmtId="49" fontId="4" fillId="26" borderId="10" xfId="0" applyNumberFormat="1" applyFont="1" applyFill="1" applyBorder="1" applyAlignment="1">
      <alignment horizontal="center" vertical="center"/>
    </xf>
    <xf numFmtId="49" fontId="4" fillId="27" borderId="10" xfId="0" applyNumberFormat="1" applyFont="1" applyFill="1" applyBorder="1" applyAlignment="1">
      <alignment horizontal="center" vertical="center"/>
    </xf>
    <xf numFmtId="0" fontId="16" fillId="24" borderId="31" xfId="0" applyFont="1" applyFill="1" applyBorder="1" applyAlignment="1">
      <alignment horizontal="right" vertical="center" wrapText="1"/>
    </xf>
    <xf numFmtId="0" fontId="16" fillId="24" borderId="0" xfId="0" quotePrefix="1" applyFont="1" applyFill="1" applyAlignment="1">
      <alignment horizontal="left" vertical="center"/>
    </xf>
    <xf numFmtId="0" fontId="16" fillId="24" borderId="32" xfId="0" quotePrefix="1" applyFont="1" applyFill="1" applyBorder="1" applyAlignment="1">
      <alignment horizontal="left" vertical="center"/>
    </xf>
    <xf numFmtId="0" fontId="7" fillId="24" borderId="0" xfId="0" quotePrefix="1" applyFont="1" applyFill="1" applyAlignment="1">
      <alignment horizontal="center" vertical="center" wrapText="1"/>
    </xf>
    <xf numFmtId="2" fontId="7" fillId="24" borderId="0" xfId="0" quotePrefix="1" applyNumberFormat="1" applyFont="1" applyFill="1" applyAlignment="1">
      <alignment horizontal="center" vertical="center" wrapText="1"/>
    </xf>
    <xf numFmtId="0" fontId="7" fillId="24" borderId="0" xfId="0" applyFont="1" applyFill="1" applyAlignment="1">
      <alignment horizontal="center" vertical="center"/>
    </xf>
    <xf numFmtId="171" fontId="4" fillId="0" borderId="10" xfId="0" applyNumberFormat="1" applyFont="1" applyBorder="1" applyAlignment="1">
      <alignment horizontal="center" vertical="center"/>
    </xf>
    <xf numFmtId="0" fontId="16" fillId="24" borderId="31" xfId="0" quotePrefix="1" applyFont="1" applyFill="1" applyBorder="1" applyAlignment="1">
      <alignment horizontal="center" vertical="center" wrapText="1"/>
    </xf>
    <xf numFmtId="0" fontId="66" fillId="38" borderId="0" xfId="0" quotePrefix="1" applyFont="1" applyFill="1" applyAlignment="1">
      <alignment horizontal="center" vertical="center" wrapText="1"/>
    </xf>
    <xf numFmtId="168" fontId="66" fillId="38" borderId="0" xfId="0" quotePrefix="1" applyNumberFormat="1" applyFont="1" applyFill="1" applyAlignment="1" applyProtection="1">
      <alignment horizontal="center" vertical="center" wrapText="1"/>
      <protection locked="0"/>
    </xf>
    <xf numFmtId="0" fontId="66" fillId="38" borderId="0" xfId="0" applyFont="1" applyFill="1" applyAlignment="1">
      <alignment horizontal="center" vertical="center"/>
    </xf>
    <xf numFmtId="2" fontId="67" fillId="24" borderId="0" xfId="0" quotePrefix="1" applyNumberFormat="1" applyFont="1" applyFill="1" applyAlignment="1">
      <alignment horizontal="center" vertical="center" wrapText="1"/>
    </xf>
    <xf numFmtId="168" fontId="67" fillId="24" borderId="0" xfId="0" quotePrefix="1" applyNumberFormat="1" applyFont="1" applyFill="1" applyAlignment="1" applyProtection="1">
      <alignment horizontal="center" vertical="center" wrapText="1"/>
      <protection locked="0"/>
    </xf>
    <xf numFmtId="0" fontId="15" fillId="0" borderId="0" xfId="0" applyFont="1" applyAlignment="1">
      <alignment vertical="center" wrapText="1"/>
    </xf>
    <xf numFmtId="167" fontId="0" fillId="0" borderId="0" xfId="0" applyNumberFormat="1" applyAlignment="1">
      <alignment vertical="center"/>
    </xf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left" indent="1"/>
    </xf>
    <xf numFmtId="2" fontId="8" fillId="0" borderId="0" xfId="0" applyNumberFormat="1" applyFont="1" applyAlignment="1">
      <alignment horizontal="center"/>
    </xf>
    <xf numFmtId="47" fontId="8" fillId="0" borderId="0" xfId="0" applyNumberFormat="1" applyFont="1" applyAlignment="1">
      <alignment horizontal="center"/>
    </xf>
    <xf numFmtId="0" fontId="3" fillId="37" borderId="0" xfId="0" quotePrefix="1" applyFont="1" applyFill="1" applyAlignment="1">
      <alignment horizontal="right" vertical="center"/>
    </xf>
    <xf numFmtId="0" fontId="3" fillId="37" borderId="0" xfId="0" applyFont="1" applyFill="1" applyAlignment="1">
      <alignment horizontal="right" vertical="center"/>
    </xf>
    <xf numFmtId="0" fontId="0" fillId="37" borderId="0" xfId="0" applyFill="1" applyAlignment="1">
      <alignment vertical="center"/>
    </xf>
    <xf numFmtId="0" fontId="0" fillId="37" borderId="0" xfId="0" applyFill="1" applyAlignment="1">
      <alignment horizontal="center" vertical="center"/>
    </xf>
    <xf numFmtId="166" fontId="0" fillId="37" borderId="0" xfId="0" applyNumberFormat="1" applyFill="1" applyAlignment="1">
      <alignment horizontal="center" vertical="center"/>
    </xf>
    <xf numFmtId="167" fontId="0" fillId="37" borderId="0" xfId="0" applyNumberFormat="1" applyFill="1" applyAlignment="1">
      <alignment horizontal="center" vertical="center"/>
    </xf>
    <xf numFmtId="0" fontId="0" fillId="37" borderId="0" xfId="0" applyFill="1" applyAlignment="1">
      <alignment horizontal="center"/>
    </xf>
    <xf numFmtId="0" fontId="0" fillId="37" borderId="0" xfId="0" applyFill="1"/>
    <xf numFmtId="47" fontId="0" fillId="37" borderId="0" xfId="0" applyNumberFormat="1" applyFill="1" applyAlignment="1">
      <alignment horizontal="center"/>
    </xf>
    <xf numFmtId="0" fontId="44" fillId="0" borderId="0" xfId="0" applyFont="1" applyAlignment="1">
      <alignment horizontal="center" vertical="center"/>
    </xf>
    <xf numFmtId="171" fontId="44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65" fillId="0" borderId="0" xfId="0" applyFont="1" applyAlignment="1" applyProtection="1">
      <alignment horizontal="center" vertical="center"/>
      <protection locked="0"/>
    </xf>
    <xf numFmtId="0" fontId="64" fillId="0" borderId="0" xfId="0" quotePrefix="1" applyFont="1" applyAlignment="1">
      <alignment horizontal="left" vertical="center" wrapText="1" indent="1"/>
    </xf>
    <xf numFmtId="0" fontId="64" fillId="0" borderId="0" xfId="0" applyFont="1" applyAlignment="1">
      <alignment horizontal="left" vertical="center" wrapText="1" indent="1"/>
    </xf>
    <xf numFmtId="0" fontId="6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left" vertical="center"/>
    </xf>
    <xf numFmtId="0" fontId="3" fillId="29" borderId="10" xfId="0" applyFont="1" applyFill="1" applyBorder="1" applyAlignment="1" applyProtection="1">
      <alignment horizontal="left" vertical="center" indent="1"/>
      <protection locked="0"/>
    </xf>
    <xf numFmtId="0" fontId="3" fillId="29" borderId="10" xfId="0" applyFont="1" applyFill="1" applyBorder="1" applyAlignment="1" applyProtection="1">
      <alignment horizontal="center" vertical="center"/>
      <protection locked="0"/>
    </xf>
    <xf numFmtId="0" fontId="14" fillId="0" borderId="35" xfId="0" applyFont="1" applyBorder="1" applyAlignment="1">
      <alignment horizontal="center" vertical="center"/>
    </xf>
    <xf numFmtId="1" fontId="13" fillId="0" borderId="35" xfId="0" applyNumberFormat="1" applyFont="1" applyBorder="1" applyAlignment="1">
      <alignment horizontal="center" vertical="center"/>
    </xf>
    <xf numFmtId="0" fontId="8" fillId="0" borderId="10" xfId="41" applyFont="1" applyBorder="1" applyAlignment="1">
      <alignment horizontal="center" vertical="center"/>
    </xf>
    <xf numFmtId="0" fontId="6" fillId="0" borderId="11" xfId="41" applyFont="1" applyBorder="1" applyAlignment="1">
      <alignment horizontal="right" vertical="center" indent="1"/>
    </xf>
    <xf numFmtId="171" fontId="6" fillId="0" borderId="11" xfId="41" applyNumberFormat="1" applyFont="1" applyBorder="1" applyAlignment="1">
      <alignment horizontal="left" vertical="center" indent="1"/>
    </xf>
    <xf numFmtId="20" fontId="6" fillId="0" borderId="10" xfId="41" applyNumberFormat="1" applyFont="1" applyBorder="1" applyAlignment="1">
      <alignment horizontal="left" vertical="center" indent="1"/>
    </xf>
    <xf numFmtId="0" fontId="0" fillId="0" borderId="10" xfId="0" applyBorder="1"/>
    <xf numFmtId="0" fontId="2" fillId="0" borderId="10" xfId="0" applyFont="1" applyBorder="1"/>
    <xf numFmtId="0" fontId="6" fillId="0" borderId="0" xfId="41" quotePrefix="1" applyFont="1" applyAlignment="1">
      <alignment horizontal="center" vertical="center"/>
    </xf>
    <xf numFmtId="0" fontId="8" fillId="0" borderId="0" xfId="41" applyFont="1" applyAlignment="1">
      <alignment horizontal="center" vertical="center"/>
    </xf>
    <xf numFmtId="0" fontId="16" fillId="0" borderId="10" xfId="42" applyFont="1" applyBorder="1" applyAlignment="1">
      <alignment horizontal="center" vertical="center"/>
    </xf>
    <xf numFmtId="0" fontId="14" fillId="0" borderId="10" xfId="42" applyFont="1" applyBorder="1" applyAlignment="1">
      <alignment horizontal="left" vertical="center" indent="1"/>
    </xf>
    <xf numFmtId="0" fontId="14" fillId="0" borderId="10" xfId="41" applyFont="1" applyBorder="1" applyAlignment="1">
      <alignment horizontal="center" vertical="center"/>
    </xf>
    <xf numFmtId="0" fontId="16" fillId="0" borderId="0" xfId="42" applyFont="1" applyAlignment="1">
      <alignment horizontal="center" vertical="center"/>
    </xf>
    <xf numFmtId="0" fontId="14" fillId="0" borderId="0" xfId="42" applyFont="1" applyAlignment="1">
      <alignment horizontal="left" vertical="center" indent="1"/>
    </xf>
    <xf numFmtId="0" fontId="14" fillId="0" borderId="0" xfId="41" applyFont="1" applyAlignment="1">
      <alignment horizontal="center" vertical="center"/>
    </xf>
    <xf numFmtId="170" fontId="68" fillId="0" borderId="10" xfId="0" applyNumberFormat="1" applyFont="1" applyBorder="1" applyAlignment="1">
      <alignment horizontal="center" vertical="center" wrapText="1"/>
    </xf>
    <xf numFmtId="0" fontId="68" fillId="0" borderId="10" xfId="0" applyFont="1" applyBorder="1" applyAlignment="1">
      <alignment horizontal="center" vertical="center" wrapText="1"/>
    </xf>
    <xf numFmtId="0" fontId="3" fillId="29" borderId="10" xfId="0" applyFont="1" applyFill="1" applyBorder="1" applyAlignment="1" applyProtection="1">
      <alignment horizontal="right"/>
      <protection locked="0"/>
    </xf>
    <xf numFmtId="0" fontId="2" fillId="29" borderId="10" xfId="0" applyFont="1" applyFill="1" applyBorder="1" applyAlignment="1" applyProtection="1">
      <alignment horizontal="right"/>
      <protection locked="0"/>
    </xf>
    <xf numFmtId="0" fontId="8" fillId="26" borderId="10" xfId="0" applyFont="1" applyFill="1" applyBorder="1" applyAlignment="1">
      <alignment horizontal="center" vertical="center"/>
    </xf>
    <xf numFmtId="0" fontId="8" fillId="27" borderId="10" xfId="0" applyFont="1" applyFill="1" applyBorder="1" applyAlignment="1">
      <alignment horizontal="center" vertical="center"/>
    </xf>
    <xf numFmtId="0" fontId="69" fillId="0" borderId="0" xfId="0" applyFont="1"/>
    <xf numFmtId="2" fontId="8" fillId="0" borderId="10" xfId="0" applyNumberFormat="1" applyFont="1" applyBorder="1" applyAlignment="1">
      <alignment horizontal="center" vertical="center"/>
    </xf>
    <xf numFmtId="0" fontId="2" fillId="29" borderId="10" xfId="0" applyFont="1" applyFill="1" applyBorder="1" applyAlignment="1" applyProtection="1">
      <alignment horizontal="center"/>
      <protection locked="0"/>
    </xf>
    <xf numFmtId="14" fontId="3" fillId="29" borderId="10" xfId="0" applyNumberFormat="1" applyFont="1" applyFill="1" applyBorder="1" applyAlignment="1" applyProtection="1">
      <alignment horizontal="left" vertical="center" indent="1"/>
      <protection locked="0"/>
    </xf>
    <xf numFmtId="20" fontId="6" fillId="0" borderId="11" xfId="41" applyNumberFormat="1" applyFont="1" applyBorder="1" applyAlignment="1">
      <alignment horizontal="left" vertical="center" indent="1"/>
    </xf>
    <xf numFmtId="0" fontId="2" fillId="29" borderId="35" xfId="0" applyFont="1" applyFill="1" applyBorder="1" applyAlignment="1" applyProtection="1">
      <alignment horizontal="center"/>
      <protection locked="0"/>
    </xf>
    <xf numFmtId="0" fontId="3" fillId="29" borderId="35" xfId="0" applyFont="1" applyFill="1" applyBorder="1" applyAlignment="1" applyProtection="1">
      <alignment horizontal="left" vertical="center" indent="1"/>
      <protection locked="0"/>
    </xf>
    <xf numFmtId="0" fontId="3" fillId="29" borderId="35" xfId="0" applyFont="1" applyFill="1" applyBorder="1" applyAlignment="1" applyProtection="1">
      <alignment horizontal="center" vertical="center"/>
      <protection locked="0"/>
    </xf>
    <xf numFmtId="0" fontId="3" fillId="0" borderId="35" xfId="0" applyFont="1" applyBorder="1" applyAlignment="1">
      <alignment horizontal="left" indent="1"/>
    </xf>
    <xf numFmtId="0" fontId="2" fillId="29" borderId="40" xfId="0" applyFont="1" applyFill="1" applyBorder="1" applyAlignment="1" applyProtection="1">
      <alignment horizontal="center"/>
      <protection locked="0"/>
    </xf>
    <xf numFmtId="0" fontId="3" fillId="29" borderId="40" xfId="0" applyFont="1" applyFill="1" applyBorder="1" applyAlignment="1" applyProtection="1">
      <alignment horizontal="left" vertical="center" indent="1"/>
      <protection locked="0"/>
    </xf>
    <xf numFmtId="0" fontId="3" fillId="29" borderId="40" xfId="0" applyFont="1" applyFill="1" applyBorder="1" applyAlignment="1" applyProtection="1">
      <alignment horizontal="center" vertical="center"/>
      <protection locked="0"/>
    </xf>
    <xf numFmtId="0" fontId="3" fillId="0" borderId="40" xfId="0" applyFont="1" applyBorder="1" applyAlignment="1">
      <alignment horizontal="left" indent="1"/>
    </xf>
    <xf numFmtId="14" fontId="3" fillId="29" borderId="10" xfId="0" applyNumberFormat="1" applyFont="1" applyFill="1" applyBorder="1" applyAlignment="1" applyProtection="1">
      <alignment horizontal="center" vertical="center"/>
      <protection locked="0"/>
    </xf>
    <xf numFmtId="14" fontId="3" fillId="29" borderId="40" xfId="0" applyNumberFormat="1" applyFont="1" applyFill="1" applyBorder="1" applyAlignment="1" applyProtection="1">
      <alignment horizontal="center" vertical="center"/>
      <protection locked="0"/>
    </xf>
    <xf numFmtId="14" fontId="3" fillId="29" borderId="35" xfId="0" applyNumberFormat="1" applyFont="1" applyFill="1" applyBorder="1" applyAlignment="1" applyProtection="1">
      <alignment horizontal="center" vertical="center"/>
      <protection locked="0"/>
    </xf>
    <xf numFmtId="14" fontId="3" fillId="0" borderId="0" xfId="0" applyNumberFormat="1" applyFont="1" applyAlignment="1">
      <alignment horizontal="center"/>
    </xf>
    <xf numFmtId="0" fontId="8" fillId="37" borderId="11" xfId="0" applyFont="1" applyFill="1" applyBorder="1" applyAlignment="1">
      <alignment horizontal="center" vertical="center"/>
    </xf>
    <xf numFmtId="0" fontId="16" fillId="0" borderId="0" xfId="0" applyFont="1"/>
    <xf numFmtId="0" fontId="3" fillId="0" borderId="10" xfId="0" applyFont="1" applyBorder="1" applyAlignment="1">
      <alignment horizontal="left"/>
    </xf>
    <xf numFmtId="2" fontId="3" fillId="0" borderId="10" xfId="0" applyNumberFormat="1" applyFont="1" applyBorder="1"/>
    <xf numFmtId="0" fontId="3" fillId="38" borderId="0" xfId="0" applyFont="1" applyFill="1" applyAlignment="1">
      <alignment vertical="center"/>
    </xf>
    <xf numFmtId="0" fontId="69" fillId="38" borderId="0" xfId="0" applyFont="1" applyFill="1" applyAlignment="1">
      <alignment vertical="center"/>
    </xf>
    <xf numFmtId="0" fontId="3" fillId="29" borderId="10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16" fillId="0" borderId="10" xfId="0" applyFont="1" applyBorder="1" applyAlignment="1">
      <alignment horizontal="center" vertical="center"/>
    </xf>
    <xf numFmtId="14" fontId="16" fillId="0" borderId="10" xfId="0" applyNumberFormat="1" applyFont="1" applyBorder="1" applyAlignment="1">
      <alignment horizontal="center" vertical="center"/>
    </xf>
    <xf numFmtId="0" fontId="16" fillId="0" borderId="10" xfId="0" applyFont="1" applyBorder="1"/>
    <xf numFmtId="0" fontId="16" fillId="0" borderId="31" xfId="0" applyFont="1" applyBorder="1"/>
    <xf numFmtId="0" fontId="44" fillId="0" borderId="0" xfId="0" applyFont="1" applyAlignment="1">
      <alignment vertical="center"/>
    </xf>
    <xf numFmtId="171" fontId="44" fillId="0" borderId="0" xfId="0" applyNumberFormat="1" applyFont="1" applyAlignment="1">
      <alignment vertical="center"/>
    </xf>
    <xf numFmtId="1" fontId="8" fillId="0" borderId="10" xfId="0" applyNumberFormat="1" applyFont="1" applyBorder="1" applyAlignment="1">
      <alignment horizontal="center" vertical="center"/>
    </xf>
    <xf numFmtId="171" fontId="8" fillId="0" borderId="10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171" fontId="8" fillId="0" borderId="0" xfId="0" applyNumberFormat="1" applyFont="1" applyAlignment="1">
      <alignment horizontal="center" vertical="center"/>
    </xf>
    <xf numFmtId="0" fontId="16" fillId="39" borderId="10" xfId="42" applyFont="1" applyFill="1" applyBorder="1" applyAlignment="1">
      <alignment horizontal="center" vertical="center"/>
    </xf>
    <xf numFmtId="0" fontId="14" fillId="39" borderId="10" xfId="4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172" fontId="6" fillId="0" borderId="11" xfId="41" applyNumberFormat="1" applyFont="1" applyBorder="1" applyAlignment="1">
      <alignment horizontal="left" vertical="center" indent="1"/>
    </xf>
    <xf numFmtId="0" fontId="14" fillId="0" borderId="14" xfId="41" applyFont="1" applyBorder="1" applyAlignment="1">
      <alignment horizontal="center" vertical="center"/>
    </xf>
    <xf numFmtId="0" fontId="16" fillId="40" borderId="41" xfId="0" applyFont="1" applyFill="1" applyBorder="1" applyAlignment="1">
      <alignment horizontal="center" vertical="center"/>
    </xf>
    <xf numFmtId="0" fontId="16" fillId="40" borderId="38" xfId="0" applyFont="1" applyFill="1" applyBorder="1" applyAlignment="1">
      <alignment horizontal="center" vertical="center"/>
    </xf>
    <xf numFmtId="0" fontId="16" fillId="40" borderId="42" xfId="0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5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45" xfId="0" applyNumberFormat="1" applyFont="1" applyBorder="1" applyAlignment="1">
      <alignment horizontal="center" vertical="center"/>
    </xf>
    <xf numFmtId="47" fontId="14" fillId="0" borderId="25" xfId="0" applyNumberFormat="1" applyFont="1" applyBorder="1" applyAlignment="1">
      <alignment horizontal="center" vertical="center"/>
    </xf>
    <xf numFmtId="47" fontId="14" fillId="0" borderId="10" xfId="0" applyNumberFormat="1" applyFont="1" applyBorder="1" applyAlignment="1">
      <alignment horizontal="center" vertical="center"/>
    </xf>
    <xf numFmtId="47" fontId="14" fillId="0" borderId="11" xfId="0" applyNumberFormat="1" applyFont="1" applyBorder="1" applyAlignment="1">
      <alignment horizontal="center" vertical="center"/>
    </xf>
    <xf numFmtId="47" fontId="14" fillId="0" borderId="48" xfId="0" applyNumberFormat="1" applyFont="1" applyBorder="1" applyAlignment="1">
      <alignment horizontal="center" vertical="center"/>
    </xf>
    <xf numFmtId="2" fontId="14" fillId="0" borderId="52" xfId="0" applyNumberFormat="1" applyFont="1" applyBorder="1" applyAlignment="1">
      <alignment horizontal="center" vertical="center"/>
    </xf>
    <xf numFmtId="2" fontId="14" fillId="0" borderId="40" xfId="0" applyNumberFormat="1" applyFont="1" applyBorder="1" applyAlignment="1">
      <alignment horizontal="center" vertical="center"/>
    </xf>
    <xf numFmtId="2" fontId="14" fillId="0" borderId="53" xfId="0" applyNumberFormat="1" applyFont="1" applyBorder="1" applyAlignment="1">
      <alignment horizontal="center" vertical="center"/>
    </xf>
    <xf numFmtId="2" fontId="14" fillId="0" borderId="54" xfId="0" applyNumberFormat="1" applyFont="1" applyBorder="1" applyAlignment="1">
      <alignment horizontal="center" vertical="center"/>
    </xf>
    <xf numFmtId="0" fontId="14" fillId="0" borderId="0" xfId="0" applyFont="1"/>
    <xf numFmtId="0" fontId="16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4" fillId="0" borderId="45" xfId="0" applyFont="1" applyBorder="1" applyAlignment="1">
      <alignment horizontal="center"/>
    </xf>
    <xf numFmtId="47" fontId="14" fillId="0" borderId="48" xfId="0" applyNumberFormat="1" applyFont="1" applyBorder="1" applyAlignment="1">
      <alignment horizontal="center"/>
    </xf>
    <xf numFmtId="0" fontId="14" fillId="37" borderId="25" xfId="0" applyFont="1" applyFill="1" applyBorder="1" applyAlignment="1">
      <alignment horizontal="center" vertical="center"/>
    </xf>
    <xf numFmtId="0" fontId="14" fillId="37" borderId="10" xfId="0" applyFont="1" applyFill="1" applyBorder="1" applyAlignment="1">
      <alignment horizontal="center" vertical="center"/>
    </xf>
    <xf numFmtId="0" fontId="14" fillId="37" borderId="11" xfId="0" applyFont="1" applyFill="1" applyBorder="1" applyAlignment="1">
      <alignment horizontal="center" vertical="center"/>
    </xf>
    <xf numFmtId="0" fontId="14" fillId="0" borderId="48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16" fillId="41" borderId="41" xfId="0" applyFont="1" applyFill="1" applyBorder="1" applyAlignment="1">
      <alignment horizontal="center" vertical="center"/>
    </xf>
    <xf numFmtId="0" fontId="16" fillId="41" borderId="38" xfId="0" applyFont="1" applyFill="1" applyBorder="1" applyAlignment="1">
      <alignment horizontal="center" vertical="center"/>
    </xf>
    <xf numFmtId="0" fontId="16" fillId="41" borderId="42" xfId="0" applyFont="1" applyFill="1" applyBorder="1" applyAlignment="1">
      <alignment horizontal="center" vertical="center"/>
    </xf>
    <xf numFmtId="165" fontId="14" fillId="0" borderId="48" xfId="0" applyNumberFormat="1" applyFont="1" applyBorder="1" applyAlignment="1">
      <alignment horizontal="center"/>
    </xf>
    <xf numFmtId="0" fontId="69" fillId="38" borderId="0" xfId="0" applyFont="1" applyFill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2" fontId="3" fillId="0" borderId="10" xfId="0" applyNumberFormat="1" applyFont="1" applyBorder="1" applyAlignment="1">
      <alignment vertical="center"/>
    </xf>
    <xf numFmtId="0" fontId="3" fillId="0" borderId="10" xfId="0" applyFont="1" applyBorder="1" applyAlignment="1">
      <alignment horizontal="left" vertical="center"/>
    </xf>
    <xf numFmtId="47" fontId="62" fillId="29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35" xfId="0" applyFont="1" applyBorder="1" applyAlignment="1">
      <alignment horizontal="center" vertical="center"/>
    </xf>
    <xf numFmtId="2" fontId="3" fillId="37" borderId="0" xfId="0" applyNumberFormat="1" applyFont="1" applyFill="1" applyAlignment="1">
      <alignment vertical="center"/>
    </xf>
    <xf numFmtId="2" fontId="62" fillId="37" borderId="0" xfId="0" applyNumberFormat="1" applyFont="1" applyFill="1" applyAlignment="1">
      <alignment vertical="center"/>
    </xf>
    <xf numFmtId="1" fontId="62" fillId="37" borderId="0" xfId="0" applyNumberFormat="1" applyFont="1" applyFill="1" applyAlignment="1">
      <alignment vertical="center"/>
    </xf>
    <xf numFmtId="168" fontId="3" fillId="37" borderId="0" xfId="0" applyNumberFormat="1" applyFont="1" applyFill="1" applyAlignment="1">
      <alignment vertical="center"/>
    </xf>
    <xf numFmtId="2" fontId="3" fillId="29" borderId="10" xfId="0" applyNumberFormat="1" applyFont="1" applyFill="1" applyBorder="1" applyAlignment="1" applyProtection="1">
      <alignment horizontal="center" vertical="center"/>
      <protection locked="0"/>
    </xf>
    <xf numFmtId="165" fontId="3" fillId="29" borderId="10" xfId="0" applyNumberFormat="1" applyFont="1" applyFill="1" applyBorder="1" applyAlignment="1" applyProtection="1">
      <alignment horizontal="center" vertical="center"/>
      <protection locked="0"/>
    </xf>
    <xf numFmtId="164" fontId="0" fillId="37" borderId="0" xfId="0" applyNumberFormat="1" applyFill="1" applyAlignment="1">
      <alignment horizontal="center" vertical="center"/>
    </xf>
    <xf numFmtId="164" fontId="3" fillId="37" borderId="0" xfId="0" applyNumberFormat="1" applyFont="1" applyFill="1" applyAlignment="1">
      <alignment horizontal="center" vertical="center"/>
    </xf>
    <xf numFmtId="0" fontId="16" fillId="40" borderId="38" xfId="0" applyFont="1" applyFill="1" applyBorder="1" applyAlignment="1">
      <alignment horizontal="center"/>
    </xf>
    <xf numFmtId="49" fontId="2" fillId="0" borderId="10" xfId="0" applyNumberFormat="1" applyFont="1" applyBorder="1" applyAlignment="1" applyProtection="1">
      <alignment horizontal="center" vertical="center"/>
      <protection locked="0"/>
    </xf>
    <xf numFmtId="49" fontId="2" fillId="0" borderId="40" xfId="0" applyNumberFormat="1" applyFont="1" applyBorder="1" applyAlignment="1" applyProtection="1">
      <alignment horizontal="center" vertical="center"/>
      <protection locked="0"/>
    </xf>
    <xf numFmtId="49" fontId="2" fillId="0" borderId="35" xfId="0" applyNumberFormat="1" applyFont="1" applyBorder="1" applyAlignment="1" applyProtection="1">
      <alignment horizontal="center" vertical="center"/>
      <protection locked="0"/>
    </xf>
    <xf numFmtId="49" fontId="2" fillId="0" borderId="0" xfId="0" applyNumberFormat="1" applyFont="1" applyAlignment="1" applyProtection="1">
      <alignment horizontal="center" vertical="center"/>
      <protection locked="0"/>
    </xf>
    <xf numFmtId="0" fontId="3" fillId="37" borderId="0" xfId="0" applyFont="1" applyFill="1" applyAlignment="1">
      <alignment horizontal="center" vertical="center"/>
    </xf>
    <xf numFmtId="0" fontId="3" fillId="37" borderId="0" xfId="0" applyFont="1" applyFill="1"/>
    <xf numFmtId="0" fontId="8" fillId="37" borderId="16" xfId="0" applyFont="1" applyFill="1" applyBorder="1" applyAlignment="1">
      <alignment horizontal="center" vertical="center"/>
    </xf>
    <xf numFmtId="165" fontId="6" fillId="0" borderId="12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7" fontId="6" fillId="0" borderId="12" xfId="0" applyNumberFormat="1" applyFont="1" applyBorder="1" applyAlignment="1">
      <alignment horizontal="center" vertical="center"/>
    </xf>
    <xf numFmtId="2" fontId="6" fillId="0" borderId="12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wrapText="1"/>
    </xf>
    <xf numFmtId="0" fontId="16" fillId="40" borderId="41" xfId="0" applyFont="1" applyFill="1" applyBorder="1" applyAlignment="1">
      <alignment horizontal="center"/>
    </xf>
    <xf numFmtId="0" fontId="16" fillId="40" borderId="42" xfId="0" applyFont="1" applyFill="1" applyBorder="1" applyAlignment="1">
      <alignment horizontal="center"/>
    </xf>
    <xf numFmtId="165" fontId="14" fillId="0" borderId="30" xfId="0" applyNumberFormat="1" applyFont="1" applyBorder="1" applyAlignment="1">
      <alignment horizontal="center"/>
    </xf>
    <xf numFmtId="165" fontId="14" fillId="0" borderId="35" xfId="0" applyNumberFormat="1" applyFont="1" applyBorder="1" applyAlignment="1">
      <alignment horizontal="center"/>
    </xf>
    <xf numFmtId="165" fontId="14" fillId="0" borderId="33" xfId="0" applyNumberFormat="1" applyFont="1" applyBorder="1" applyAlignment="1">
      <alignment horizontal="center"/>
    </xf>
    <xf numFmtId="2" fontId="8" fillId="0" borderId="16" xfId="0" applyNumberFormat="1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168" fontId="8" fillId="0" borderId="16" xfId="0" applyNumberFormat="1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65" fontId="6" fillId="0" borderId="17" xfId="0" applyNumberFormat="1" applyFont="1" applyBorder="1" applyAlignment="1">
      <alignment horizontal="center" vertical="center"/>
    </xf>
    <xf numFmtId="47" fontId="6" fillId="0" borderId="17" xfId="0" applyNumberFormat="1" applyFont="1" applyBorder="1" applyAlignment="1">
      <alignment horizontal="center" vertical="center"/>
    </xf>
    <xf numFmtId="2" fontId="6" fillId="0" borderId="17" xfId="0" applyNumberFormat="1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165" fontId="6" fillId="0" borderId="58" xfId="0" applyNumberFormat="1" applyFont="1" applyBorder="1" applyAlignment="1">
      <alignment horizontal="center" vertical="center"/>
    </xf>
    <xf numFmtId="47" fontId="6" fillId="0" borderId="58" xfId="0" applyNumberFormat="1" applyFont="1" applyBorder="1" applyAlignment="1">
      <alignment horizontal="center" vertical="center"/>
    </xf>
    <xf numFmtId="2" fontId="6" fillId="0" borderId="58" xfId="0" applyNumberFormat="1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6" fillId="0" borderId="60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3" fillId="37" borderId="0" xfId="0" applyFont="1" applyFill="1" applyAlignment="1">
      <alignment horizontal="left" vertical="center"/>
    </xf>
    <xf numFmtId="0" fontId="0" fillId="37" borderId="0" xfId="0" applyFill="1" applyAlignment="1">
      <alignment horizontal="left" vertical="center"/>
    </xf>
    <xf numFmtId="0" fontId="0" fillId="37" borderId="0" xfId="0" applyFill="1" applyAlignment="1">
      <alignment horizontal="left"/>
    </xf>
    <xf numFmtId="0" fontId="9" fillId="0" borderId="0" xfId="0" applyFont="1" applyAlignment="1">
      <alignment horizontal="left"/>
    </xf>
    <xf numFmtId="0" fontId="3" fillId="37" borderId="0" xfId="0" applyFont="1" applyFill="1" applyAlignment="1">
      <alignment horizontal="center"/>
    </xf>
    <xf numFmtId="0" fontId="18" fillId="0" borderId="0" xfId="0" applyFont="1" applyAlignment="1">
      <alignment vertical="center"/>
    </xf>
    <xf numFmtId="0" fontId="18" fillId="0" borderId="31" xfId="0" applyFont="1" applyBorder="1" applyAlignment="1">
      <alignment vertical="center"/>
    </xf>
    <xf numFmtId="0" fontId="18" fillId="0" borderId="11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0" fillId="43" borderId="0" xfId="0" applyFill="1" applyAlignment="1">
      <alignment horizontal="left" vertical="center"/>
    </xf>
    <xf numFmtId="0" fontId="0" fillId="44" borderId="0" xfId="0" applyFill="1" applyAlignment="1">
      <alignment horizontal="left" vertical="center"/>
    </xf>
    <xf numFmtId="2" fontId="19" fillId="0" borderId="25" xfId="0" applyNumberFormat="1" applyFont="1" applyBorder="1" applyAlignment="1">
      <alignment vertical="center"/>
    </xf>
    <xf numFmtId="2" fontId="19" fillId="0" borderId="11" xfId="0" applyNumberFormat="1" applyFont="1" applyBorder="1" applyAlignment="1">
      <alignment vertical="center"/>
    </xf>
    <xf numFmtId="0" fontId="11" fillId="0" borderId="14" xfId="0" applyFont="1" applyBorder="1" applyAlignment="1">
      <alignment horizontal="center" vertical="center"/>
    </xf>
    <xf numFmtId="0" fontId="0" fillId="44" borderId="0" xfId="0" applyFill="1" applyAlignment="1">
      <alignment horizontal="left"/>
    </xf>
    <xf numFmtId="49" fontId="2" fillId="0" borderId="16" xfId="0" applyNumberFormat="1" applyFont="1" applyBorder="1" applyAlignment="1" applyProtection="1">
      <alignment horizontal="center" vertical="center"/>
      <protection locked="0"/>
    </xf>
    <xf numFmtId="165" fontId="3" fillId="29" borderId="10" xfId="0" applyNumberFormat="1" applyFont="1" applyFill="1" applyBorder="1" applyAlignment="1" applyProtection="1">
      <alignment horizontal="center"/>
      <protection locked="0"/>
    </xf>
    <xf numFmtId="165" fontId="3" fillId="0" borderId="10" xfId="0" applyNumberFormat="1" applyFont="1" applyBorder="1" applyAlignment="1">
      <alignment horizontal="left"/>
    </xf>
    <xf numFmtId="0" fontId="3" fillId="29" borderId="10" xfId="37" applyFill="1" applyBorder="1" applyAlignment="1" applyProtection="1">
      <alignment horizontal="left" vertical="center" indent="1"/>
      <protection locked="0"/>
    </xf>
    <xf numFmtId="14" fontId="3" fillId="29" borderId="10" xfId="37" applyNumberFormat="1" applyFill="1" applyBorder="1" applyAlignment="1" applyProtection="1">
      <alignment horizontal="center" vertical="center"/>
      <protection locked="0"/>
    </xf>
    <xf numFmtId="0" fontId="3" fillId="29" borderId="10" xfId="37" applyFill="1" applyBorder="1" applyAlignment="1" applyProtection="1">
      <alignment horizontal="center" vertical="center"/>
      <protection locked="0"/>
    </xf>
    <xf numFmtId="2" fontId="0" fillId="37" borderId="0" xfId="0" applyNumberFormat="1" applyFill="1" applyAlignment="1">
      <alignment horizontal="center"/>
    </xf>
    <xf numFmtId="2" fontId="3" fillId="37" borderId="0" xfId="0" applyNumberFormat="1" applyFont="1" applyFill="1"/>
    <xf numFmtId="0" fontId="3" fillId="45" borderId="10" xfId="0" applyFont="1" applyFill="1" applyBorder="1" applyAlignment="1" applyProtection="1">
      <alignment horizontal="left"/>
      <protection locked="0"/>
    </xf>
    <xf numFmtId="2" fontId="3" fillId="45" borderId="10" xfId="0" applyNumberFormat="1" applyFont="1" applyFill="1" applyBorder="1" applyAlignment="1" applyProtection="1">
      <alignment horizontal="center"/>
      <protection locked="0"/>
    </xf>
    <xf numFmtId="165" fontId="3" fillId="45" borderId="10" xfId="0" applyNumberFormat="1" applyFont="1" applyFill="1" applyBorder="1" applyAlignment="1" applyProtection="1">
      <alignment horizontal="center"/>
      <protection locked="0"/>
    </xf>
    <xf numFmtId="165" fontId="3" fillId="45" borderId="10" xfId="0" applyNumberFormat="1" applyFont="1" applyFill="1" applyBorder="1" applyAlignment="1" applyProtection="1">
      <alignment horizontal="left"/>
      <protection locked="0"/>
    </xf>
    <xf numFmtId="0" fontId="70" fillId="0" borderId="0" xfId="0" applyFont="1"/>
    <xf numFmtId="0" fontId="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2" fillId="37" borderId="0" xfId="0" applyFont="1" applyFill="1"/>
    <xf numFmtId="0" fontId="3" fillId="0" borderId="0" xfId="0" applyFont="1" applyAlignment="1">
      <alignment horizontal="left"/>
    </xf>
    <xf numFmtId="0" fontId="11" fillId="0" borderId="0" xfId="0" applyFont="1" applyAlignment="1">
      <alignment vertical="center"/>
    </xf>
    <xf numFmtId="0" fontId="73" fillId="0" borderId="0" xfId="70" applyFont="1" applyAlignment="1">
      <alignment vertical="center"/>
    </xf>
    <xf numFmtId="0" fontId="5" fillId="0" borderId="0" xfId="70" applyFont="1" applyAlignment="1">
      <alignment vertical="center"/>
    </xf>
    <xf numFmtId="0" fontId="74" fillId="0" borderId="0" xfId="70" applyFont="1" applyAlignment="1">
      <alignment vertical="center"/>
    </xf>
    <xf numFmtId="0" fontId="2" fillId="0" borderId="0" xfId="70" applyFont="1" applyAlignment="1">
      <alignment horizontal="center" vertical="center"/>
    </xf>
    <xf numFmtId="0" fontId="75" fillId="0" borderId="0" xfId="70" applyFont="1" applyAlignment="1">
      <alignment vertical="center"/>
    </xf>
    <xf numFmtId="0" fontId="3" fillId="0" borderId="0" xfId="70" applyFont="1" applyAlignment="1">
      <alignment horizontal="left" vertical="center"/>
    </xf>
    <xf numFmtId="0" fontId="73" fillId="0" borderId="0" xfId="72" applyFont="1" applyAlignment="1">
      <alignment vertical="center"/>
    </xf>
    <xf numFmtId="0" fontId="14" fillId="0" borderId="64" xfId="70" applyFont="1" applyBorder="1" applyAlignment="1">
      <alignment horizontal="center" vertical="center"/>
    </xf>
    <xf numFmtId="0" fontId="14" fillId="0" borderId="65" xfId="70" applyFont="1" applyBorder="1" applyAlignment="1">
      <alignment vertical="center"/>
    </xf>
    <xf numFmtId="0" fontId="14" fillId="0" borderId="66" xfId="70" applyFont="1" applyBorder="1" applyAlignment="1">
      <alignment horizontal="center" vertical="center"/>
    </xf>
    <xf numFmtId="0" fontId="14" fillId="0" borderId="10" xfId="70" applyFont="1" applyBorder="1" applyAlignment="1">
      <alignment horizontal="center" vertical="center"/>
    </xf>
    <xf numFmtId="0" fontId="14" fillId="0" borderId="10" xfId="70" applyFont="1" applyBorder="1" applyAlignment="1">
      <alignment vertical="center"/>
    </xf>
    <xf numFmtId="0" fontId="14" fillId="0" borderId="0" xfId="70" applyFont="1" applyAlignment="1">
      <alignment horizontal="left" vertical="center"/>
    </xf>
    <xf numFmtId="0" fontId="14" fillId="0" borderId="0" xfId="70" applyFont="1" applyAlignment="1">
      <alignment vertical="center"/>
    </xf>
    <xf numFmtId="0" fontId="16" fillId="0" borderId="0" xfId="70" applyFont="1" applyAlignment="1">
      <alignment vertical="center"/>
    </xf>
    <xf numFmtId="0" fontId="73" fillId="0" borderId="68" xfId="72" applyFont="1" applyBorder="1" applyAlignment="1">
      <alignment horizontal="centerContinuous" vertical="center"/>
    </xf>
    <xf numFmtId="0" fontId="73" fillId="0" borderId="69" xfId="72" applyFont="1" applyBorder="1" applyAlignment="1">
      <alignment horizontal="centerContinuous" vertical="center"/>
    </xf>
    <xf numFmtId="0" fontId="73" fillId="0" borderId="0" xfId="70" applyFont="1" applyAlignment="1">
      <alignment horizontal="centerContinuous" vertical="center"/>
    </xf>
    <xf numFmtId="0" fontId="73" fillId="0" borderId="70" xfId="72" applyFont="1" applyBorder="1" applyAlignment="1">
      <alignment horizontal="centerContinuous" vertical="center"/>
    </xf>
    <xf numFmtId="0" fontId="73" fillId="0" borderId="72" xfId="72" applyFont="1" applyBorder="1" applyAlignment="1">
      <alignment horizontal="centerContinuous" vertical="center"/>
    </xf>
    <xf numFmtId="0" fontId="73" fillId="0" borderId="73" xfId="72" applyFont="1" applyBorder="1" applyAlignment="1">
      <alignment horizontal="centerContinuous" vertical="center"/>
    </xf>
    <xf numFmtId="0" fontId="73" fillId="0" borderId="74" xfId="72" applyFont="1" applyBorder="1" applyAlignment="1">
      <alignment horizontal="centerContinuous" vertical="center"/>
    </xf>
    <xf numFmtId="0" fontId="14" fillId="0" borderId="75" xfId="70" applyFont="1" applyBorder="1" applyAlignment="1">
      <alignment horizontal="center" vertical="center"/>
    </xf>
    <xf numFmtId="0" fontId="16" fillId="0" borderId="76" xfId="70" applyFont="1" applyBorder="1" applyAlignment="1">
      <alignment horizontal="centerContinuous" vertical="center"/>
    </xf>
    <xf numFmtId="0" fontId="14" fillId="0" borderId="77" xfId="70" applyFont="1" applyBorder="1" applyAlignment="1">
      <alignment horizontal="centerContinuous" vertical="center"/>
    </xf>
    <xf numFmtId="0" fontId="14" fillId="0" borderId="78" xfId="70" applyFont="1" applyBorder="1" applyAlignment="1">
      <alignment horizontal="centerContinuous" vertical="center"/>
    </xf>
    <xf numFmtId="0" fontId="14" fillId="0" borderId="76" xfId="70" applyFont="1" applyBorder="1" applyAlignment="1">
      <alignment horizontal="centerContinuous" vertical="center"/>
    </xf>
    <xf numFmtId="0" fontId="14" fillId="0" borderId="79" xfId="70" applyFont="1" applyBorder="1" applyAlignment="1">
      <alignment horizontal="centerContinuous" vertical="center"/>
    </xf>
    <xf numFmtId="0" fontId="73" fillId="0" borderId="71" xfId="70" applyFont="1" applyBorder="1" applyAlignment="1">
      <alignment horizontal="centerContinuous" vertical="center"/>
    </xf>
    <xf numFmtId="20" fontId="73" fillId="0" borderId="82" xfId="72" applyNumberFormat="1" applyFont="1" applyBorder="1" applyAlignment="1">
      <alignment horizontal="center" vertical="center"/>
    </xf>
    <xf numFmtId="20" fontId="73" fillId="0" borderId="83" xfId="72" applyNumberFormat="1" applyFont="1" applyBorder="1" applyAlignment="1">
      <alignment horizontal="center" vertical="center"/>
    </xf>
    <xf numFmtId="0" fontId="72" fillId="0" borderId="0" xfId="70" applyFont="1" applyAlignment="1">
      <alignment vertical="center"/>
    </xf>
    <xf numFmtId="14" fontId="13" fillId="0" borderId="0" xfId="71" applyNumberFormat="1" applyFont="1" applyAlignment="1" applyProtection="1">
      <alignment vertical="center"/>
      <protection hidden="1"/>
    </xf>
    <xf numFmtId="0" fontId="72" fillId="0" borderId="0" xfId="70" applyFont="1" applyAlignment="1">
      <alignment horizontal="centerContinuous" vertical="center"/>
    </xf>
    <xf numFmtId="14" fontId="13" fillId="0" borderId="0" xfId="71" applyNumberFormat="1" applyFont="1" applyAlignment="1" applyProtection="1">
      <alignment horizontal="centerContinuous" vertical="center"/>
      <protection hidden="1"/>
    </xf>
    <xf numFmtId="0" fontId="14" fillId="0" borderId="85" xfId="70" applyFont="1" applyBorder="1" applyAlignment="1">
      <alignment horizontal="center" vertical="center"/>
    </xf>
    <xf numFmtId="20" fontId="14" fillId="0" borderId="90" xfId="70" applyNumberFormat="1" applyFont="1" applyBorder="1" applyAlignment="1">
      <alignment horizontal="center" vertical="center"/>
    </xf>
    <xf numFmtId="20" fontId="14" fillId="0" borderId="92" xfId="70" applyNumberFormat="1" applyFont="1" applyBorder="1" applyAlignment="1">
      <alignment horizontal="center" vertical="center"/>
    </xf>
    <xf numFmtId="20" fontId="14" fillId="0" borderId="94" xfId="70" applyNumberFormat="1" applyFont="1" applyBorder="1" applyAlignment="1">
      <alignment horizontal="center" vertical="center"/>
    </xf>
    <xf numFmtId="0" fontId="14" fillId="0" borderId="95" xfId="70" applyFont="1" applyBorder="1" applyAlignment="1">
      <alignment horizontal="center" vertical="center"/>
    </xf>
    <xf numFmtId="0" fontId="14" fillId="0" borderId="96" xfId="70" applyFont="1" applyBorder="1" applyAlignment="1">
      <alignment vertical="center"/>
    </xf>
    <xf numFmtId="20" fontId="73" fillId="0" borderId="99" xfId="72" applyNumberFormat="1" applyFont="1" applyBorder="1" applyAlignment="1">
      <alignment horizontal="center" vertical="center"/>
    </xf>
    <xf numFmtId="0" fontId="73" fillId="0" borderId="100" xfId="70" applyFont="1" applyBorder="1" applyAlignment="1">
      <alignment vertical="center"/>
    </xf>
    <xf numFmtId="0" fontId="73" fillId="0" borderId="80" xfId="72" applyFont="1" applyBorder="1" applyAlignment="1">
      <alignment horizontal="centerContinuous" vertical="center"/>
    </xf>
    <xf numFmtId="0" fontId="73" fillId="0" borderId="81" xfId="72" applyFont="1" applyBorder="1" applyAlignment="1">
      <alignment horizontal="centerContinuous" vertical="center"/>
    </xf>
    <xf numFmtId="0" fontId="73" fillId="0" borderId="84" xfId="72" applyFont="1" applyBorder="1" applyAlignment="1">
      <alignment horizontal="centerContinuous" vertical="center"/>
    </xf>
    <xf numFmtId="0" fontId="64" fillId="37" borderId="19" xfId="0" quotePrefix="1" applyFont="1" applyFill="1" applyBorder="1" applyAlignment="1">
      <alignment horizontal="left" vertical="center" wrapText="1" indent="1"/>
    </xf>
    <xf numFmtId="0" fontId="64" fillId="37" borderId="20" xfId="0" applyFont="1" applyFill="1" applyBorder="1" applyAlignment="1">
      <alignment horizontal="left" vertical="center" wrapText="1" indent="1"/>
    </xf>
    <xf numFmtId="0" fontId="64" fillId="37" borderId="21" xfId="0" applyFont="1" applyFill="1" applyBorder="1" applyAlignment="1">
      <alignment horizontal="left" vertical="center" wrapText="1" indent="1"/>
    </xf>
    <xf numFmtId="0" fontId="10" fillId="0" borderId="13" xfId="0" quotePrefix="1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64" fillId="39" borderId="19" xfId="0" quotePrefix="1" applyFont="1" applyFill="1" applyBorder="1" applyAlignment="1">
      <alignment horizontal="left" vertical="center" wrapText="1" indent="1"/>
    </xf>
    <xf numFmtId="0" fontId="64" fillId="39" borderId="20" xfId="0" applyFont="1" applyFill="1" applyBorder="1" applyAlignment="1">
      <alignment horizontal="left" vertical="center" wrapText="1" indent="1"/>
    </xf>
    <xf numFmtId="0" fontId="64" fillId="39" borderId="21" xfId="0" applyFont="1" applyFill="1" applyBorder="1" applyAlignment="1">
      <alignment horizontal="left" vertical="center" wrapText="1" indent="1"/>
    </xf>
    <xf numFmtId="0" fontId="63" fillId="37" borderId="27" xfId="0" applyFont="1" applyFill="1" applyBorder="1" applyAlignment="1">
      <alignment horizontal="center" vertical="center" wrapText="1"/>
    </xf>
    <xf numFmtId="0" fontId="63" fillId="37" borderId="28" xfId="0" applyFont="1" applyFill="1" applyBorder="1" applyAlignment="1">
      <alignment horizontal="center" vertical="center" wrapText="1"/>
    </xf>
    <xf numFmtId="0" fontId="63" fillId="37" borderId="18" xfId="0" applyFont="1" applyFill="1" applyBorder="1" applyAlignment="1">
      <alignment horizontal="center" vertical="center" wrapText="1"/>
    </xf>
    <xf numFmtId="0" fontId="63" fillId="37" borderId="37" xfId="0" applyFont="1" applyFill="1" applyBorder="1" applyAlignment="1">
      <alignment horizontal="center" vertical="center" wrapText="1"/>
    </xf>
    <xf numFmtId="0" fontId="63" fillId="37" borderId="38" xfId="0" applyFont="1" applyFill="1" applyBorder="1" applyAlignment="1">
      <alignment horizontal="center" vertical="center" wrapText="1"/>
    </xf>
    <xf numFmtId="0" fontId="63" fillId="37" borderId="39" xfId="0" applyFont="1" applyFill="1" applyBorder="1" applyAlignment="1">
      <alignment horizontal="center" vertical="center" wrapText="1"/>
    </xf>
    <xf numFmtId="0" fontId="65" fillId="29" borderId="22" xfId="0" applyFont="1" applyFill="1" applyBorder="1" applyAlignment="1" applyProtection="1">
      <alignment horizontal="center" vertical="center"/>
      <protection locked="0"/>
    </xf>
    <xf numFmtId="0" fontId="65" fillId="29" borderId="24" xfId="0" applyFont="1" applyFill="1" applyBorder="1" applyAlignment="1" applyProtection="1">
      <alignment horizontal="center" vertical="center"/>
      <protection locked="0"/>
    </xf>
    <xf numFmtId="0" fontId="64" fillId="37" borderId="22" xfId="0" quotePrefix="1" applyFont="1" applyFill="1" applyBorder="1" applyAlignment="1">
      <alignment horizontal="left" vertical="center" wrapText="1" indent="1"/>
    </xf>
    <xf numFmtId="0" fontId="64" fillId="37" borderId="24" xfId="0" quotePrefix="1" applyFont="1" applyFill="1" applyBorder="1" applyAlignment="1">
      <alignment horizontal="left" vertical="center" wrapText="1" indent="1"/>
    </xf>
    <xf numFmtId="0" fontId="10" fillId="0" borderId="33" xfId="0" quotePrefix="1" applyFont="1" applyBorder="1" applyAlignment="1">
      <alignment horizontal="center" vertical="center" wrapText="1"/>
    </xf>
    <xf numFmtId="0" fontId="10" fillId="0" borderId="29" xfId="0" quotePrefix="1" applyFont="1" applyBorder="1" applyAlignment="1">
      <alignment horizontal="center" vertical="center" wrapText="1"/>
    </xf>
    <xf numFmtId="0" fontId="10" fillId="0" borderId="30" xfId="0" quotePrefix="1" applyFont="1" applyBorder="1" applyAlignment="1">
      <alignment horizontal="center" vertical="center" wrapText="1"/>
    </xf>
    <xf numFmtId="0" fontId="64" fillId="37" borderId="23" xfId="0" quotePrefix="1" applyFont="1" applyFill="1" applyBorder="1" applyAlignment="1">
      <alignment horizontal="left" vertical="center" wrapText="1" indent="1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0" fontId="4" fillId="0" borderId="29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2" fillId="0" borderId="16" xfId="0" applyFont="1" applyBorder="1" applyAlignment="1">
      <alignment horizontal="center" vertical="center" textRotation="90"/>
    </xf>
    <xf numFmtId="0" fontId="12" fillId="0" borderId="34" xfId="0" applyFont="1" applyBorder="1" applyAlignment="1">
      <alignment horizontal="center" vertical="center" textRotation="90"/>
    </xf>
    <xf numFmtId="0" fontId="12" fillId="0" borderId="35" xfId="0" applyFont="1" applyBorder="1" applyAlignment="1">
      <alignment horizontal="center" vertical="center" textRotation="90"/>
    </xf>
    <xf numFmtId="14" fontId="13" fillId="0" borderId="11" xfId="0" applyNumberFormat="1" applyFont="1" applyBorder="1" applyAlignment="1">
      <alignment horizontal="center" vertical="center"/>
    </xf>
    <xf numFmtId="14" fontId="13" fillId="0" borderId="25" xfId="0" applyNumberFormat="1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 textRotation="90"/>
    </xf>
    <xf numFmtId="0" fontId="11" fillId="0" borderId="34" xfId="0" applyFont="1" applyBorder="1" applyAlignment="1">
      <alignment horizontal="center" vertical="center" textRotation="90"/>
    </xf>
    <xf numFmtId="0" fontId="11" fillId="0" borderId="35" xfId="0" applyFont="1" applyBorder="1" applyAlignment="1">
      <alignment horizontal="center" vertical="center" textRotation="90"/>
    </xf>
    <xf numFmtId="0" fontId="13" fillId="37" borderId="13" xfId="0" applyFont="1" applyFill="1" applyBorder="1" applyAlignment="1">
      <alignment horizontal="center" vertical="center" wrapText="1"/>
    </xf>
    <xf numFmtId="0" fontId="13" fillId="37" borderId="14" xfId="0" applyFont="1" applyFill="1" applyBorder="1" applyAlignment="1">
      <alignment horizontal="center" vertical="center" wrapText="1"/>
    </xf>
    <xf numFmtId="0" fontId="13" fillId="37" borderId="15" xfId="0" applyFont="1" applyFill="1" applyBorder="1" applyAlignment="1">
      <alignment horizontal="center" vertical="center" wrapText="1"/>
    </xf>
    <xf numFmtId="0" fontId="13" fillId="37" borderId="31" xfId="0" applyFont="1" applyFill="1" applyBorder="1" applyAlignment="1">
      <alignment horizontal="center" vertical="center" wrapText="1"/>
    </xf>
    <xf numFmtId="0" fontId="13" fillId="37" borderId="0" xfId="0" applyFont="1" applyFill="1" applyAlignment="1">
      <alignment horizontal="center" vertical="center" wrapText="1"/>
    </xf>
    <xf numFmtId="0" fontId="13" fillId="37" borderId="32" xfId="0" applyFont="1" applyFill="1" applyBorder="1" applyAlignment="1">
      <alignment horizontal="center" vertical="center" wrapText="1"/>
    </xf>
    <xf numFmtId="0" fontId="13" fillId="37" borderId="31" xfId="0" applyFont="1" applyFill="1" applyBorder="1" applyAlignment="1">
      <alignment vertical="center"/>
    </xf>
    <xf numFmtId="0" fontId="13" fillId="37" borderId="0" xfId="0" applyFont="1" applyFill="1" applyAlignment="1">
      <alignment vertical="center"/>
    </xf>
    <xf numFmtId="0" fontId="13" fillId="37" borderId="32" xfId="0" applyFont="1" applyFill="1" applyBorder="1" applyAlignment="1">
      <alignment vertical="center"/>
    </xf>
    <xf numFmtId="0" fontId="13" fillId="37" borderId="33" xfId="0" applyFont="1" applyFill="1" applyBorder="1" applyAlignment="1">
      <alignment vertical="center"/>
    </xf>
    <xf numFmtId="0" fontId="13" fillId="37" borderId="29" xfId="0" applyFont="1" applyFill="1" applyBorder="1" applyAlignment="1">
      <alignment vertical="center"/>
    </xf>
    <xf numFmtId="0" fontId="13" fillId="37" borderId="30" xfId="0" applyFont="1" applyFill="1" applyBorder="1" applyAlignment="1">
      <alignment vertical="center"/>
    </xf>
    <xf numFmtId="0" fontId="0" fillId="0" borderId="16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13" fillId="37" borderId="33" xfId="0" applyFont="1" applyFill="1" applyBorder="1" applyAlignment="1">
      <alignment horizontal="center" vertical="center" wrapText="1"/>
    </xf>
    <xf numFmtId="0" fontId="13" fillId="37" borderId="29" xfId="0" applyFont="1" applyFill="1" applyBorder="1" applyAlignment="1">
      <alignment horizontal="center" vertical="center" wrapText="1"/>
    </xf>
    <xf numFmtId="0" fontId="13" fillId="37" borderId="30" xfId="0" applyFont="1" applyFill="1" applyBorder="1" applyAlignment="1">
      <alignment horizontal="center" vertical="center" wrapText="1"/>
    </xf>
    <xf numFmtId="0" fontId="13" fillId="37" borderId="13" xfId="0" applyFont="1" applyFill="1" applyBorder="1" applyAlignment="1">
      <alignment horizontal="center" wrapText="1"/>
    </xf>
    <xf numFmtId="0" fontId="13" fillId="37" borderId="14" xfId="0" applyFont="1" applyFill="1" applyBorder="1" applyAlignment="1">
      <alignment horizontal="center" wrapText="1"/>
    </xf>
    <xf numFmtId="0" fontId="13" fillId="37" borderId="15" xfId="0" applyFont="1" applyFill="1" applyBorder="1" applyAlignment="1">
      <alignment horizontal="center" wrapText="1"/>
    </xf>
    <xf numFmtId="0" fontId="13" fillId="37" borderId="31" xfId="0" applyFont="1" applyFill="1" applyBorder="1" applyAlignment="1">
      <alignment horizontal="center" wrapText="1"/>
    </xf>
    <xf numFmtId="0" fontId="13" fillId="37" borderId="0" xfId="0" applyFont="1" applyFill="1" applyAlignment="1">
      <alignment horizontal="center" wrapText="1"/>
    </xf>
    <xf numFmtId="0" fontId="13" fillId="37" borderId="32" xfId="0" applyFont="1" applyFill="1" applyBorder="1" applyAlignment="1">
      <alignment horizontal="center" wrapText="1"/>
    </xf>
    <xf numFmtId="0" fontId="13" fillId="37" borderId="33" xfId="0" applyFont="1" applyFill="1" applyBorder="1" applyAlignment="1">
      <alignment horizontal="center" wrapText="1"/>
    </xf>
    <xf numFmtId="0" fontId="13" fillId="37" borderId="29" xfId="0" applyFont="1" applyFill="1" applyBorder="1" applyAlignment="1">
      <alignment horizontal="center" wrapText="1"/>
    </xf>
    <xf numFmtId="0" fontId="13" fillId="37" borderId="30" xfId="0" applyFont="1" applyFill="1" applyBorder="1" applyAlignment="1">
      <alignment horizontal="center" wrapText="1"/>
    </xf>
    <xf numFmtId="0" fontId="14" fillId="0" borderId="10" xfId="42" applyFont="1" applyBorder="1" applyAlignment="1">
      <alignment horizontal="center" vertical="center"/>
    </xf>
    <xf numFmtId="0" fontId="14" fillId="0" borderId="10" xfId="41" applyFont="1" applyBorder="1" applyAlignment="1">
      <alignment horizontal="center" vertical="center"/>
    </xf>
    <xf numFmtId="0" fontId="13" fillId="0" borderId="11" xfId="41" quotePrefix="1" applyFont="1" applyBorder="1" applyAlignment="1">
      <alignment horizontal="center" vertical="center"/>
    </xf>
    <xf numFmtId="0" fontId="13" fillId="0" borderId="26" xfId="41" applyFont="1" applyBorder="1" applyAlignment="1">
      <alignment horizontal="center" vertical="center"/>
    </xf>
    <xf numFmtId="0" fontId="13" fillId="0" borderId="25" xfId="41" applyFont="1" applyBorder="1" applyAlignment="1">
      <alignment horizontal="center" vertical="center"/>
    </xf>
    <xf numFmtId="0" fontId="6" fillId="0" borderId="11" xfId="41" applyFont="1" applyBorder="1" applyAlignment="1">
      <alignment horizontal="left" vertical="center" wrapText="1" indent="1"/>
    </xf>
    <xf numFmtId="0" fontId="6" fillId="0" borderId="26" xfId="41" applyFont="1" applyBorder="1" applyAlignment="1">
      <alignment horizontal="left" vertical="center" wrapText="1" indent="1"/>
    </xf>
    <xf numFmtId="0" fontId="6" fillId="0" borderId="25" xfId="41" applyFont="1" applyBorder="1" applyAlignment="1">
      <alignment horizontal="left" vertical="center" wrapText="1" indent="1"/>
    </xf>
    <xf numFmtId="0" fontId="6" fillId="0" borderId="10" xfId="41" quotePrefix="1" applyFont="1" applyBorder="1" applyAlignment="1">
      <alignment horizontal="center" vertical="center"/>
    </xf>
    <xf numFmtId="0" fontId="14" fillId="0" borderId="13" xfId="42" applyFont="1" applyBorder="1" applyAlignment="1">
      <alignment horizontal="center" vertical="center" wrapText="1"/>
    </xf>
    <xf numFmtId="0" fontId="14" fillId="0" borderId="15" xfId="42" applyFont="1" applyBorder="1" applyAlignment="1">
      <alignment horizontal="center" vertical="center" wrapText="1"/>
    </xf>
    <xf numFmtId="0" fontId="14" fillId="0" borderId="33" xfId="42" applyFont="1" applyBorder="1" applyAlignment="1">
      <alignment horizontal="center" vertical="center" wrapText="1"/>
    </xf>
    <xf numFmtId="0" fontId="14" fillId="0" borderId="30" xfId="42" applyFont="1" applyBorder="1" applyAlignment="1">
      <alignment horizontal="center" vertical="center" wrapText="1"/>
    </xf>
    <xf numFmtId="0" fontId="16" fillId="0" borderId="86" xfId="70" applyFont="1" applyBorder="1" applyAlignment="1">
      <alignment horizontal="center" vertical="center"/>
    </xf>
    <xf numFmtId="0" fontId="16" fillId="0" borderId="87" xfId="70" applyFont="1" applyBorder="1" applyAlignment="1">
      <alignment horizontal="center" vertical="center"/>
    </xf>
    <xf numFmtId="0" fontId="16" fillId="0" borderId="88" xfId="70" applyFont="1" applyBorder="1" applyAlignment="1">
      <alignment horizontal="center" vertical="center"/>
    </xf>
    <xf numFmtId="0" fontId="16" fillId="0" borderId="89" xfId="70" applyFont="1" applyBorder="1" applyAlignment="1">
      <alignment horizontal="center" vertical="center"/>
    </xf>
    <xf numFmtId="0" fontId="14" fillId="0" borderId="64" xfId="70" applyFont="1" applyBorder="1" applyAlignment="1">
      <alignment horizontal="center" vertical="center"/>
    </xf>
    <xf numFmtId="0" fontId="14" fillId="0" borderId="65" xfId="70" applyFont="1" applyBorder="1" applyAlignment="1">
      <alignment horizontal="center" vertical="center"/>
    </xf>
    <xf numFmtId="0" fontId="14" fillId="0" borderId="67" xfId="70" applyFont="1" applyBorder="1" applyAlignment="1">
      <alignment horizontal="center" vertical="center"/>
    </xf>
    <xf numFmtId="0" fontId="14" fillId="0" borderId="91" xfId="70" applyFont="1" applyBorder="1" applyAlignment="1">
      <alignment horizontal="center" vertical="center"/>
    </xf>
    <xf numFmtId="0" fontId="14" fillId="0" borderId="66" xfId="70" applyFont="1" applyBorder="1" applyAlignment="1">
      <alignment horizontal="center" vertical="center"/>
    </xf>
    <xf numFmtId="0" fontId="14" fillId="0" borderId="10" xfId="70" applyFont="1" applyBorder="1" applyAlignment="1">
      <alignment horizontal="center" vertical="center"/>
    </xf>
    <xf numFmtId="0" fontId="14" fillId="0" borderId="11" xfId="70" applyFont="1" applyBorder="1" applyAlignment="1">
      <alignment horizontal="center" vertical="center"/>
    </xf>
    <xf numFmtId="0" fontId="14" fillId="0" borderId="93" xfId="70" applyFont="1" applyBorder="1" applyAlignment="1">
      <alignment horizontal="center" vertical="center"/>
    </xf>
    <xf numFmtId="0" fontId="14" fillId="0" borderId="10" xfId="70" quotePrefix="1" applyFont="1" applyBorder="1" applyAlignment="1">
      <alignment horizontal="center" vertical="center"/>
    </xf>
    <xf numFmtId="0" fontId="14" fillId="0" borderId="11" xfId="70" quotePrefix="1" applyFont="1" applyBorder="1" applyAlignment="1">
      <alignment horizontal="center" vertical="center"/>
    </xf>
    <xf numFmtId="0" fontId="14" fillId="0" borderId="95" xfId="70" applyFont="1" applyBorder="1" applyAlignment="1">
      <alignment horizontal="center" vertical="center"/>
    </xf>
    <xf numFmtId="0" fontId="14" fillId="0" borderId="96" xfId="70" applyFont="1" applyBorder="1" applyAlignment="1">
      <alignment horizontal="center" vertical="center"/>
    </xf>
    <xf numFmtId="0" fontId="14" fillId="0" borderId="97" xfId="70" applyFont="1" applyBorder="1" applyAlignment="1">
      <alignment horizontal="center" vertical="center"/>
    </xf>
    <xf numFmtId="0" fontId="14" fillId="0" borderId="98" xfId="7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71" fontId="8" fillId="0" borderId="10" xfId="0" applyNumberFormat="1" applyFont="1" applyBorder="1" applyAlignment="1">
      <alignment horizontal="center" vertical="center"/>
    </xf>
    <xf numFmtId="0" fontId="16" fillId="37" borderId="0" xfId="0" quotePrefix="1" applyFont="1" applyFill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2" fontId="19" fillId="0" borderId="26" xfId="0" applyNumberFormat="1" applyFont="1" applyBorder="1" applyAlignment="1">
      <alignment horizontal="center" vertical="center"/>
    </xf>
    <xf numFmtId="2" fontId="19" fillId="0" borderId="25" xfId="0" applyNumberFormat="1" applyFont="1" applyBorder="1" applyAlignment="1">
      <alignment horizontal="center" vertical="center"/>
    </xf>
    <xf numFmtId="2" fontId="19" fillId="0" borderId="11" xfId="0" applyNumberFormat="1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/>
    </xf>
    <xf numFmtId="0" fontId="12" fillId="42" borderId="61" xfId="0" applyFont="1" applyFill="1" applyBorder="1" applyAlignment="1">
      <alignment horizontal="center" vertical="center" textRotation="90"/>
    </xf>
    <xf numFmtId="0" fontId="12" fillId="42" borderId="62" xfId="0" applyFont="1" applyFill="1" applyBorder="1" applyAlignment="1">
      <alignment horizontal="center" vertical="center" textRotation="90"/>
    </xf>
    <xf numFmtId="0" fontId="12" fillId="42" borderId="63" xfId="0" applyFont="1" applyFill="1" applyBorder="1" applyAlignment="1">
      <alignment horizontal="center" vertical="center" textRotation="90"/>
    </xf>
    <xf numFmtId="0" fontId="11" fillId="0" borderId="11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8" fillId="37" borderId="11" xfId="0" applyFont="1" applyFill="1" applyBorder="1" applyAlignment="1">
      <alignment horizontal="center" vertical="center" wrapText="1"/>
    </xf>
    <xf numFmtId="0" fontId="8" fillId="37" borderId="25" xfId="0" applyFont="1" applyFill="1" applyBorder="1" applyAlignment="1">
      <alignment horizontal="center" vertical="center" wrapText="1"/>
    </xf>
    <xf numFmtId="0" fontId="8" fillId="37" borderId="16" xfId="0" quotePrefix="1" applyFont="1" applyFill="1" applyBorder="1" applyAlignment="1">
      <alignment horizontal="center" vertical="center" wrapText="1"/>
    </xf>
    <xf numFmtId="0" fontId="8" fillId="37" borderId="34" xfId="0" quotePrefix="1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164" fontId="8" fillId="0" borderId="11" xfId="0" applyNumberFormat="1" applyFont="1" applyBorder="1" applyAlignment="1">
      <alignment horizontal="center" vertical="center"/>
    </xf>
    <xf numFmtId="164" fontId="8" fillId="0" borderId="25" xfId="0" applyNumberFormat="1" applyFont="1" applyBorder="1" applyAlignment="1">
      <alignment horizontal="center" vertical="center"/>
    </xf>
    <xf numFmtId="0" fontId="8" fillId="0" borderId="26" xfId="0" applyFont="1" applyBorder="1" applyAlignment="1">
      <alignment horizontal="center"/>
    </xf>
    <xf numFmtId="0" fontId="8" fillId="37" borderId="16" xfId="0" applyFont="1" applyFill="1" applyBorder="1" applyAlignment="1">
      <alignment horizontal="center" vertical="center"/>
    </xf>
    <xf numFmtId="0" fontId="8" fillId="37" borderId="34" xfId="0" applyFont="1" applyFill="1" applyBorder="1" applyAlignment="1">
      <alignment horizontal="center" vertical="center"/>
    </xf>
    <xf numFmtId="0" fontId="8" fillId="37" borderId="16" xfId="0" quotePrefix="1" applyFont="1" applyFill="1" applyBorder="1" applyAlignment="1">
      <alignment horizontal="center" vertical="center"/>
    </xf>
    <xf numFmtId="0" fontId="8" fillId="37" borderId="34" xfId="0" quotePrefix="1" applyFont="1" applyFill="1" applyBorder="1" applyAlignment="1">
      <alignment horizontal="center" vertical="center"/>
    </xf>
    <xf numFmtId="0" fontId="12" fillId="28" borderId="61" xfId="0" applyFont="1" applyFill="1" applyBorder="1" applyAlignment="1">
      <alignment horizontal="center" vertical="center" textRotation="90"/>
    </xf>
    <xf numFmtId="0" fontId="12" fillId="28" borderId="62" xfId="0" applyFont="1" applyFill="1" applyBorder="1" applyAlignment="1">
      <alignment horizontal="center" vertical="center" textRotation="90"/>
    </xf>
    <xf numFmtId="0" fontId="12" fillId="28" borderId="63" xfId="0" applyFont="1" applyFill="1" applyBorder="1" applyAlignment="1">
      <alignment horizontal="center" vertical="center" textRotation="90"/>
    </xf>
    <xf numFmtId="0" fontId="44" fillId="0" borderId="10" xfId="0" applyFont="1" applyBorder="1" applyAlignment="1">
      <alignment horizontal="center" vertical="center" wrapText="1"/>
    </xf>
    <xf numFmtId="2" fontId="44" fillId="0" borderId="10" xfId="0" applyNumberFormat="1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1" fontId="44" fillId="0" borderId="10" xfId="0" applyNumberFormat="1" applyFont="1" applyBorder="1" applyAlignment="1">
      <alignment horizontal="center" vertical="center"/>
    </xf>
    <xf numFmtId="171" fontId="44" fillId="0" borderId="10" xfId="0" applyNumberFormat="1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 wrapText="1"/>
    </xf>
    <xf numFmtId="0" fontId="19" fillId="0" borderId="25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4" fillId="0" borderId="49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1" xfId="0" applyFont="1" applyBorder="1" applyAlignment="1">
      <alignment horizontal="center"/>
    </xf>
    <xf numFmtId="0" fontId="14" fillId="0" borderId="46" xfId="0" applyFont="1" applyBorder="1" applyAlignment="1">
      <alignment horizontal="center"/>
    </xf>
    <xf numFmtId="0" fontId="14" fillId="0" borderId="26" xfId="0" applyFont="1" applyBorder="1" applyAlignment="1">
      <alignment horizontal="center"/>
    </xf>
    <xf numFmtId="0" fontId="14" fillId="0" borderId="47" xfId="0" applyFont="1" applyBorder="1" applyAlignment="1">
      <alignment horizontal="center"/>
    </xf>
    <xf numFmtId="0" fontId="14" fillId="0" borderId="46" xfId="0" applyFont="1" applyBorder="1" applyAlignment="1">
      <alignment horizontal="center" vertical="top"/>
    </xf>
    <xf numFmtId="0" fontId="14" fillId="0" borderId="26" xfId="0" applyFont="1" applyBorder="1" applyAlignment="1">
      <alignment horizontal="center" vertical="top"/>
    </xf>
    <xf numFmtId="0" fontId="14" fillId="0" borderId="47" xfId="0" applyFont="1" applyBorder="1" applyAlignment="1">
      <alignment horizontal="center" vertical="top"/>
    </xf>
    <xf numFmtId="0" fontId="16" fillId="41" borderId="37" xfId="0" applyFont="1" applyFill="1" applyBorder="1" applyAlignment="1">
      <alignment horizontal="center"/>
    </xf>
    <xf numFmtId="0" fontId="16" fillId="41" borderId="38" xfId="0" applyFont="1" applyFill="1" applyBorder="1" applyAlignment="1">
      <alignment horizontal="center"/>
    </xf>
    <xf numFmtId="0" fontId="16" fillId="41" borderId="39" xfId="0" applyFont="1" applyFill="1" applyBorder="1" applyAlignment="1">
      <alignment horizontal="center"/>
    </xf>
    <xf numFmtId="0" fontId="14" fillId="0" borderId="43" xfId="0" applyFont="1" applyBorder="1" applyAlignment="1">
      <alignment horizontal="center"/>
    </xf>
    <xf numFmtId="0" fontId="14" fillId="0" borderId="29" xfId="0" applyFont="1" applyBorder="1" applyAlignment="1">
      <alignment horizontal="center"/>
    </xf>
    <xf numFmtId="0" fontId="14" fillId="0" borderId="44" xfId="0" applyFont="1" applyBorder="1" applyAlignment="1">
      <alignment horizontal="center"/>
    </xf>
    <xf numFmtId="164" fontId="3" fillId="37" borderId="0" xfId="0" applyNumberFormat="1" applyFont="1" applyFill="1" applyAlignment="1">
      <alignment horizontal="center" vertical="center"/>
    </xf>
    <xf numFmtId="164" fontId="0" fillId="37" borderId="0" xfId="0" applyNumberFormat="1" applyFill="1" applyAlignment="1">
      <alignment horizontal="center" vertical="center"/>
    </xf>
    <xf numFmtId="0" fontId="0" fillId="37" borderId="0" xfId="0" applyFill="1" applyAlignment="1">
      <alignment horizontal="center" vertical="center"/>
    </xf>
    <xf numFmtId="0" fontId="16" fillId="40" borderId="37" xfId="0" applyFont="1" applyFill="1" applyBorder="1" applyAlignment="1">
      <alignment horizontal="center"/>
    </xf>
    <xf numFmtId="0" fontId="16" fillId="40" borderId="38" xfId="0" applyFont="1" applyFill="1" applyBorder="1" applyAlignment="1">
      <alignment horizontal="center"/>
    </xf>
    <xf numFmtId="0" fontId="16" fillId="40" borderId="39" xfId="0" applyFont="1" applyFill="1" applyBorder="1" applyAlignment="1">
      <alignment horizontal="center"/>
    </xf>
  </cellXfs>
  <cellStyles count="7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" xfId="56" xr:uid="{C16D5971-1039-4F0F-803B-F0F067800B1C}"/>
    <cellStyle name="Accent 1" xfId="57" xr:uid="{97E7C2E8-9C37-47A9-9615-2C806695ECE4}"/>
    <cellStyle name="Accent 2" xfId="58" xr:uid="{4724916E-941A-4B70-BB59-41BDDACCF626}"/>
    <cellStyle name="Accent 3" xfId="59" xr:uid="{A33091A2-6D7A-4F77-AC29-7A9674D3B93C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Bad 3" xfId="53" xr:uid="{90E22B5B-C3CB-4678-8BB9-DB4BE3A31503}"/>
    <cellStyle name="Calculation 2" xfId="26" xr:uid="{00000000-0005-0000-0000-000019000000}"/>
    <cellStyle name="Check Cell 2" xfId="27" xr:uid="{00000000-0005-0000-0000-00001A000000}"/>
    <cellStyle name="Error" xfId="60" xr:uid="{1A090923-7587-41B7-9E99-E385E63DE78B}"/>
    <cellStyle name="Explanatory Text 2" xfId="28" xr:uid="{00000000-0005-0000-0000-00001B000000}"/>
    <cellStyle name="Footnote" xfId="61" xr:uid="{F4A30BFF-1F9B-4477-8A2F-D3535BA91D03}"/>
    <cellStyle name="Good 2" xfId="29" xr:uid="{00000000-0005-0000-0000-00001C000000}"/>
    <cellStyle name="Good 3" xfId="52" xr:uid="{ADD49D7A-C30F-4B1B-9C3A-A14CC0DC28BD}"/>
    <cellStyle name="Heading" xfId="62" xr:uid="{C129309D-A267-4B65-AE37-33C2F2D1A31B}"/>
    <cellStyle name="Heading 1 2" xfId="30" xr:uid="{00000000-0005-0000-0000-00001D000000}"/>
    <cellStyle name="Heading 1 3" xfId="50" xr:uid="{FD83CBD2-4B0C-44EC-99E0-66473FC4BDF5}"/>
    <cellStyle name="Heading 2 2" xfId="31" xr:uid="{00000000-0005-0000-0000-00001E000000}"/>
    <cellStyle name="Heading 2 3" xfId="51" xr:uid="{BE0540E6-EE2F-487A-B796-ABC88D2DB752}"/>
    <cellStyle name="Heading 3 2" xfId="32" xr:uid="{00000000-0005-0000-0000-00001F000000}"/>
    <cellStyle name="Heading 4 2" xfId="33" xr:uid="{00000000-0005-0000-0000-000020000000}"/>
    <cellStyle name="Hyperlink 2" xfId="63" xr:uid="{BDF53DD7-0452-4F66-A30A-AEE10BC9127C}"/>
    <cellStyle name="Input 2" xfId="34" xr:uid="{00000000-0005-0000-0000-000022000000}"/>
    <cellStyle name="Linked Cell 2" xfId="35" xr:uid="{00000000-0005-0000-0000-000023000000}"/>
    <cellStyle name="Neutral 2" xfId="36" xr:uid="{00000000-0005-0000-0000-000024000000}"/>
    <cellStyle name="Neutral 3" xfId="54" xr:uid="{2897DDB8-673C-49A4-A8D0-24B05A6401AE}"/>
    <cellStyle name="Normal" xfId="0" builtinId="0"/>
    <cellStyle name="Normal 2" xfId="37" xr:uid="{00000000-0005-0000-0000-000026000000}"/>
    <cellStyle name="Normal 2 2" xfId="38" xr:uid="{00000000-0005-0000-0000-000027000000}"/>
    <cellStyle name="Normal 2 3" xfId="39" xr:uid="{00000000-0005-0000-0000-000028000000}"/>
    <cellStyle name="Normal 2 3 2" xfId="68" xr:uid="{B3D8BA7F-2BE5-4171-8415-EC9C84C13BB0}"/>
    <cellStyle name="Normal 3" xfId="48" xr:uid="{97993F41-C010-419C-83DE-1F93617A1C93}"/>
    <cellStyle name="Normal 4" xfId="49" xr:uid="{99E4D6BB-699C-41E2-8018-E3DA292DAF03}"/>
    <cellStyle name="Normal 6" xfId="72" xr:uid="{BD007259-EC70-6D4B-BA90-D5B9E3D1A070}"/>
    <cellStyle name="Normal 7" xfId="70" xr:uid="{1A592AAC-909D-C848-9663-B5827AFA802C}"/>
    <cellStyle name="Normal_2011 Wessex scoresheet V3  AW" xfId="40" xr:uid="{00000000-0005-0000-0000-000029000000}"/>
    <cellStyle name="Normal_NYAL OXFORD" xfId="71" xr:uid="{F9CA6B8D-9C7C-4E42-B963-9E25252EF69B}"/>
    <cellStyle name="Normal_SCORE SHEETS" xfId="41" xr:uid="{00000000-0005-0000-0000-00002A000000}"/>
    <cellStyle name="Normal_u11g VORTEX" xfId="42" xr:uid="{00000000-0005-0000-0000-00002B000000}"/>
    <cellStyle name="Note 2" xfId="43" xr:uid="{00000000-0005-0000-0000-00002C000000}"/>
    <cellStyle name="Note 2 2" xfId="69" xr:uid="{61E4263C-8593-49C3-A2D5-EF18C559BD6A}"/>
    <cellStyle name="Note 3" xfId="55" xr:uid="{42466AE9-88EC-4C93-8A93-AC219F4FC352}"/>
    <cellStyle name="Output 2" xfId="44" xr:uid="{00000000-0005-0000-0000-00002D000000}"/>
    <cellStyle name="Result" xfId="64" xr:uid="{EB81B29B-0815-48C3-922E-6FA8509C0C33}"/>
    <cellStyle name="Status" xfId="65" xr:uid="{7E8900FC-872E-4D7F-A4FF-CEC0DDF07BC6}"/>
    <cellStyle name="Text" xfId="66" xr:uid="{14AE165C-9DFD-4F39-933B-C89276E8E000}"/>
    <cellStyle name="Title 2" xfId="45" xr:uid="{00000000-0005-0000-0000-00002E000000}"/>
    <cellStyle name="Total 2" xfId="46" xr:uid="{00000000-0005-0000-0000-00002F000000}"/>
    <cellStyle name="Warning" xfId="67" xr:uid="{DCDDB0A3-2FFD-44BC-B0F2-4E0E64E63843}"/>
    <cellStyle name="Warning Text 2" xfId="47" xr:uid="{00000000-0005-0000-0000-000030000000}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EB8EBC"/>
        </patternFill>
      </fill>
    </dxf>
    <dxf>
      <fill>
        <patternFill>
          <bgColor rgb="FF91C2F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B6"/>
      <color rgb="FFFFFF66"/>
      <color rgb="FF9ACDFF"/>
      <color rgb="FFEB8EBC"/>
      <color rgb="FF91C2F1"/>
      <color rgb="FFFF99FF"/>
      <color rgb="FFFF00FF"/>
      <color rgb="FFFF660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06/relationships/rdRichValue" Target="richData/rdrichvalue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0" tint="-0.249977111117893"/>
  </sheetPr>
  <dimension ref="A1:J43"/>
  <sheetViews>
    <sheetView tabSelected="1" zoomScale="90" zoomScaleNormal="90" workbookViewId="0">
      <selection activeCell="A17" sqref="A17:D17"/>
    </sheetView>
  </sheetViews>
  <sheetFormatPr baseColWidth="10" defaultColWidth="9.1640625" defaultRowHeight="22" customHeight="1"/>
  <cols>
    <col min="1" max="1" width="11.1640625" style="9" bestFit="1" customWidth="1"/>
    <col min="2" max="2" width="77" style="9" customWidth="1"/>
    <col min="3" max="4" width="24.33203125" style="9" customWidth="1"/>
    <col min="5" max="6" width="15.5" style="9" customWidth="1"/>
    <col min="7" max="7" width="18.33203125" style="9" customWidth="1"/>
    <col min="8" max="8" width="14.5" style="9" bestFit="1" customWidth="1"/>
    <col min="9" max="9" width="44.6640625" style="44" customWidth="1"/>
    <col min="10" max="10" width="36" style="37" customWidth="1"/>
    <col min="11" max="12" width="20.5" style="9" customWidth="1"/>
    <col min="13" max="16" width="20.6640625" style="9" customWidth="1"/>
    <col min="17" max="16384" width="9.1640625" style="9"/>
  </cols>
  <sheetData>
    <row r="1" spans="1:10" ht="36" customHeight="1">
      <c r="A1" s="319" t="s">
        <v>175</v>
      </c>
      <c r="B1" s="320"/>
      <c r="C1" s="320"/>
      <c r="D1" s="321"/>
      <c r="E1" s="81"/>
      <c r="I1" s="9"/>
      <c r="J1" s="9"/>
    </row>
    <row r="2" spans="1:10" ht="36" customHeight="1">
      <c r="A2" s="337" t="s">
        <v>64</v>
      </c>
      <c r="B2" s="338"/>
      <c r="C2" s="338"/>
      <c r="D2" s="339"/>
      <c r="E2" s="81"/>
      <c r="G2" s="42" t="s">
        <v>46</v>
      </c>
      <c r="H2" s="43" t="s">
        <v>9</v>
      </c>
      <c r="I2" s="43" t="s">
        <v>10</v>
      </c>
      <c r="J2" s="9"/>
    </row>
    <row r="3" spans="1:10" ht="27" customHeight="1">
      <c r="A3" s="10" t="s">
        <v>11</v>
      </c>
      <c r="B3" s="45">
        <f>C16</f>
        <v>1</v>
      </c>
      <c r="C3" s="46"/>
      <c r="D3" s="46"/>
      <c r="E3" s="82"/>
      <c r="G3" s="25">
        <v>1</v>
      </c>
      <c r="H3" s="108">
        <v>45774</v>
      </c>
      <c r="I3" s="109" t="s">
        <v>31</v>
      </c>
      <c r="J3" s="9"/>
    </row>
    <row r="4" spans="1:10" ht="27" customHeight="1">
      <c r="A4" s="10" t="s">
        <v>12</v>
      </c>
      <c r="B4" s="56">
        <f>(VLOOKUP(C16,G3:H5,2,FALSE))</f>
        <v>45774</v>
      </c>
      <c r="C4" s="322" t="s">
        <v>45</v>
      </c>
      <c r="D4" s="323"/>
      <c r="E4" s="83"/>
      <c r="G4" s="25">
        <v>2</v>
      </c>
      <c r="H4" s="108">
        <v>45886</v>
      </c>
      <c r="I4" s="109" t="s">
        <v>32</v>
      </c>
      <c r="J4" s="9"/>
    </row>
    <row r="5" spans="1:10" ht="27" customHeight="1">
      <c r="A5" s="10" t="s">
        <v>13</v>
      </c>
      <c r="B5" s="47" t="str">
        <f>VLOOKUP(C16,G3:I5,3,FALSE)</f>
        <v>Horspath, Oxford</v>
      </c>
      <c r="C5" s="48" t="s">
        <v>19</v>
      </c>
      <c r="D5" s="49" t="s">
        <v>18</v>
      </c>
      <c r="E5" s="84"/>
      <c r="G5" s="25">
        <v>3</v>
      </c>
      <c r="H5" s="108">
        <v>45907</v>
      </c>
      <c r="I5" s="109" t="s">
        <v>33</v>
      </c>
      <c r="J5" s="9"/>
    </row>
    <row r="6" spans="1:10" ht="27" customHeight="1">
      <c r="A6" s="4" t="s">
        <v>44</v>
      </c>
      <c r="B6" s="4" t="s">
        <v>34</v>
      </c>
      <c r="C6" s="112" t="str">
        <f>MIN(DECLARATIONS!$C$5:$C$20)&amp;"-"&amp;MAX(DECLARATIONS!$C$5:$C$20)</f>
        <v>0-0</v>
      </c>
      <c r="D6" s="113" t="str">
        <f>MIN(DECLARATIONS!$C$21:$C$36)&amp;"-"&amp;MAX(DECLARATIONS!$C$21:$C$36)</f>
        <v>0-0</v>
      </c>
      <c r="E6" s="84"/>
      <c r="G6" s="21"/>
    </row>
    <row r="7" spans="1:10" ht="27" customHeight="1">
      <c r="A7" s="4" t="s">
        <v>14</v>
      </c>
      <c r="B7" s="4" t="s">
        <v>35</v>
      </c>
      <c r="C7" s="112" t="str">
        <f>MIN(DECLARATIONS!$C$37:$C$52)&amp;"-"&amp;MAX(DECLARATIONS!$C$37:$C$52)</f>
        <v>0-0</v>
      </c>
      <c r="D7" s="113" t="str">
        <f>MIN(DECLARATIONS!$C$53:$C$68)&amp;"-"&amp;MAX(DECLARATIONS!$C$53:$C$68)</f>
        <v>0-0</v>
      </c>
      <c r="E7" s="84"/>
      <c r="G7" s="27"/>
      <c r="H7" s="28"/>
      <c r="I7" s="28"/>
      <c r="J7" s="28"/>
    </row>
    <row r="8" spans="1:10" ht="27" customHeight="1">
      <c r="A8" s="4" t="s">
        <v>15</v>
      </c>
      <c r="B8" s="4" t="s">
        <v>36</v>
      </c>
      <c r="C8" s="112" t="str">
        <f>MIN(DECLARATIONS!$C$69:$C$84)&amp;"-"&amp;MAX(DECLARATIONS!$C$69:$C$84)</f>
        <v>0-0</v>
      </c>
      <c r="D8" s="113" t="str">
        <f>MIN(DECLARATIONS!$C$85:$C$100)&amp;"-"&amp;MAX(DECLARATIONS!$C$85:$C$100)</f>
        <v>0-0</v>
      </c>
      <c r="E8" s="84"/>
      <c r="J8" s="29"/>
    </row>
    <row r="9" spans="1:10" ht="27" customHeight="1">
      <c r="A9" s="4" t="s">
        <v>16</v>
      </c>
      <c r="B9" s="4" t="s">
        <v>37</v>
      </c>
      <c r="C9" s="112" t="str">
        <f>MIN(DECLARATIONS!$C$101:$C$116)&amp;"-"&amp;MAX(DECLARATIONS!$C$101:$C$116)</f>
        <v>0-0</v>
      </c>
      <c r="D9" s="113" t="str">
        <f>MIN(DECLARATIONS!$C$117:$C$132)&amp;"-"&amp;MAX(DECLARATIONS!$C$117:$C$132)</f>
        <v>0-0</v>
      </c>
      <c r="E9" s="84"/>
      <c r="J9" s="30"/>
    </row>
    <row r="10" spans="1:10" ht="27" customHeight="1">
      <c r="A10" s="4" t="s">
        <v>17</v>
      </c>
      <c r="B10" s="4" t="s">
        <v>38</v>
      </c>
      <c r="C10" s="112" t="str">
        <f>MIN(DECLARATIONS!$C$133:$C$148)&amp;"-"&amp;MAX(DECLARATIONS!$C$133:$C$148)</f>
        <v>0-0</v>
      </c>
      <c r="D10" s="113" t="str">
        <f>MIN(DECLARATIONS!$C$149:$C$164)&amp;"-"&amp;MAX(DECLARATIONS!$C$149:$C$164)</f>
        <v>0-0</v>
      </c>
      <c r="E10" s="84"/>
      <c r="J10" s="31"/>
    </row>
    <row r="11" spans="1:10" ht="27" customHeight="1">
      <c r="A11" s="16" t="s">
        <v>27</v>
      </c>
      <c r="B11" s="4" t="s">
        <v>28</v>
      </c>
      <c r="C11" s="112" t="str">
        <f>MIN(DECLARATIONS!$C$165:$C$180)&amp;"-"&amp;MAX(DECLARATIONS!$C$165:$C$180)</f>
        <v>0-0</v>
      </c>
      <c r="D11" s="113" t="str">
        <f>MIN(DECLARATIONS!$C$181:$C$196)&amp;"-"&amp;MAX(DECLARATIONS!$C$181:$C$196)</f>
        <v>0-0</v>
      </c>
      <c r="E11" s="84"/>
      <c r="J11" s="31"/>
    </row>
    <row r="12" spans="1:10" ht="27" customHeight="1">
      <c r="A12" s="4" t="s">
        <v>30</v>
      </c>
      <c r="B12" s="4" t="s">
        <v>39</v>
      </c>
      <c r="C12" s="112" t="str">
        <f>MIN(DECLARATIONS!$C$197:$C$212)&amp;"-"&amp;MAX(DECLARATIONS!$C$197:$C$212)</f>
        <v>0-0</v>
      </c>
      <c r="D12" s="113" t="str">
        <f>MIN(DECLARATIONS!$C$213:$C$228)&amp;"-"&amp;MAX(DECLARATIONS!$C$213:$C$228)</f>
        <v>0-0</v>
      </c>
      <c r="E12" s="84"/>
      <c r="J12" s="31"/>
    </row>
    <row r="13" spans="1:10" ht="27" customHeight="1">
      <c r="A13" s="16" t="s">
        <v>42</v>
      </c>
      <c r="B13" s="4" t="s">
        <v>40</v>
      </c>
      <c r="C13" s="112" t="str">
        <f>MIN(DECLARATIONS!$C$229:$C$244)&amp;"-"&amp;MAX(DECLARATIONS!$C$229:$C$244)</f>
        <v>0-0</v>
      </c>
      <c r="D13" s="113" t="str">
        <f>MIN(DECLARATIONS!$C$245:$C$260)&amp;"-"&amp;MAX(DECLARATIONS!$C$245:$C$260)</f>
        <v>0-0</v>
      </c>
      <c r="E13" s="84"/>
      <c r="J13" s="31"/>
    </row>
    <row r="14" spans="1:10" ht="27" customHeight="1">
      <c r="A14" s="4" t="s">
        <v>43</v>
      </c>
      <c r="B14" s="4" t="s">
        <v>41</v>
      </c>
      <c r="C14" s="112" t="str">
        <f>MIN(DECLARATIONS!$C$261:$C$276)&amp;"-"&amp;MAX(DECLARATIONS!$C$261:$C$276)</f>
        <v>0-0</v>
      </c>
      <c r="D14" s="113" t="str">
        <f>MIN(DECLARATIONS!$C$277:$C$292)&amp;"-"&amp;MAX(DECLARATIONS!$C$277:$C$292)</f>
        <v>0-0</v>
      </c>
      <c r="E14" s="84"/>
      <c r="J14" s="32"/>
    </row>
    <row r="15" spans="1:10" ht="27" customHeight="1" thickBot="1">
      <c r="J15" s="32"/>
    </row>
    <row r="16" spans="1:10" ht="64" customHeight="1" thickTop="1" thickBot="1">
      <c r="A16" s="335" t="s">
        <v>108</v>
      </c>
      <c r="B16" s="336"/>
      <c r="C16" s="333">
        <v>1</v>
      </c>
      <c r="D16" s="334"/>
      <c r="E16" s="85"/>
      <c r="G16" s="327" t="s">
        <v>47</v>
      </c>
      <c r="H16" s="328"/>
      <c r="I16" s="329"/>
      <c r="J16" s="9"/>
    </row>
    <row r="17" spans="1:10" ht="84" customHeight="1" thickTop="1" thickBot="1">
      <c r="A17" s="335" t="s">
        <v>176</v>
      </c>
      <c r="B17" s="340"/>
      <c r="C17" s="340"/>
      <c r="D17" s="336"/>
      <c r="E17" s="86"/>
      <c r="G17" s="330" t="s">
        <v>48</v>
      </c>
      <c r="H17" s="331"/>
      <c r="I17" s="332"/>
      <c r="J17" s="9"/>
    </row>
    <row r="18" spans="1:10" ht="64" customHeight="1" thickTop="1" thickBot="1">
      <c r="A18" s="316" t="s">
        <v>133</v>
      </c>
      <c r="B18" s="317"/>
      <c r="C18" s="317"/>
      <c r="D18" s="318"/>
      <c r="E18" s="87"/>
      <c r="H18" s="26"/>
      <c r="I18" s="26"/>
      <c r="J18" s="26"/>
    </row>
    <row r="19" spans="1:10" ht="64" customHeight="1" thickTop="1" thickBot="1">
      <c r="A19" s="324" t="s">
        <v>110</v>
      </c>
      <c r="B19" s="325"/>
      <c r="C19" s="325"/>
      <c r="D19" s="326"/>
      <c r="E19" s="87"/>
      <c r="H19" s="26"/>
      <c r="I19" s="26"/>
      <c r="J19" s="26"/>
    </row>
    <row r="20" spans="1:10" ht="64" customHeight="1" thickTop="1" thickBot="1">
      <c r="A20" s="324" t="s">
        <v>111</v>
      </c>
      <c r="B20" s="325"/>
      <c r="C20" s="325"/>
      <c r="D20" s="326"/>
      <c r="E20" s="87"/>
      <c r="H20" s="26"/>
      <c r="I20" s="26"/>
      <c r="J20" s="26"/>
    </row>
    <row r="21" spans="1:10" ht="64" customHeight="1" thickTop="1" thickBot="1">
      <c r="A21" s="324" t="s">
        <v>134</v>
      </c>
      <c r="B21" s="325"/>
      <c r="C21" s="325"/>
      <c r="D21" s="326"/>
      <c r="E21" s="87"/>
      <c r="H21" s="26"/>
      <c r="I21" s="26"/>
      <c r="J21" s="26"/>
    </row>
    <row r="22" spans="1:10" ht="64" customHeight="1" thickTop="1" thickBot="1">
      <c r="A22" s="316" t="s">
        <v>135</v>
      </c>
      <c r="B22" s="317"/>
      <c r="C22" s="317"/>
      <c r="D22" s="318"/>
      <c r="E22" s="87"/>
      <c r="H22" s="26"/>
      <c r="I22" s="26"/>
      <c r="J22" s="26"/>
    </row>
    <row r="23" spans="1:10" ht="21" thickTop="1">
      <c r="J23" s="32"/>
    </row>
    <row r="24" spans="1:10" ht="20">
      <c r="J24" s="32"/>
    </row>
    <row r="25" spans="1:10" ht="22" customHeight="1">
      <c r="J25" s="32"/>
    </row>
    <row r="26" spans="1:10" ht="22" customHeight="1">
      <c r="J26" s="32"/>
    </row>
    <row r="27" spans="1:10" ht="22" customHeight="1">
      <c r="J27" s="32"/>
    </row>
    <row r="28" spans="1:10" ht="22" customHeight="1">
      <c r="J28" s="32"/>
    </row>
    <row r="29" spans="1:10" ht="22" customHeight="1">
      <c r="J29" s="32"/>
    </row>
    <row r="30" spans="1:10" ht="22" customHeight="1">
      <c r="J30" s="32"/>
    </row>
    <row r="31" spans="1:10" ht="22" customHeight="1">
      <c r="J31" s="32"/>
    </row>
    <row r="32" spans="1:10" ht="22" customHeight="1">
      <c r="J32" s="32"/>
    </row>
    <row r="33" spans="10:10" ht="22" customHeight="1">
      <c r="J33" s="32"/>
    </row>
    <row r="43" spans="10:10" ht="21.75" customHeight="1"/>
  </sheetData>
  <sheetProtection sheet="1" objects="1" scenarios="1"/>
  <mergeCells count="13">
    <mergeCell ref="G16:I16"/>
    <mergeCell ref="G17:I17"/>
    <mergeCell ref="C16:D16"/>
    <mergeCell ref="A16:B16"/>
    <mergeCell ref="A2:D2"/>
    <mergeCell ref="A17:D17"/>
    <mergeCell ref="A22:D22"/>
    <mergeCell ref="A1:D1"/>
    <mergeCell ref="C4:D4"/>
    <mergeCell ref="A19:D19"/>
    <mergeCell ref="A20:D20"/>
    <mergeCell ref="A18:D18"/>
    <mergeCell ref="A21:D21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273E2-F790-3444-9CE1-BF40F87158AA}">
  <sheetPr codeName="Sheet11">
    <tabColor rgb="FFFF6600"/>
  </sheetPr>
  <dimension ref="A1:J50"/>
  <sheetViews>
    <sheetView zoomScale="120" zoomScaleNormal="120" workbookViewId="0">
      <pane ySplit="5" topLeftCell="A6" activePane="bottomLeft" state="frozen"/>
      <selection activeCell="F147" sqref="F147"/>
      <selection pane="bottomLeft" activeCell="C18" sqref="C18"/>
    </sheetView>
  </sheetViews>
  <sheetFormatPr baseColWidth="10" defaultColWidth="10.6640625" defaultRowHeight="13"/>
  <cols>
    <col min="1" max="1" width="8.83203125" customWidth="1"/>
    <col min="2" max="2" width="43.1640625" customWidth="1"/>
    <col min="3" max="3" width="38.1640625" customWidth="1"/>
    <col min="4" max="5" width="20" style="7" customWidth="1"/>
    <col min="6" max="6" width="23.5" style="6" customWidth="1"/>
    <col min="7" max="7" width="16.33203125" customWidth="1"/>
  </cols>
  <sheetData>
    <row r="1" spans="1:10" ht="40" customHeight="1">
      <c r="A1" s="420" t="str">
        <f>'MATCH DETAILS'!A1:D1</f>
        <v>OXFORDSHIRE TRACK &amp; FIELD LEAGUE 2025</v>
      </c>
      <c r="B1" s="421"/>
      <c r="C1" s="115" t="s">
        <v>11</v>
      </c>
      <c r="D1" s="419" t="s">
        <v>13</v>
      </c>
      <c r="E1" s="419"/>
      <c r="F1" s="25" t="s">
        <v>12</v>
      </c>
      <c r="G1" s="144"/>
      <c r="H1" s="144"/>
    </row>
    <row r="2" spans="1:10" ht="40" customHeight="1">
      <c r="A2" s="420" t="s">
        <v>140</v>
      </c>
      <c r="B2" s="421"/>
      <c r="C2" s="146">
        <f>'MATCH DETAILS'!B3</f>
        <v>1</v>
      </c>
      <c r="D2" s="420" t="str">
        <f>'MATCH DETAILS'!B5</f>
        <v>Horspath, Oxford</v>
      </c>
      <c r="E2" s="421"/>
      <c r="F2" s="147">
        <f>'MATCH DETAILS'!B4</f>
        <v>45774</v>
      </c>
      <c r="G2" s="145"/>
      <c r="H2" s="145"/>
    </row>
    <row r="3" spans="1:10" ht="16" customHeight="1">
      <c r="A3" s="80"/>
      <c r="B3" s="80"/>
      <c r="C3" s="80"/>
      <c r="D3" s="80"/>
      <c r="E3" s="148"/>
      <c r="F3" s="31"/>
      <c r="G3" s="149"/>
      <c r="H3" s="149"/>
      <c r="I3" s="145"/>
      <c r="J3" s="145"/>
    </row>
    <row r="4" spans="1:10" s="5" customFormat="1" ht="26" customHeight="1">
      <c r="A4" s="60" t="s">
        <v>125</v>
      </c>
      <c r="B4" s="60" t="s">
        <v>98</v>
      </c>
      <c r="C4" s="60" t="s">
        <v>23</v>
      </c>
      <c r="D4" s="60" t="s">
        <v>126</v>
      </c>
      <c r="E4" s="59" t="s">
        <v>53</v>
      </c>
      <c r="F4" s="55" t="s">
        <v>1</v>
      </c>
    </row>
    <row r="5" spans="1:10" s="5" customFormat="1" ht="26" customHeight="1">
      <c r="A5" s="135" t="s">
        <v>128</v>
      </c>
      <c r="B5" s="136"/>
      <c r="C5" s="136"/>
      <c r="D5" s="62"/>
      <c r="E5" s="62" t="s">
        <v>131</v>
      </c>
      <c r="F5" s="52">
        <v>0</v>
      </c>
    </row>
    <row r="6" spans="1:10" s="1" customFormat="1" ht="13" customHeight="1">
      <c r="A6" s="134" t="s">
        <v>129</v>
      </c>
      <c r="B6" s="137"/>
      <c r="C6" s="137"/>
      <c r="D6" s="36" t="s">
        <v>177</v>
      </c>
      <c r="E6" s="253"/>
      <c r="F6" s="2" t="s">
        <v>130</v>
      </c>
      <c r="G6" s="266" t="str" cm="1">
        <f t="array" ref="G6">IFERROR(_xlfn.IFNA(
                      _xlfn.IFS(
                      E6="", "",
                      AND(D6="U11B",E6&lt;=Data!$AI$14), "U11 Boys record",
                      AND(D6="U11G",E6&lt;=Data!$AI$25), "U11 Girls record"
                       ),""), "")</f>
        <v/>
      </c>
    </row>
    <row r="7" spans="1:10" s="1" customFormat="1" ht="13" customHeight="1">
      <c r="A7" s="134" t="s">
        <v>129</v>
      </c>
      <c r="B7" s="137"/>
      <c r="C7" s="137"/>
      <c r="D7" s="36" t="s">
        <v>177</v>
      </c>
      <c r="E7" s="253"/>
      <c r="F7" s="2" t="s">
        <v>130</v>
      </c>
      <c r="G7" s="266" t="str" cm="1">
        <f t="array" ref="G7">IFERROR(_xlfn.IFNA(
                      _xlfn.IFS(
                      E7="", "",
                      AND(D7="U11B",E7&lt;=Data!$AI$14), "U11 Boys record",
                      AND(D7="U11G",E7&lt;=Data!$AI$25), "U11 Girls record"
                       ),""), "")</f>
        <v/>
      </c>
    </row>
    <row r="8" spans="1:10" s="1" customFormat="1" ht="13" customHeight="1">
      <c r="A8" s="134" t="s">
        <v>129</v>
      </c>
      <c r="B8" s="137"/>
      <c r="C8" s="137"/>
      <c r="D8" s="36" t="s">
        <v>177</v>
      </c>
      <c r="E8" s="253"/>
      <c r="F8" s="2" t="s">
        <v>130</v>
      </c>
      <c r="G8" s="266" t="str" cm="1">
        <f t="array" ref="G8">IFERROR(_xlfn.IFNA(
                      _xlfn.IFS(
                      E8="", "",
                      AND(D8="U11B",E8&lt;=Data!$AI$14), "U11 Boys record",
                      AND(D8="U11G",E8&lt;=Data!$AI$25), "U11 Girls record"
                       ),""), "")</f>
        <v/>
      </c>
    </row>
    <row r="9" spans="1:10" ht="13" customHeight="1">
      <c r="A9" s="134" t="s">
        <v>129</v>
      </c>
      <c r="B9" s="137"/>
      <c r="C9" s="137"/>
      <c r="D9" s="36" t="s">
        <v>177</v>
      </c>
      <c r="E9" s="253"/>
      <c r="F9" s="2" t="s">
        <v>130</v>
      </c>
      <c r="G9" s="266" t="str" cm="1">
        <f t="array" ref="G9">IFERROR(_xlfn.IFNA(
                      _xlfn.IFS(
                      E9="", "",
                      AND(D9="U11B",E9&lt;=Data!$AI$14), "U11 Boys record",
                      AND(D9="U11G",E9&lt;=Data!$AI$25), "U11 Girls record"
                       ),""), "")</f>
        <v/>
      </c>
    </row>
    <row r="10" spans="1:10" ht="13" customHeight="1">
      <c r="A10" s="134" t="s">
        <v>129</v>
      </c>
      <c r="B10" s="137"/>
      <c r="C10" s="137"/>
      <c r="D10" s="36" t="s">
        <v>177</v>
      </c>
      <c r="E10" s="253"/>
      <c r="F10" s="2" t="s">
        <v>130</v>
      </c>
      <c r="G10" s="266" t="str" cm="1">
        <f t="array" ref="G10">IFERROR(_xlfn.IFNA(
                      _xlfn.IFS(
                      E10="", "",
                      AND(D10="U11B",E10&lt;=Data!$AI$14), "U11 Boys record",
                      AND(D10="U11G",E10&lt;=Data!$AI$25), "U11 Girls record"
                       ),""), "")</f>
        <v/>
      </c>
    </row>
    <row r="11" spans="1:10" ht="13" customHeight="1">
      <c r="A11" s="134" t="s">
        <v>129</v>
      </c>
      <c r="B11" s="137"/>
      <c r="C11" s="137"/>
      <c r="D11" s="36" t="s">
        <v>177</v>
      </c>
      <c r="E11" s="253"/>
      <c r="F11" s="2" t="s">
        <v>130</v>
      </c>
      <c r="G11" s="266" t="str" cm="1">
        <f t="array" ref="G11">IFERROR(_xlfn.IFNA(
                      _xlfn.IFS(
                      E11="", "",
                      AND(D11="U11B",E11&lt;=Data!$AI$14), "U11 Boys record",
                      AND(D11="U11G",E11&lt;=Data!$AI$25), "U11 Girls record"
                       ),""), "")</f>
        <v/>
      </c>
    </row>
    <row r="12" spans="1:10" ht="13" customHeight="1">
      <c r="A12" s="134" t="s">
        <v>129</v>
      </c>
      <c r="B12" s="137"/>
      <c r="C12" s="137"/>
      <c r="D12" s="36" t="s">
        <v>177</v>
      </c>
      <c r="E12" s="253"/>
      <c r="F12" s="2" t="s">
        <v>130</v>
      </c>
      <c r="G12" s="266" t="str" cm="1">
        <f t="array" ref="G12">IFERROR(_xlfn.IFNA(
                      _xlfn.IFS(
                      E12="", "",
                      AND(D12="U11B",E12&lt;=Data!$AI$14), "U11 Boys record",
                      AND(D12="U11G",E12&lt;=Data!$AI$25), "U11 Girls record"
                       ),""), "")</f>
        <v/>
      </c>
    </row>
    <row r="13" spans="1:10" ht="13" customHeight="1">
      <c r="A13" s="134" t="s">
        <v>129</v>
      </c>
      <c r="B13" s="137"/>
      <c r="C13" s="137"/>
      <c r="D13" s="36" t="s">
        <v>177</v>
      </c>
      <c r="E13" s="253"/>
      <c r="F13" s="2" t="s">
        <v>130</v>
      </c>
      <c r="G13" s="266" t="str" cm="1">
        <f t="array" ref="G13">IFERROR(_xlfn.IFNA(
                      _xlfn.IFS(
                      E13="", "",
                      AND(D13="U11B",E13&lt;=Data!$AI$14), "U11 Boys record",
                      AND(D13="U11G",E13&lt;=Data!$AI$25), "U11 Girls record"
                       ),""), "")</f>
        <v/>
      </c>
    </row>
    <row r="14" spans="1:10" ht="13" customHeight="1">
      <c r="A14" s="134" t="s">
        <v>129</v>
      </c>
      <c r="B14" s="137"/>
      <c r="C14" s="137"/>
      <c r="D14" s="36" t="s">
        <v>177</v>
      </c>
      <c r="E14" s="253"/>
      <c r="F14" s="2" t="s">
        <v>130</v>
      </c>
      <c r="G14" s="266" t="str" cm="1">
        <f t="array" ref="G14">IFERROR(_xlfn.IFNA(
                      _xlfn.IFS(
                      E14="", "",
                      AND(D14="U11B",E14&lt;=Data!$AI$14), "U11 Boys record",
                      AND(D14="U11G",E14&lt;=Data!$AI$25), "U11 Girls record"
                       ),""), "")</f>
        <v/>
      </c>
    </row>
    <row r="15" spans="1:10" ht="13" customHeight="1">
      <c r="A15" s="134" t="s">
        <v>129</v>
      </c>
      <c r="B15" s="133"/>
      <c r="C15" s="133"/>
      <c r="D15" s="133"/>
      <c r="E15" s="254"/>
      <c r="F15" s="2"/>
    </row>
    <row r="16" spans="1:10" ht="13" customHeight="1">
      <c r="A16" s="134" t="s">
        <v>129</v>
      </c>
      <c r="B16" s="137"/>
      <c r="C16" s="137"/>
      <c r="D16" s="36" t="s">
        <v>178</v>
      </c>
      <c r="E16" s="253"/>
      <c r="F16" s="2" t="s">
        <v>130</v>
      </c>
      <c r="G16" s="266" t="str" cm="1">
        <f t="array" ref="G16">IFERROR(_xlfn.IFNA(
                      _xlfn.IFS(
                      E16="", "",
                      AND(D16="U11B",E16&lt;=Data!$AI$14), "U11 Boys record",
                      AND(D16="U11G",E16&lt;=Data!$AI$25), "U11 Girls record"
                       ),""), "")</f>
        <v/>
      </c>
    </row>
    <row r="17" spans="1:7" ht="13" customHeight="1">
      <c r="A17" s="134" t="s">
        <v>129</v>
      </c>
      <c r="B17" s="137"/>
      <c r="C17" s="137"/>
      <c r="D17" s="36" t="s">
        <v>178</v>
      </c>
      <c r="E17" s="253"/>
      <c r="F17" s="2" t="s">
        <v>130</v>
      </c>
      <c r="G17" s="266" t="str" cm="1">
        <f t="array" ref="G17">IFERROR(_xlfn.IFNA(
                      _xlfn.IFS(
                      E17="", "",
                      AND(D17="U11B",E17&lt;=Data!$AI$14), "U11 Boys record",
                      AND(D17="U11G",E17&lt;=Data!$AI$25), "U11 Girls record"
                       ),""), "")</f>
        <v/>
      </c>
    </row>
    <row r="18" spans="1:7" ht="13" customHeight="1">
      <c r="A18" s="134" t="s">
        <v>129</v>
      </c>
      <c r="B18" s="137"/>
      <c r="C18" s="137"/>
      <c r="D18" s="36" t="s">
        <v>178</v>
      </c>
      <c r="E18" s="253"/>
      <c r="F18" s="2" t="s">
        <v>130</v>
      </c>
      <c r="G18" s="266" t="str" cm="1">
        <f t="array" ref="G18">IFERROR(_xlfn.IFNA(
                      _xlfn.IFS(
                      E18="", "",
                      AND(D18="U11B",E18&lt;=Data!$AI$14), "U11 Boys record",
                      AND(D18="U11G",E18&lt;=Data!$AI$25), "U11 Girls record"
                       ),""), "")</f>
        <v/>
      </c>
    </row>
    <row r="19" spans="1:7" ht="13" customHeight="1">
      <c r="A19" s="134" t="s">
        <v>129</v>
      </c>
      <c r="B19" s="137"/>
      <c r="C19" s="137"/>
      <c r="D19" s="36" t="s">
        <v>178</v>
      </c>
      <c r="E19" s="253"/>
      <c r="F19" s="2" t="s">
        <v>130</v>
      </c>
      <c r="G19" s="266" t="str" cm="1">
        <f t="array" ref="G19">IFERROR(_xlfn.IFNA(
                      _xlfn.IFS(
                      E19="", "",
                      AND(D19="U11B",E19&lt;=Data!$AI$14), "U11 Boys record",
                      AND(D19="U11G",E19&lt;=Data!$AI$25), "U11 Girls record"
                       ),""), "")</f>
        <v/>
      </c>
    </row>
    <row r="20" spans="1:7" ht="13" customHeight="1">
      <c r="A20" s="134" t="s">
        <v>129</v>
      </c>
      <c r="B20" s="137"/>
      <c r="C20" s="137"/>
      <c r="D20" s="36" t="s">
        <v>178</v>
      </c>
      <c r="E20" s="253"/>
      <c r="F20" s="2" t="s">
        <v>130</v>
      </c>
      <c r="G20" s="266" t="str" cm="1">
        <f t="array" ref="G20">IFERROR(_xlfn.IFNA(
                      _xlfn.IFS(
                      E20="", "",
                      AND(D20="U11B",E20&lt;=Data!$AI$14), "U11 Boys record",
                      AND(D20="U11G",E20&lt;=Data!$AI$25), "U11 Girls record"
                       ),""), "")</f>
        <v/>
      </c>
    </row>
    <row r="21" spans="1:7" s="1" customFormat="1" ht="13" customHeight="1">
      <c r="A21" s="134" t="s">
        <v>129</v>
      </c>
      <c r="B21" s="137"/>
      <c r="C21" s="137"/>
      <c r="D21" s="36" t="s">
        <v>178</v>
      </c>
      <c r="E21" s="253"/>
      <c r="F21" s="2" t="s">
        <v>130</v>
      </c>
      <c r="G21" s="266" t="str" cm="1">
        <f t="array" ref="G21">IFERROR(_xlfn.IFNA(
                      _xlfn.IFS(
                      E21="", "",
                      AND(D21="U11B",E21&lt;=Data!$AI$14), "U11 Boys record",
                      AND(D21="U11G",E21&lt;=Data!$AI$25), "U11 Girls record"
                       ),""), "")</f>
        <v/>
      </c>
    </row>
    <row r="22" spans="1:7" s="1" customFormat="1" ht="13" customHeight="1">
      <c r="A22" s="134" t="s">
        <v>129</v>
      </c>
      <c r="B22" s="137"/>
      <c r="C22" s="137"/>
      <c r="D22" s="36" t="s">
        <v>178</v>
      </c>
      <c r="E22" s="253"/>
      <c r="F22" s="2" t="s">
        <v>130</v>
      </c>
      <c r="G22" s="266" t="str" cm="1">
        <f t="array" ref="G22">IFERROR(_xlfn.IFNA(
                      _xlfn.IFS(
                      E22="", "",
                      AND(D22="U11B",E22&lt;=Data!$AI$14), "U11 Boys record",
                      AND(D22="U11G",E22&lt;=Data!$AI$25), "U11 Girls record"
                       ),""), "")</f>
        <v/>
      </c>
    </row>
    <row r="23" spans="1:7" s="1" customFormat="1" ht="13" customHeight="1">
      <c r="A23" s="134" t="s">
        <v>129</v>
      </c>
      <c r="B23" s="137"/>
      <c r="C23" s="137"/>
      <c r="D23" s="36" t="s">
        <v>178</v>
      </c>
      <c r="E23" s="253"/>
      <c r="F23" s="2" t="s">
        <v>130</v>
      </c>
      <c r="G23" s="266" t="str" cm="1">
        <f t="array" ref="G23">IFERROR(_xlfn.IFNA(
                      _xlfn.IFS(
                      E23="", "",
                      AND(D23="U11B",E23&lt;=Data!$AI$14), "U11 Boys record",
                      AND(D23="U11G",E23&lt;=Data!$AI$25), "U11 Girls record"
                       ),""), "")</f>
        <v/>
      </c>
    </row>
    <row r="24" spans="1:7" ht="13" customHeight="1">
      <c r="A24" s="134" t="s">
        <v>129</v>
      </c>
      <c r="B24" s="137"/>
      <c r="C24" s="137"/>
      <c r="D24" s="36" t="s">
        <v>178</v>
      </c>
      <c r="E24" s="253"/>
      <c r="F24" s="2" t="s">
        <v>130</v>
      </c>
      <c r="G24" s="266" t="str" cm="1">
        <f t="array" ref="G24">IFERROR(_xlfn.IFNA(
                      _xlfn.IFS(
                      E24="", "",
                      AND(D24="U11B",E24&lt;=Data!$AI$14), "U11 Boys record",
                      AND(D24="U11G",E24&lt;=Data!$AI$25), "U11 Girls record"
                       ),""), "")</f>
        <v/>
      </c>
    </row>
    <row r="26" spans="1:7">
      <c r="A26" s="76"/>
      <c r="B26" s="267" t="s">
        <v>182</v>
      </c>
      <c r="C26" s="76"/>
      <c r="D26" s="258"/>
      <c r="E26" s="258"/>
    </row>
    <row r="27" spans="1:7">
      <c r="A27" s="259" t="s">
        <v>173</v>
      </c>
      <c r="B27" s="260"/>
      <c r="C27" s="260"/>
      <c r="D27" s="261"/>
      <c r="E27" s="262"/>
      <c r="G27" s="266" t="str" cm="1">
        <f t="array" ref="G27">IFERROR(_xlfn.IFNA(
                      _xlfn.IFS(
                      E27="", "",
                      AND(D27="U11B",E27&lt;=Data!$AI$14), "U11 Boys record",
                      AND(D27="U11G",E27&lt;=Data!$AI$25), "U11 Girls record"
                       ),""), "")</f>
        <v/>
      </c>
    </row>
    <row r="28" spans="1:7">
      <c r="A28" s="76"/>
      <c r="B28" s="260"/>
      <c r="C28" s="260"/>
      <c r="D28" s="261"/>
      <c r="E28" s="262"/>
      <c r="G28" s="266" t="str" cm="1">
        <f t="array" ref="G28">IFERROR(_xlfn.IFNA(
                      _xlfn.IFS(
                      E28="", "",
                      AND(D28="U11B",E28&lt;=Data!$AI$14), "U11 Boys record",
                      AND(D28="U11G",E28&lt;=Data!$AI$25), "U11 Girls record"
                       ),""), "")</f>
        <v/>
      </c>
    </row>
    <row r="29" spans="1:7">
      <c r="A29" s="76"/>
      <c r="B29" s="260"/>
      <c r="C29" s="260"/>
      <c r="D29" s="261"/>
      <c r="E29" s="262"/>
      <c r="G29" s="266" t="str" cm="1">
        <f t="array" ref="G29">IFERROR(_xlfn.IFNA(
                      _xlfn.IFS(
                      E29="", "",
                      AND(D29="U11B",E29&lt;=Data!$AI$14), "U11 Boys record",
                      AND(D29="U11G",E29&lt;=Data!$AI$25), "U11 Girls record"
                       ),""), "")</f>
        <v/>
      </c>
    </row>
    <row r="30" spans="1:7">
      <c r="A30" s="76"/>
      <c r="B30" s="260"/>
      <c r="C30" s="260"/>
      <c r="D30" s="261"/>
      <c r="E30" s="262"/>
      <c r="G30" s="266" t="str" cm="1">
        <f t="array" ref="G30">IFERROR(_xlfn.IFNA(
                      _xlfn.IFS(
                      E30="", "",
                      AND(D30="U11B",E30&lt;=Data!$AI$14), "U11 Boys record",
                      AND(D30="U11G",E30&lt;=Data!$AI$25), "U11 Girls record"
                       ),""), "")</f>
        <v/>
      </c>
    </row>
    <row r="31" spans="1:7">
      <c r="A31" s="76"/>
      <c r="B31" s="260"/>
      <c r="C31" s="260"/>
      <c r="D31" s="261"/>
      <c r="E31" s="262"/>
      <c r="G31" s="266" t="str" cm="1">
        <f t="array" ref="G31">IFERROR(_xlfn.IFNA(
                      _xlfn.IFS(
                      E31="", "",
                      AND(D31="U11B",E31&lt;=Data!$AI$14), "U11 Boys record",
                      AND(D31="U11G",E31&lt;=Data!$AI$25), "U11 Girls record"
                       ),""), "")</f>
        <v/>
      </c>
    </row>
    <row r="32" spans="1:7">
      <c r="A32" s="76"/>
      <c r="B32" s="260"/>
      <c r="C32" s="260"/>
      <c r="D32" s="261"/>
      <c r="E32" s="262"/>
      <c r="G32" s="266" t="str" cm="1">
        <f t="array" ref="G32">IFERROR(_xlfn.IFNA(
                      _xlfn.IFS(
                      E32="", "",
                      AND(D32="U11B",E32&lt;=Data!$AI$14), "U11 Boys record",
                      AND(D32="U11G",E32&lt;=Data!$AI$25), "U11 Girls record"
                       ),""), "")</f>
        <v/>
      </c>
    </row>
    <row r="33" spans="1:7">
      <c r="A33" s="76"/>
      <c r="B33" s="260"/>
      <c r="C33" s="260"/>
      <c r="D33" s="261"/>
      <c r="E33" s="262"/>
      <c r="G33" s="266" t="str" cm="1">
        <f t="array" ref="G33">IFERROR(_xlfn.IFNA(
                      _xlfn.IFS(
                      E33="", "",
                      AND(D33="U11B",E33&lt;=Data!$AI$14), "U11 Boys record",
                      AND(D33="U11G",E33&lt;=Data!$AI$25), "U11 Girls record"
                       ),""), "")</f>
        <v/>
      </c>
    </row>
    <row r="34" spans="1:7">
      <c r="A34" s="76"/>
      <c r="B34" s="260"/>
      <c r="C34" s="260"/>
      <c r="D34" s="260"/>
      <c r="E34" s="263"/>
      <c r="G34" s="266" t="str" cm="1">
        <f t="array" ref="G34">IFERROR(_xlfn.IFNA(
                      _xlfn.IFS(
                      E34="", "",
                      AND(D34="U11B",E34&lt;=Data!$AI$14), "U11 Boys record",
                      AND(D34="U11G",E34&lt;=Data!$AI$25), "U11 Girls record"
                       ),""), "")</f>
        <v/>
      </c>
    </row>
    <row r="35" spans="1:7">
      <c r="A35" s="205" t="s">
        <v>174</v>
      </c>
      <c r="B35" s="260"/>
      <c r="C35" s="260"/>
      <c r="D35" s="261"/>
      <c r="E35" s="262"/>
      <c r="G35" s="266" t="str" cm="1">
        <f t="array" ref="G35">IFERROR(_xlfn.IFNA(
                      _xlfn.IFS(
                      E35="", "",
                      AND(D35="U11B",E35&lt;=Data!$AI$14), "U11 Boys record",
                      AND(D35="U11G",E35&lt;=Data!$AI$25), "U11 Girls record"
                       ),""), "")</f>
        <v/>
      </c>
    </row>
    <row r="36" spans="1:7">
      <c r="A36" s="76"/>
      <c r="B36" s="260"/>
      <c r="C36" s="260"/>
      <c r="D36" s="261"/>
      <c r="E36" s="262"/>
      <c r="G36" s="266" t="str" cm="1">
        <f t="array" ref="G36">IFERROR(_xlfn.IFNA(
                      _xlfn.IFS(
                      E36="", "",
                      AND(D36="U11B",E36&lt;=Data!$AI$14), "U11 Boys record",
                      AND(D36="U11G",E36&lt;=Data!$AI$25), "U11 Girls record"
                       ),""), "")</f>
        <v/>
      </c>
    </row>
    <row r="37" spans="1:7">
      <c r="A37" s="76"/>
      <c r="B37" s="260"/>
      <c r="C37" s="260"/>
      <c r="D37" s="261"/>
      <c r="E37" s="262"/>
      <c r="G37" s="266" t="str" cm="1">
        <f t="array" ref="G37">IFERROR(_xlfn.IFNA(
                      _xlfn.IFS(
                      E37="", "",
                      AND(D37="U11B",E37&lt;=Data!$AI$14), "U11 Boys record",
                      AND(D37="U11G",E37&lt;=Data!$AI$25), "U11 Girls record"
                       ),""), "")</f>
        <v/>
      </c>
    </row>
    <row r="38" spans="1:7">
      <c r="A38" s="76"/>
      <c r="B38" s="260"/>
      <c r="C38" s="260"/>
      <c r="D38" s="261"/>
      <c r="E38" s="262"/>
      <c r="G38" s="266" t="str" cm="1">
        <f t="array" ref="G38">IFERROR(_xlfn.IFNA(
                      _xlfn.IFS(
                      E38="", "",
                      AND(D38="U11B",E38&lt;=Data!$AI$14), "U11 Boys record",
                      AND(D38="U11G",E38&lt;=Data!$AI$25), "U11 Girls record"
                       ),""), "")</f>
        <v/>
      </c>
    </row>
    <row r="39" spans="1:7">
      <c r="A39" s="76"/>
      <c r="B39" s="260"/>
      <c r="C39" s="260"/>
      <c r="D39" s="261"/>
      <c r="E39" s="262"/>
      <c r="G39" s="266" t="str" cm="1">
        <f t="array" ref="G39">IFERROR(_xlfn.IFNA(
                      _xlfn.IFS(
                      E39="", "",
                      AND(D39="U11B",E39&lt;=Data!$AI$14), "U11 Boys record",
                      AND(D39="U11G",E39&lt;=Data!$AI$25), "U11 Girls record"
                       ),""), "")</f>
        <v/>
      </c>
    </row>
    <row r="40" spans="1:7">
      <c r="A40" s="76"/>
      <c r="B40" s="260"/>
      <c r="C40" s="260"/>
      <c r="D40" s="261"/>
      <c r="E40" s="262"/>
      <c r="G40" s="266" t="str" cm="1">
        <f t="array" ref="G40">IFERROR(_xlfn.IFNA(
                      _xlfn.IFS(
                      E40="", "",
                      AND(D40="U11B",E40&lt;=Data!$AI$14), "U11 Boys record",
                      AND(D40="U11G",E40&lt;=Data!$AI$25), "U11 Girls record"
                       ),""), "")</f>
        <v/>
      </c>
    </row>
    <row r="41" spans="1:7">
      <c r="A41" s="76"/>
      <c r="B41" s="260"/>
      <c r="C41" s="260"/>
      <c r="D41" s="261"/>
      <c r="E41" s="262"/>
      <c r="G41" s="266" t="str" cm="1">
        <f t="array" ref="G41">IFERROR(_xlfn.IFNA(
                      _xlfn.IFS(
                      E41="", "",
                      AND(D41="U11B",E41&lt;=Data!$AI$14), "U11 Boys record",
                      AND(D41="U11G",E41&lt;=Data!$AI$25), "U11 Girls record"
                       ),""), "")</f>
        <v/>
      </c>
    </row>
    <row r="42" spans="1:7">
      <c r="A42" s="76"/>
      <c r="B42" s="260"/>
      <c r="C42" s="260"/>
      <c r="D42" s="261"/>
      <c r="E42" s="262"/>
      <c r="G42" s="266" t="str" cm="1">
        <f t="array" ref="G42">IFERROR(_xlfn.IFNA(
                      _xlfn.IFS(
                      E42="", "",
                      AND(D42="U11B",E42&lt;=Data!$AI$14), "U11 Boys record",
                      AND(D42="U11G",E42&lt;=Data!$AI$25), "U11 Girls record"
                       ),""), "")</f>
        <v/>
      </c>
    </row>
    <row r="43" spans="1:7">
      <c r="A43" s="205" t="s">
        <v>179</v>
      </c>
      <c r="B43" s="260"/>
      <c r="C43" s="260"/>
      <c r="D43" s="261"/>
      <c r="E43" s="262"/>
      <c r="G43" s="266" t="str" cm="1">
        <f t="array" ref="G43">IFERROR(_xlfn.IFNA(
                      _xlfn.IFS(
                      E43="", "",
                      AND(D43="U11B",E43&lt;=Data!$AI$14), "U11 Boys record",
                      AND(D43="U11G",E43&lt;=Data!$AI$25), "U11 Girls record"
                       ),""), "")</f>
        <v/>
      </c>
    </row>
    <row r="44" spans="1:7">
      <c r="A44" s="76"/>
      <c r="B44" s="260"/>
      <c r="C44" s="260"/>
      <c r="D44" s="261"/>
      <c r="E44" s="262"/>
      <c r="G44" s="266" t="str" cm="1">
        <f t="array" ref="G44">IFERROR(_xlfn.IFNA(
                      _xlfn.IFS(
                      E44="", "",
                      AND(D44="U11B",E44&lt;=Data!$AI$14), "U11 Boys record",
                      AND(D44="U11G",E44&lt;=Data!$AI$25), "U11 Girls record"
                       ),""), "")</f>
        <v/>
      </c>
    </row>
    <row r="45" spans="1:7">
      <c r="A45" s="76"/>
      <c r="B45" s="260"/>
      <c r="C45" s="260"/>
      <c r="D45" s="261"/>
      <c r="E45" s="262"/>
      <c r="G45" s="266" t="str" cm="1">
        <f t="array" ref="G45">IFERROR(_xlfn.IFNA(
                      _xlfn.IFS(
                      E45="", "",
                      AND(D45="U11B",E45&lt;=Data!$AI$14), "U11 Boys record",
                      AND(D45="U11G",E45&lt;=Data!$AI$25), "U11 Girls record"
                       ),""), "")</f>
        <v/>
      </c>
    </row>
    <row r="46" spans="1:7">
      <c r="A46" s="76"/>
      <c r="B46" s="260"/>
      <c r="C46" s="260"/>
      <c r="D46" s="261"/>
      <c r="E46" s="262"/>
      <c r="G46" s="266" t="str" cm="1">
        <f t="array" ref="G46">IFERROR(_xlfn.IFNA(
                      _xlfn.IFS(
                      E46="", "",
                      AND(D46="U11B",E46&lt;=Data!$AI$14), "U11 Boys record",
                      AND(D46="U11G",E46&lt;=Data!$AI$25), "U11 Girls record"
                       ),""), "")</f>
        <v/>
      </c>
    </row>
    <row r="47" spans="1:7">
      <c r="A47" s="76"/>
      <c r="B47" s="260"/>
      <c r="C47" s="260"/>
      <c r="D47" s="261"/>
      <c r="E47" s="262"/>
      <c r="G47" s="266" t="str" cm="1">
        <f t="array" ref="G47">IFERROR(_xlfn.IFNA(
                      _xlfn.IFS(
                      E47="", "",
                      AND(D47="U11B",E47&lt;=Data!$AI$14), "U11 Boys record",
                      AND(D47="U11G",E47&lt;=Data!$AI$25), "U11 Girls record"
                       ),""), "")</f>
        <v/>
      </c>
    </row>
    <row r="48" spans="1:7">
      <c r="A48" s="76"/>
      <c r="B48" s="260"/>
      <c r="C48" s="260"/>
      <c r="D48" s="261"/>
      <c r="E48" s="262"/>
      <c r="G48" s="266" t="str" cm="1">
        <f t="array" ref="G48">IFERROR(_xlfn.IFNA(
                      _xlfn.IFS(
                      E48="", "",
                      AND(D48="U11B",E48&lt;=Data!$AI$14), "U11 Boys record",
                      AND(D48="U11G",E48&lt;=Data!$AI$25), "U11 Girls record"
                       ),""), "")</f>
        <v/>
      </c>
    </row>
    <row r="49" spans="1:7">
      <c r="A49" s="76"/>
      <c r="B49" s="260"/>
      <c r="C49" s="260"/>
      <c r="D49" s="261"/>
      <c r="E49" s="262"/>
      <c r="G49" s="266" t="str" cm="1">
        <f t="array" ref="G49">IFERROR(_xlfn.IFNA(
                      _xlfn.IFS(
                      E49="", "",
                      AND(D49="U11B",E49&lt;=Data!$AI$14), "U11 Boys record",
                      AND(D49="U11G",E49&lt;=Data!$AI$25), "U11 Girls record"
                       ),""), "")</f>
        <v/>
      </c>
    </row>
    <row r="50" spans="1:7">
      <c r="A50" s="76"/>
      <c r="B50" s="260"/>
      <c r="C50" s="260"/>
      <c r="D50" s="261"/>
      <c r="E50" s="262"/>
      <c r="G50" s="266" t="str" cm="1">
        <f t="array" ref="G50">IFERROR(_xlfn.IFNA(
                      _xlfn.IFS(
                      E50="", "",
                      AND(D50="U11B",E50&lt;=Data!$AI$14), "U11 Boys record",
                      AND(D50="U11G",E50&lt;=Data!$AI$25), "U11 Girls record"
                       ),""), "")</f>
        <v/>
      </c>
    </row>
  </sheetData>
  <sheetProtection sheet="1" objects="1" scenarios="1"/>
  <mergeCells count="4">
    <mergeCell ref="D1:E1"/>
    <mergeCell ref="D2:E2"/>
    <mergeCell ref="A1:B1"/>
    <mergeCell ref="A2:B2"/>
  </mergeCells>
  <conditionalFormatting sqref="C6">
    <cfRule type="duplicateValues" dxfId="7" priority="6"/>
  </conditionalFormatting>
  <conditionalFormatting sqref="C7:C8 C10 C12:C14">
    <cfRule type="duplicateValues" dxfId="6" priority="12"/>
  </conditionalFormatting>
  <conditionalFormatting sqref="C9">
    <cfRule type="duplicateValues" dxfId="5" priority="5"/>
  </conditionalFormatting>
  <conditionalFormatting sqref="C11">
    <cfRule type="duplicateValues" dxfId="4" priority="4"/>
  </conditionalFormatting>
  <conditionalFormatting sqref="C16">
    <cfRule type="duplicateValues" dxfId="3" priority="2"/>
  </conditionalFormatting>
  <conditionalFormatting sqref="C17">
    <cfRule type="duplicateValues" dxfId="2" priority="3"/>
  </conditionalFormatting>
  <conditionalFormatting sqref="C18">
    <cfRule type="duplicateValues" dxfId="1" priority="1"/>
  </conditionalFormatting>
  <conditionalFormatting sqref="C19:C24">
    <cfRule type="duplicateValues" dxfId="0" priority="11"/>
  </conditionalFormatting>
  <pageMargins left="0.75" right="0.75" top="1" bottom="1" header="0.5" footer="0.5"/>
  <pageSetup paperSize="9" orientation="portrait" horizontalDpi="0" verticalDpi="0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F52E8-D5C3-A342-A440-6B5C2753B214}">
  <sheetPr>
    <pageSetUpPr fitToPage="1"/>
  </sheetPr>
  <dimension ref="A1:W356"/>
  <sheetViews>
    <sheetView zoomScale="80" zoomScaleNormal="80" zoomScaleSheetLayoutView="75" workbookViewId="0">
      <pane ySplit="5" topLeftCell="A6" activePane="bottomLeft" state="frozen"/>
      <selection activeCell="F147" sqref="F147"/>
      <selection pane="bottomLeft" activeCell="R2" sqref="R2:V2"/>
    </sheetView>
  </sheetViews>
  <sheetFormatPr baseColWidth="10" defaultColWidth="8.83203125" defaultRowHeight="13"/>
  <cols>
    <col min="1" max="1" width="13.33203125" style="13" customWidth="1"/>
    <col min="2" max="2" width="13.33203125" style="6" customWidth="1"/>
    <col min="3" max="4" width="33.33203125" style="6" customWidth="1"/>
    <col min="5" max="6" width="13.33203125" style="6" customWidth="1"/>
    <col min="7" max="7" width="13.33203125" style="7" customWidth="1"/>
    <col min="8" max="9" width="13.33203125" style="6" customWidth="1"/>
    <col min="10" max="10" width="13.33203125" style="8" customWidth="1"/>
    <col min="11" max="12" width="13.33203125" customWidth="1"/>
    <col min="13" max="13" width="13.33203125" style="20" customWidth="1"/>
    <col min="14" max="15" width="13.33203125" customWidth="1"/>
    <col min="16" max="16" width="13.33203125" style="8" customWidth="1"/>
    <col min="17" max="17" width="13.33203125" customWidth="1"/>
    <col min="18" max="22" width="13.33203125" style="6" customWidth="1"/>
    <col min="23" max="23" width="18.5" style="6" customWidth="1"/>
  </cols>
  <sheetData>
    <row r="1" spans="1:23" s="13" customFormat="1" ht="38" customHeight="1">
      <c r="A1" s="458" t="str">
        <f>'MATCH DETAILS'!A1:D1</f>
        <v>OXFORDSHIRE TRACK &amp; FIELD LEAGUE 2025</v>
      </c>
      <c r="B1" s="458"/>
      <c r="C1" s="458"/>
      <c r="D1" s="458"/>
      <c r="E1" s="458"/>
      <c r="F1" s="458"/>
      <c r="G1" s="459" t="s">
        <v>11</v>
      </c>
      <c r="H1" s="459"/>
      <c r="I1" s="459"/>
      <c r="J1" s="459"/>
      <c r="K1" s="460" t="s">
        <v>13</v>
      </c>
      <c r="L1" s="460"/>
      <c r="M1" s="460"/>
      <c r="N1" s="460"/>
      <c r="O1" s="460"/>
      <c r="P1" s="460"/>
      <c r="Q1" s="460"/>
      <c r="R1" s="460" t="s">
        <v>12</v>
      </c>
      <c r="S1" s="460"/>
      <c r="T1" s="460"/>
      <c r="U1" s="460"/>
      <c r="V1" s="460"/>
      <c r="W1" s="78"/>
    </row>
    <row r="2" spans="1:23" s="13" customFormat="1" ht="38" customHeight="1">
      <c r="A2" s="458" t="str">
        <f>'MATCH DETAILS'!A2:D2</f>
        <v>QUADKIDS</v>
      </c>
      <c r="B2" s="458"/>
      <c r="C2" s="458"/>
      <c r="D2" s="458"/>
      <c r="E2" s="458"/>
      <c r="F2" s="458"/>
      <c r="G2" s="461">
        <f>'MATCH DETAILS'!B3</f>
        <v>1</v>
      </c>
      <c r="H2" s="461"/>
      <c r="I2" s="461"/>
      <c r="J2" s="461"/>
      <c r="K2" s="460" t="str">
        <f>'MATCH DETAILS'!B5</f>
        <v>Horspath, Oxford</v>
      </c>
      <c r="L2" s="460"/>
      <c r="M2" s="460"/>
      <c r="N2" s="460"/>
      <c r="O2" s="460"/>
      <c r="P2" s="460"/>
      <c r="Q2" s="460"/>
      <c r="R2" s="462">
        <f ca="1">IF(TEXT('MATCH DETAILS'!B4,"dd/mm/yy")=TEXT(NOW(),"dd/mm/yy"), TEXT(NOW(),"dd mmmm yyyy") &amp; " (Printed " &amp; TEXT(NOW(),"hh:mm") &amp; ")",'MATCH DETAILS'!B4)</f>
        <v>45774</v>
      </c>
      <c r="S2" s="462"/>
      <c r="T2" s="462"/>
      <c r="U2" s="462"/>
      <c r="V2" s="462"/>
      <c r="W2" s="79"/>
    </row>
    <row r="3" spans="1:23" s="6" customFormat="1" ht="10.5" customHeight="1">
      <c r="A3" s="450"/>
      <c r="B3" s="450"/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1"/>
    </row>
    <row r="4" spans="1:23" s="6" customFormat="1" ht="20" customHeight="1">
      <c r="A4" s="451"/>
      <c r="B4" s="451" t="s">
        <v>20</v>
      </c>
      <c r="C4" s="453" t="s">
        <v>141</v>
      </c>
      <c r="D4" s="453" t="s">
        <v>25</v>
      </c>
      <c r="E4" s="453" t="s">
        <v>19</v>
      </c>
      <c r="F4" s="443" t="s">
        <v>99</v>
      </c>
      <c r="G4" s="445" t="s">
        <v>2</v>
      </c>
      <c r="H4" s="446"/>
      <c r="I4" s="447"/>
      <c r="J4" s="445" t="s">
        <v>3</v>
      </c>
      <c r="K4" s="446"/>
      <c r="L4" s="447"/>
      <c r="M4" s="445" t="s">
        <v>49</v>
      </c>
      <c r="N4" s="446"/>
      <c r="O4" s="447"/>
      <c r="P4" s="448" t="s">
        <v>50</v>
      </c>
      <c r="Q4" s="449"/>
      <c r="R4" s="131" t="s">
        <v>1</v>
      </c>
      <c r="S4" s="441" t="s">
        <v>166</v>
      </c>
      <c r="T4" s="442"/>
      <c r="U4" s="441" t="s">
        <v>167</v>
      </c>
      <c r="V4" s="442"/>
      <c r="W4" s="80"/>
    </row>
    <row r="5" spans="1:23" s="6" customFormat="1" ht="20" customHeight="1" thickBot="1">
      <c r="A5" s="452"/>
      <c r="B5" s="452"/>
      <c r="C5" s="454"/>
      <c r="D5" s="454"/>
      <c r="E5" s="454"/>
      <c r="F5" s="444"/>
      <c r="G5" s="217" t="s">
        <v>21</v>
      </c>
      <c r="H5" s="218" t="s">
        <v>1</v>
      </c>
      <c r="I5" s="218" t="s">
        <v>163</v>
      </c>
      <c r="J5" s="219" t="s">
        <v>21</v>
      </c>
      <c r="K5" s="218" t="s">
        <v>1</v>
      </c>
      <c r="L5" s="218" t="s">
        <v>163</v>
      </c>
      <c r="M5" s="217" t="s">
        <v>22</v>
      </c>
      <c r="N5" s="218" t="s">
        <v>1</v>
      </c>
      <c r="O5" s="218" t="s">
        <v>163</v>
      </c>
      <c r="P5" s="217" t="s">
        <v>22</v>
      </c>
      <c r="Q5" s="218" t="s">
        <v>1</v>
      </c>
      <c r="R5" s="206" t="s">
        <v>106</v>
      </c>
      <c r="S5" s="206" t="s">
        <v>146</v>
      </c>
      <c r="T5" s="206" t="s">
        <v>145</v>
      </c>
      <c r="U5" s="206" t="s">
        <v>146</v>
      </c>
      <c r="V5" s="206" t="s">
        <v>145</v>
      </c>
      <c r="W5" s="80"/>
    </row>
    <row r="6" spans="1:23" s="6" customFormat="1" ht="20" customHeight="1">
      <c r="A6" s="455" t="s">
        <v>34</v>
      </c>
      <c r="B6" s="220" t="str" cm="1">
        <f t="array" ref="B6">_xlfn.LET(_xlpm.x, _xlfn._xlws.SORT(_xlfn._xlws.FILTER(Data!$A$6:$U$293,(Data!$C$6:$C$293=$A6)*(Data!$D$6:$D$293=$E$4)*(Data!$E$6:$E$293="U9")),18),_xlpm.y,_xlfn._xlws.SORT(_xlfn._xlws.FILTER(Data!$A$6:$U$293,(Data!$C$6:$C$293=$A6)*(Data!$D$6:$D$293=$E$4)*(Data!$E$6:$E$293="U11")),19), IFERROR(_xlfn.VSTACK(_xlpm.x,_xlpm.y), IFERROR(_xlpm.y,IFERROR(_xlpm.x, ""))))</f>
        <v/>
      </c>
      <c r="C6" s="221"/>
      <c r="D6" s="221"/>
      <c r="E6" s="221"/>
      <c r="F6" s="221"/>
      <c r="G6" s="222"/>
      <c r="H6" s="221"/>
      <c r="I6" s="221"/>
      <c r="J6" s="223"/>
      <c r="K6" s="221"/>
      <c r="L6" s="221"/>
      <c r="M6" s="224"/>
      <c r="N6" s="221"/>
      <c r="O6" s="221"/>
      <c r="P6" s="224"/>
      <c r="Q6" s="221"/>
      <c r="R6" s="221"/>
      <c r="S6" s="221"/>
      <c r="T6" s="221"/>
      <c r="U6" s="221"/>
      <c r="V6" s="225"/>
      <c r="W6" s="211"/>
    </row>
    <row r="7" spans="1:23" ht="20" customHeight="1">
      <c r="A7" s="456"/>
      <c r="B7" s="232"/>
      <c r="C7" s="208"/>
      <c r="D7" s="208"/>
      <c r="E7" s="208"/>
      <c r="F7" s="208"/>
      <c r="G7" s="207"/>
      <c r="H7" s="208"/>
      <c r="I7" s="208"/>
      <c r="J7" s="209"/>
      <c r="K7" s="208"/>
      <c r="L7" s="208"/>
      <c r="M7" s="210"/>
      <c r="N7" s="208"/>
      <c r="O7" s="208"/>
      <c r="P7" s="210"/>
      <c r="Q7" s="208"/>
      <c r="R7" s="208"/>
      <c r="S7" s="208"/>
      <c r="T7" s="208"/>
      <c r="U7" s="208"/>
      <c r="V7" s="226"/>
      <c r="W7" s="41"/>
    </row>
    <row r="8" spans="1:23" ht="20" customHeight="1">
      <c r="A8" s="456"/>
      <c r="B8" s="232"/>
      <c r="C8" s="208"/>
      <c r="D8" s="208"/>
      <c r="E8" s="208"/>
      <c r="F8" s="208"/>
      <c r="G8" s="207"/>
      <c r="H8" s="208"/>
      <c r="I8" s="208"/>
      <c r="J8" s="209"/>
      <c r="K8" s="208"/>
      <c r="L8" s="208"/>
      <c r="M8" s="210"/>
      <c r="N8" s="208"/>
      <c r="O8" s="208"/>
      <c r="P8" s="210"/>
      <c r="Q8" s="208"/>
      <c r="R8" s="208"/>
      <c r="S8" s="208"/>
      <c r="T8" s="208"/>
      <c r="U8" s="208"/>
      <c r="V8" s="226"/>
      <c r="W8" s="41"/>
    </row>
    <row r="9" spans="1:23" ht="20" customHeight="1">
      <c r="A9" s="456"/>
      <c r="B9" s="232"/>
      <c r="C9" s="208"/>
      <c r="D9" s="208"/>
      <c r="E9" s="208"/>
      <c r="F9" s="208"/>
      <c r="G9" s="207"/>
      <c r="H9" s="208"/>
      <c r="I9" s="208"/>
      <c r="J9" s="209"/>
      <c r="K9" s="208"/>
      <c r="L9" s="208"/>
      <c r="M9" s="210"/>
      <c r="N9" s="208"/>
      <c r="O9" s="208"/>
      <c r="P9" s="210"/>
      <c r="Q9" s="208"/>
      <c r="R9" s="208"/>
      <c r="S9" s="208"/>
      <c r="T9" s="208"/>
      <c r="U9" s="208"/>
      <c r="V9" s="226"/>
      <c r="W9" s="41"/>
    </row>
    <row r="10" spans="1:23" ht="20" customHeight="1">
      <c r="A10" s="456"/>
      <c r="B10" s="232"/>
      <c r="C10" s="208"/>
      <c r="D10" s="208"/>
      <c r="E10" s="208"/>
      <c r="F10" s="208"/>
      <c r="G10" s="207"/>
      <c r="H10" s="208"/>
      <c r="I10" s="208"/>
      <c r="J10" s="209"/>
      <c r="K10" s="208"/>
      <c r="L10" s="208"/>
      <c r="M10" s="210"/>
      <c r="N10" s="208"/>
      <c r="O10" s="208"/>
      <c r="P10" s="210"/>
      <c r="Q10" s="208"/>
      <c r="R10" s="208"/>
      <c r="S10" s="208"/>
      <c r="T10" s="208"/>
      <c r="U10" s="208"/>
      <c r="V10" s="226"/>
      <c r="W10" s="41"/>
    </row>
    <row r="11" spans="1:23" ht="20" customHeight="1">
      <c r="A11" s="456"/>
      <c r="B11" s="232"/>
      <c r="C11" s="208"/>
      <c r="D11" s="208"/>
      <c r="E11" s="208"/>
      <c r="F11" s="208"/>
      <c r="G11" s="207"/>
      <c r="H11" s="208"/>
      <c r="I11" s="208"/>
      <c r="J11" s="209"/>
      <c r="K11" s="208"/>
      <c r="L11" s="208"/>
      <c r="M11" s="210"/>
      <c r="N11" s="208"/>
      <c r="O11" s="208"/>
      <c r="P11" s="210"/>
      <c r="Q11" s="208"/>
      <c r="R11" s="208"/>
      <c r="S11" s="208"/>
      <c r="T11" s="208"/>
      <c r="U11" s="208"/>
      <c r="V11" s="226"/>
      <c r="W11" s="41"/>
    </row>
    <row r="12" spans="1:23" ht="20" customHeight="1">
      <c r="A12" s="456"/>
      <c r="B12" s="232"/>
      <c r="C12" s="208"/>
      <c r="D12" s="208"/>
      <c r="E12" s="208"/>
      <c r="F12" s="208"/>
      <c r="G12" s="207"/>
      <c r="H12" s="208"/>
      <c r="I12" s="208"/>
      <c r="J12" s="209"/>
      <c r="K12" s="208"/>
      <c r="L12" s="208"/>
      <c r="M12" s="210"/>
      <c r="N12" s="208"/>
      <c r="O12" s="208"/>
      <c r="P12" s="210"/>
      <c r="Q12" s="208"/>
      <c r="R12" s="208"/>
      <c r="S12" s="208"/>
      <c r="T12" s="208"/>
      <c r="U12" s="208"/>
      <c r="V12" s="226"/>
      <c r="W12" s="41"/>
    </row>
    <row r="13" spans="1:23" ht="20" customHeight="1">
      <c r="A13" s="456"/>
      <c r="B13" s="232"/>
      <c r="C13" s="208"/>
      <c r="D13" s="208"/>
      <c r="E13" s="208"/>
      <c r="F13" s="208"/>
      <c r="G13" s="207"/>
      <c r="H13" s="208"/>
      <c r="I13" s="208"/>
      <c r="J13" s="209"/>
      <c r="K13" s="208"/>
      <c r="L13" s="208"/>
      <c r="M13" s="210"/>
      <c r="N13" s="208"/>
      <c r="O13" s="208"/>
      <c r="P13" s="210"/>
      <c r="Q13" s="208"/>
      <c r="R13" s="208"/>
      <c r="S13" s="208"/>
      <c r="T13" s="208"/>
      <c r="U13" s="208"/>
      <c r="V13" s="226"/>
      <c r="W13" s="41"/>
    </row>
    <row r="14" spans="1:23" ht="20" customHeight="1">
      <c r="A14" s="456"/>
      <c r="B14" s="232"/>
      <c r="C14" s="208"/>
      <c r="D14" s="208"/>
      <c r="E14" s="208"/>
      <c r="F14" s="208"/>
      <c r="G14" s="207"/>
      <c r="H14" s="208"/>
      <c r="I14" s="208"/>
      <c r="J14" s="209"/>
      <c r="K14" s="208"/>
      <c r="L14" s="208"/>
      <c r="M14" s="210"/>
      <c r="N14" s="208"/>
      <c r="O14" s="208"/>
      <c r="P14" s="210"/>
      <c r="Q14" s="208"/>
      <c r="R14" s="208"/>
      <c r="S14" s="208"/>
      <c r="T14" s="208"/>
      <c r="U14" s="208"/>
      <c r="V14" s="226"/>
      <c r="W14" s="41"/>
    </row>
    <row r="15" spans="1:23" ht="20" customHeight="1">
      <c r="A15" s="456"/>
      <c r="B15" s="232"/>
      <c r="C15" s="208"/>
      <c r="D15" s="208"/>
      <c r="E15" s="208"/>
      <c r="F15" s="208"/>
      <c r="G15" s="207"/>
      <c r="H15" s="208"/>
      <c r="I15" s="208"/>
      <c r="J15" s="209"/>
      <c r="K15" s="208"/>
      <c r="L15" s="208"/>
      <c r="M15" s="210"/>
      <c r="N15" s="208"/>
      <c r="O15" s="208"/>
      <c r="P15" s="210"/>
      <c r="Q15" s="208"/>
      <c r="R15" s="208"/>
      <c r="S15" s="208"/>
      <c r="T15" s="208"/>
      <c r="U15" s="208"/>
      <c r="V15" s="226"/>
      <c r="W15" s="41"/>
    </row>
    <row r="16" spans="1:23" ht="20" customHeight="1">
      <c r="A16" s="456"/>
      <c r="B16" s="232"/>
      <c r="C16" s="208"/>
      <c r="D16" s="208"/>
      <c r="E16" s="208"/>
      <c r="F16" s="208"/>
      <c r="G16" s="207"/>
      <c r="H16" s="208"/>
      <c r="I16" s="208"/>
      <c r="J16" s="209"/>
      <c r="K16" s="208"/>
      <c r="L16" s="208"/>
      <c r="M16" s="210"/>
      <c r="N16" s="208"/>
      <c r="O16" s="208"/>
      <c r="P16" s="210"/>
      <c r="Q16" s="208"/>
      <c r="R16" s="208"/>
      <c r="S16" s="208"/>
      <c r="T16" s="208"/>
      <c r="U16" s="208"/>
      <c r="V16" s="226"/>
      <c r="W16" s="41"/>
    </row>
    <row r="17" spans="1:23" ht="20" customHeight="1">
      <c r="A17" s="456"/>
      <c r="B17" s="232"/>
      <c r="C17" s="208"/>
      <c r="D17" s="208"/>
      <c r="E17" s="208"/>
      <c r="F17" s="208"/>
      <c r="G17" s="207"/>
      <c r="H17" s="208"/>
      <c r="I17" s="208"/>
      <c r="J17" s="209"/>
      <c r="K17" s="208"/>
      <c r="L17" s="208"/>
      <c r="M17" s="210"/>
      <c r="N17" s="208"/>
      <c r="O17" s="208"/>
      <c r="P17" s="210"/>
      <c r="Q17" s="208"/>
      <c r="R17" s="208"/>
      <c r="S17" s="208"/>
      <c r="T17" s="208"/>
      <c r="U17" s="208"/>
      <c r="V17" s="226"/>
      <c r="W17" s="41"/>
    </row>
    <row r="18" spans="1:23" ht="20" customHeight="1">
      <c r="A18" s="456"/>
      <c r="B18" s="232"/>
      <c r="C18" s="208"/>
      <c r="D18" s="208"/>
      <c r="E18" s="208"/>
      <c r="F18" s="208"/>
      <c r="G18" s="207"/>
      <c r="H18" s="208"/>
      <c r="I18" s="208"/>
      <c r="J18" s="209"/>
      <c r="K18" s="208"/>
      <c r="L18" s="208"/>
      <c r="M18" s="210"/>
      <c r="N18" s="208"/>
      <c r="O18" s="208"/>
      <c r="P18" s="210"/>
      <c r="Q18" s="208"/>
      <c r="R18" s="208"/>
      <c r="S18" s="208"/>
      <c r="T18" s="208"/>
      <c r="U18" s="208"/>
      <c r="V18" s="226"/>
      <c r="W18" s="41"/>
    </row>
    <row r="19" spans="1:23" ht="20" customHeight="1">
      <c r="A19" s="456"/>
      <c r="B19" s="232"/>
      <c r="C19" s="208"/>
      <c r="D19" s="208"/>
      <c r="E19" s="208"/>
      <c r="F19" s="208"/>
      <c r="G19" s="207"/>
      <c r="H19" s="208"/>
      <c r="I19" s="208"/>
      <c r="J19" s="209"/>
      <c r="K19" s="208"/>
      <c r="L19" s="208"/>
      <c r="M19" s="210"/>
      <c r="N19" s="208"/>
      <c r="O19" s="208"/>
      <c r="P19" s="210"/>
      <c r="Q19" s="208"/>
      <c r="R19" s="208"/>
      <c r="S19" s="208"/>
      <c r="T19" s="208"/>
      <c r="U19" s="208"/>
      <c r="V19" s="226"/>
      <c r="W19" s="41"/>
    </row>
    <row r="20" spans="1:23" ht="20" customHeight="1">
      <c r="A20" s="456"/>
      <c r="B20" s="232"/>
      <c r="C20" s="208"/>
      <c r="D20" s="208"/>
      <c r="E20" s="208"/>
      <c r="F20" s="208"/>
      <c r="G20" s="207"/>
      <c r="H20" s="208"/>
      <c r="I20" s="208"/>
      <c r="J20" s="209"/>
      <c r="K20" s="208"/>
      <c r="L20" s="208"/>
      <c r="M20" s="210"/>
      <c r="N20" s="208"/>
      <c r="O20" s="208"/>
      <c r="P20" s="210"/>
      <c r="Q20" s="208"/>
      <c r="R20" s="208"/>
      <c r="S20" s="208"/>
      <c r="T20" s="208"/>
      <c r="U20" s="208"/>
      <c r="V20" s="226"/>
      <c r="W20" s="41"/>
    </row>
    <row r="21" spans="1:23" ht="20" customHeight="1" thickBot="1">
      <c r="A21" s="457"/>
      <c r="B21" s="233"/>
      <c r="C21" s="227"/>
      <c r="D21" s="227"/>
      <c r="E21" s="227"/>
      <c r="F21" s="227"/>
      <c r="G21" s="228"/>
      <c r="H21" s="227"/>
      <c r="I21" s="227"/>
      <c r="J21" s="229"/>
      <c r="K21" s="227"/>
      <c r="L21" s="227"/>
      <c r="M21" s="230"/>
      <c r="N21" s="227"/>
      <c r="O21" s="227"/>
      <c r="P21" s="230"/>
      <c r="Q21" s="227"/>
      <c r="R21" s="227"/>
      <c r="S21" s="227"/>
      <c r="T21" s="227"/>
      <c r="U21" s="227"/>
      <c r="V21" s="231"/>
      <c r="W21" s="41"/>
    </row>
    <row r="22" spans="1:23" ht="20" customHeight="1">
      <c r="A22" s="455" t="s">
        <v>35</v>
      </c>
      <c r="B22" s="220" t="str" cm="1">
        <f t="array" ref="B22">_xlfn.LET(_xlpm.x, _xlfn._xlws.SORT(_xlfn._xlws.FILTER(Data!$A$6:$U$293,(Data!$C$6:$C$293=$A22)*(Data!$D$6:$D$293=$E$4)*(Data!$E$6:$E$293="U9")),18),_xlpm.y,_xlfn._xlws.SORT(_xlfn._xlws.FILTER(Data!$A$6:$U$293,(Data!$C$6:$C$293=$A22)*(Data!$D$6:$D$293=$E$4)*(Data!$E$6:$E$293="U11")),19), IFERROR(_xlfn.VSTACK(_xlpm.x,_xlpm.y), IFERROR(_xlpm.y,IFERROR(_xlpm.x, ""))))</f>
        <v/>
      </c>
      <c r="C22" s="221"/>
      <c r="D22" s="221"/>
      <c r="E22" s="221"/>
      <c r="F22" s="221"/>
      <c r="G22" s="222"/>
      <c r="H22" s="221"/>
      <c r="I22" s="221"/>
      <c r="J22" s="223"/>
      <c r="K22" s="221"/>
      <c r="L22" s="221"/>
      <c r="M22" s="224"/>
      <c r="N22" s="221"/>
      <c r="O22" s="221"/>
      <c r="P22" s="224"/>
      <c r="Q22" s="221"/>
      <c r="R22" s="221"/>
      <c r="S22" s="221"/>
      <c r="T22" s="221"/>
      <c r="U22" s="221"/>
      <c r="V22" s="225"/>
      <c r="W22" s="41"/>
    </row>
    <row r="23" spans="1:23" s="6" customFormat="1" ht="20" customHeight="1">
      <c r="A23" s="456"/>
      <c r="B23" s="232"/>
      <c r="C23" s="208"/>
      <c r="D23" s="208"/>
      <c r="E23" s="208"/>
      <c r="F23" s="208"/>
      <c r="G23" s="207"/>
      <c r="H23" s="208"/>
      <c r="I23" s="208"/>
      <c r="J23" s="209"/>
      <c r="K23" s="208"/>
      <c r="L23" s="208"/>
      <c r="M23" s="210"/>
      <c r="N23" s="208"/>
      <c r="O23" s="208"/>
      <c r="P23" s="210"/>
      <c r="Q23" s="208"/>
      <c r="R23" s="208"/>
      <c r="S23" s="208"/>
      <c r="T23" s="208"/>
      <c r="U23" s="208"/>
      <c r="V23" s="226"/>
      <c r="W23" s="211"/>
    </row>
    <row r="24" spans="1:23" ht="20" customHeight="1">
      <c r="A24" s="456"/>
      <c r="B24" s="232"/>
      <c r="C24" s="208"/>
      <c r="D24" s="208"/>
      <c r="E24" s="208"/>
      <c r="F24" s="208"/>
      <c r="G24" s="207"/>
      <c r="H24" s="208"/>
      <c r="I24" s="208"/>
      <c r="J24" s="209"/>
      <c r="K24" s="208"/>
      <c r="L24" s="208"/>
      <c r="M24" s="210"/>
      <c r="N24" s="208"/>
      <c r="O24" s="208"/>
      <c r="P24" s="210"/>
      <c r="Q24" s="208"/>
      <c r="R24" s="208"/>
      <c r="S24" s="208"/>
      <c r="T24" s="208"/>
      <c r="U24" s="208"/>
      <c r="V24" s="226"/>
      <c r="W24" s="41"/>
    </row>
    <row r="25" spans="1:23" ht="20" customHeight="1">
      <c r="A25" s="456"/>
      <c r="B25" s="232"/>
      <c r="C25" s="208"/>
      <c r="D25" s="208"/>
      <c r="E25" s="208"/>
      <c r="F25" s="208"/>
      <c r="G25" s="207"/>
      <c r="H25" s="208"/>
      <c r="I25" s="208"/>
      <c r="J25" s="209"/>
      <c r="K25" s="208"/>
      <c r="L25" s="208"/>
      <c r="M25" s="210"/>
      <c r="N25" s="208"/>
      <c r="O25" s="208"/>
      <c r="P25" s="210"/>
      <c r="Q25" s="208"/>
      <c r="R25" s="208"/>
      <c r="S25" s="208"/>
      <c r="T25" s="208"/>
      <c r="U25" s="208"/>
      <c r="V25" s="226"/>
      <c r="W25" s="41"/>
    </row>
    <row r="26" spans="1:23" ht="20" customHeight="1">
      <c r="A26" s="456"/>
      <c r="B26" s="232"/>
      <c r="C26" s="208"/>
      <c r="D26" s="208"/>
      <c r="E26" s="208"/>
      <c r="F26" s="208"/>
      <c r="G26" s="207"/>
      <c r="H26" s="208"/>
      <c r="I26" s="208"/>
      <c r="J26" s="209"/>
      <c r="K26" s="208"/>
      <c r="L26" s="208"/>
      <c r="M26" s="210"/>
      <c r="N26" s="208"/>
      <c r="O26" s="208"/>
      <c r="P26" s="210"/>
      <c r="Q26" s="208"/>
      <c r="R26" s="208"/>
      <c r="S26" s="208"/>
      <c r="T26" s="208"/>
      <c r="U26" s="208"/>
      <c r="V26" s="226"/>
      <c r="W26" s="41"/>
    </row>
    <row r="27" spans="1:23" ht="20" customHeight="1">
      <c r="A27" s="456"/>
      <c r="B27" s="232"/>
      <c r="C27" s="208"/>
      <c r="D27" s="208"/>
      <c r="E27" s="208"/>
      <c r="F27" s="208"/>
      <c r="G27" s="207"/>
      <c r="H27" s="208"/>
      <c r="I27" s="208"/>
      <c r="J27" s="209"/>
      <c r="K27" s="208"/>
      <c r="L27" s="208"/>
      <c r="M27" s="210"/>
      <c r="N27" s="208"/>
      <c r="O27" s="208"/>
      <c r="P27" s="210"/>
      <c r="Q27" s="208"/>
      <c r="R27" s="208"/>
      <c r="S27" s="208"/>
      <c r="T27" s="208"/>
      <c r="U27" s="208"/>
      <c r="V27" s="226"/>
      <c r="W27" s="41"/>
    </row>
    <row r="28" spans="1:23" ht="20" customHeight="1">
      <c r="A28" s="456"/>
      <c r="B28" s="232"/>
      <c r="C28" s="208"/>
      <c r="D28" s="208"/>
      <c r="E28" s="208"/>
      <c r="F28" s="208"/>
      <c r="G28" s="207"/>
      <c r="H28" s="208"/>
      <c r="I28" s="208"/>
      <c r="J28" s="209"/>
      <c r="K28" s="208"/>
      <c r="L28" s="208"/>
      <c r="M28" s="210"/>
      <c r="N28" s="208"/>
      <c r="O28" s="208"/>
      <c r="P28" s="210"/>
      <c r="Q28" s="208"/>
      <c r="R28" s="208"/>
      <c r="S28" s="208"/>
      <c r="T28" s="208"/>
      <c r="U28" s="208"/>
      <c r="V28" s="226"/>
      <c r="W28" s="41"/>
    </row>
    <row r="29" spans="1:23" ht="20" customHeight="1">
      <c r="A29" s="456"/>
      <c r="B29" s="232"/>
      <c r="C29" s="208"/>
      <c r="D29" s="208"/>
      <c r="E29" s="208"/>
      <c r="F29" s="208"/>
      <c r="G29" s="207"/>
      <c r="H29" s="208"/>
      <c r="I29" s="208"/>
      <c r="J29" s="209"/>
      <c r="K29" s="208"/>
      <c r="L29" s="208"/>
      <c r="M29" s="210"/>
      <c r="N29" s="208"/>
      <c r="O29" s="208"/>
      <c r="P29" s="210"/>
      <c r="Q29" s="208"/>
      <c r="R29" s="208"/>
      <c r="S29" s="208"/>
      <c r="T29" s="208"/>
      <c r="U29" s="208"/>
      <c r="V29" s="226"/>
      <c r="W29" s="41"/>
    </row>
    <row r="30" spans="1:23" ht="20" customHeight="1">
      <c r="A30" s="456"/>
      <c r="B30" s="232"/>
      <c r="C30" s="208"/>
      <c r="D30" s="208"/>
      <c r="E30" s="208"/>
      <c r="F30" s="208"/>
      <c r="G30" s="207"/>
      <c r="H30" s="208"/>
      <c r="I30" s="208"/>
      <c r="J30" s="209"/>
      <c r="K30" s="208"/>
      <c r="L30" s="208"/>
      <c r="M30" s="210"/>
      <c r="N30" s="208"/>
      <c r="O30" s="208"/>
      <c r="P30" s="210"/>
      <c r="Q30" s="208"/>
      <c r="R30" s="208"/>
      <c r="S30" s="208"/>
      <c r="T30" s="208"/>
      <c r="U30" s="208"/>
      <c r="V30" s="226"/>
      <c r="W30" s="41"/>
    </row>
    <row r="31" spans="1:23" ht="20" customHeight="1">
      <c r="A31" s="456"/>
      <c r="B31" s="232"/>
      <c r="C31" s="208"/>
      <c r="D31" s="208"/>
      <c r="E31" s="208"/>
      <c r="F31" s="208"/>
      <c r="G31" s="207"/>
      <c r="H31" s="208"/>
      <c r="I31" s="208"/>
      <c r="J31" s="209"/>
      <c r="K31" s="208"/>
      <c r="L31" s="208"/>
      <c r="M31" s="210"/>
      <c r="N31" s="208"/>
      <c r="O31" s="208"/>
      <c r="P31" s="210"/>
      <c r="Q31" s="208"/>
      <c r="R31" s="208"/>
      <c r="S31" s="208"/>
      <c r="T31" s="208"/>
      <c r="U31" s="208"/>
      <c r="V31" s="226"/>
      <c r="W31" s="41"/>
    </row>
    <row r="32" spans="1:23" ht="20" customHeight="1">
      <c r="A32" s="456"/>
      <c r="B32" s="232"/>
      <c r="C32" s="208"/>
      <c r="D32" s="208"/>
      <c r="E32" s="208"/>
      <c r="F32" s="208"/>
      <c r="G32" s="207"/>
      <c r="H32" s="208"/>
      <c r="I32" s="208"/>
      <c r="J32" s="209"/>
      <c r="K32" s="208"/>
      <c r="L32" s="208"/>
      <c r="M32" s="210"/>
      <c r="N32" s="208"/>
      <c r="O32" s="208"/>
      <c r="P32" s="210"/>
      <c r="Q32" s="208"/>
      <c r="R32" s="208"/>
      <c r="S32" s="208"/>
      <c r="T32" s="208"/>
      <c r="U32" s="208"/>
      <c r="V32" s="226"/>
      <c r="W32" s="41"/>
    </row>
    <row r="33" spans="1:23" ht="20" customHeight="1">
      <c r="A33" s="456"/>
      <c r="B33" s="232"/>
      <c r="C33" s="208"/>
      <c r="D33" s="208"/>
      <c r="E33" s="208"/>
      <c r="F33" s="208"/>
      <c r="G33" s="207"/>
      <c r="H33" s="208"/>
      <c r="I33" s="208"/>
      <c r="J33" s="209"/>
      <c r="K33" s="208"/>
      <c r="L33" s="208"/>
      <c r="M33" s="210"/>
      <c r="N33" s="208"/>
      <c r="O33" s="208"/>
      <c r="P33" s="210"/>
      <c r="Q33" s="208"/>
      <c r="R33" s="208"/>
      <c r="S33" s="208"/>
      <c r="T33" s="208"/>
      <c r="U33" s="208"/>
      <c r="V33" s="226"/>
      <c r="W33" s="41"/>
    </row>
    <row r="34" spans="1:23" ht="20" customHeight="1">
      <c r="A34" s="456"/>
      <c r="B34" s="232"/>
      <c r="C34" s="208"/>
      <c r="D34" s="208"/>
      <c r="E34" s="208"/>
      <c r="F34" s="208"/>
      <c r="G34" s="207"/>
      <c r="H34" s="208"/>
      <c r="I34" s="208"/>
      <c r="J34" s="209"/>
      <c r="K34" s="208"/>
      <c r="L34" s="208"/>
      <c r="M34" s="210"/>
      <c r="N34" s="208"/>
      <c r="O34" s="208"/>
      <c r="P34" s="210"/>
      <c r="Q34" s="208"/>
      <c r="R34" s="208"/>
      <c r="S34" s="208"/>
      <c r="T34" s="208"/>
      <c r="U34" s="208"/>
      <c r="V34" s="226"/>
      <c r="W34" s="41"/>
    </row>
    <row r="35" spans="1:23" ht="20" customHeight="1">
      <c r="A35" s="456"/>
      <c r="B35" s="232"/>
      <c r="C35" s="208"/>
      <c r="D35" s="208"/>
      <c r="E35" s="208"/>
      <c r="F35" s="208"/>
      <c r="G35" s="207"/>
      <c r="H35" s="208"/>
      <c r="I35" s="208"/>
      <c r="J35" s="209"/>
      <c r="K35" s="208"/>
      <c r="L35" s="208"/>
      <c r="M35" s="210"/>
      <c r="N35" s="208"/>
      <c r="O35" s="208"/>
      <c r="P35" s="210"/>
      <c r="Q35" s="208"/>
      <c r="R35" s="208"/>
      <c r="S35" s="208"/>
      <c r="T35" s="208"/>
      <c r="U35" s="208"/>
      <c r="V35" s="226"/>
      <c r="W35" s="41"/>
    </row>
    <row r="36" spans="1:23" ht="20" customHeight="1">
      <c r="A36" s="456"/>
      <c r="B36" s="232"/>
      <c r="C36" s="208"/>
      <c r="D36" s="208"/>
      <c r="E36" s="208"/>
      <c r="F36" s="208"/>
      <c r="G36" s="207"/>
      <c r="H36" s="208"/>
      <c r="I36" s="208"/>
      <c r="J36" s="209"/>
      <c r="K36" s="208"/>
      <c r="L36" s="208"/>
      <c r="M36" s="210"/>
      <c r="N36" s="208"/>
      <c r="O36" s="208"/>
      <c r="P36" s="210"/>
      <c r="Q36" s="208"/>
      <c r="R36" s="208"/>
      <c r="S36" s="208"/>
      <c r="T36" s="208"/>
      <c r="U36" s="208"/>
      <c r="V36" s="226"/>
      <c r="W36" s="41"/>
    </row>
    <row r="37" spans="1:23" ht="20" customHeight="1" thickBot="1">
      <c r="A37" s="457"/>
      <c r="B37" s="233"/>
      <c r="C37" s="227"/>
      <c r="D37" s="227"/>
      <c r="E37" s="227"/>
      <c r="F37" s="227"/>
      <c r="G37" s="228"/>
      <c r="H37" s="227"/>
      <c r="I37" s="227"/>
      <c r="J37" s="229"/>
      <c r="K37" s="227"/>
      <c r="L37" s="227"/>
      <c r="M37" s="230"/>
      <c r="N37" s="227"/>
      <c r="O37" s="227"/>
      <c r="P37" s="230"/>
      <c r="Q37" s="227"/>
      <c r="R37" s="227"/>
      <c r="S37" s="227"/>
      <c r="T37" s="227"/>
      <c r="U37" s="227"/>
      <c r="V37" s="231"/>
      <c r="W37" s="41"/>
    </row>
    <row r="38" spans="1:23" ht="20" customHeight="1">
      <c r="A38" s="455" t="s">
        <v>36</v>
      </c>
      <c r="B38" s="220" t="str" cm="1">
        <f t="array" ref="B38">_xlfn.LET(_xlpm.x, _xlfn._xlws.SORT(_xlfn._xlws.FILTER(Data!$A$6:$U$293,(Data!$C$6:$C$293=$A38)*(Data!$D$6:$D$293=$E$4)*(Data!$E$6:$E$293="U9")),18),_xlpm.y,_xlfn._xlws.SORT(_xlfn._xlws.FILTER(Data!$A$6:$U$293,(Data!$C$6:$C$293=$A38)*(Data!$D$6:$D$293=$E$4)*(Data!$E$6:$E$293="U11")),19), IFERROR(_xlfn.VSTACK(_xlpm.x,_xlpm.y), IFERROR(_xlpm.y,IFERROR(_xlpm.x, ""))))</f>
        <v/>
      </c>
      <c r="C38" s="221"/>
      <c r="D38" s="221"/>
      <c r="E38" s="221"/>
      <c r="F38" s="221"/>
      <c r="G38" s="222"/>
      <c r="H38" s="221"/>
      <c r="I38" s="221"/>
      <c r="J38" s="223"/>
      <c r="K38" s="221"/>
      <c r="L38" s="221"/>
      <c r="M38" s="224"/>
      <c r="N38" s="221"/>
      <c r="O38" s="221"/>
      <c r="P38" s="224"/>
      <c r="Q38" s="221"/>
      <c r="R38" s="221"/>
      <c r="S38" s="221"/>
      <c r="T38" s="221"/>
      <c r="U38" s="221"/>
      <c r="V38" s="225"/>
      <c r="W38" s="41"/>
    </row>
    <row r="39" spans="1:23" ht="20" customHeight="1">
      <c r="A39" s="456"/>
      <c r="B39" s="232"/>
      <c r="C39" s="208"/>
      <c r="D39" s="208"/>
      <c r="E39" s="208"/>
      <c r="F39" s="208"/>
      <c r="G39" s="207"/>
      <c r="H39" s="208"/>
      <c r="I39" s="208"/>
      <c r="J39" s="209"/>
      <c r="K39" s="208"/>
      <c r="L39" s="208"/>
      <c r="M39" s="210"/>
      <c r="N39" s="208"/>
      <c r="O39" s="208"/>
      <c r="P39" s="210"/>
      <c r="Q39" s="208"/>
      <c r="R39" s="208"/>
      <c r="S39" s="208"/>
      <c r="T39" s="208"/>
      <c r="U39" s="208"/>
      <c r="V39" s="226"/>
      <c r="W39" s="41"/>
    </row>
    <row r="40" spans="1:23" ht="20" customHeight="1">
      <c r="A40" s="456"/>
      <c r="B40" s="232"/>
      <c r="C40" s="208"/>
      <c r="D40" s="208"/>
      <c r="E40" s="208"/>
      <c r="F40" s="208"/>
      <c r="G40" s="207"/>
      <c r="H40" s="208"/>
      <c r="I40" s="208"/>
      <c r="J40" s="209"/>
      <c r="K40" s="208"/>
      <c r="L40" s="208"/>
      <c r="M40" s="210"/>
      <c r="N40" s="208"/>
      <c r="O40" s="208"/>
      <c r="P40" s="210"/>
      <c r="Q40" s="208"/>
      <c r="R40" s="208"/>
      <c r="S40" s="208"/>
      <c r="T40" s="208"/>
      <c r="U40" s="208"/>
      <c r="V40" s="226"/>
      <c r="W40" s="80"/>
    </row>
    <row r="41" spans="1:23" ht="20" customHeight="1">
      <c r="A41" s="456"/>
      <c r="B41" s="232"/>
      <c r="C41" s="208"/>
      <c r="D41" s="208"/>
      <c r="E41" s="208"/>
      <c r="F41" s="208"/>
      <c r="G41" s="207"/>
      <c r="H41" s="208"/>
      <c r="I41" s="208"/>
      <c r="J41" s="209"/>
      <c r="K41" s="208"/>
      <c r="L41" s="208"/>
      <c r="M41" s="210"/>
      <c r="N41" s="208"/>
      <c r="O41" s="208"/>
      <c r="P41" s="210"/>
      <c r="Q41" s="208"/>
      <c r="R41" s="208"/>
      <c r="S41" s="208"/>
      <c r="T41" s="208"/>
      <c r="U41" s="208"/>
      <c r="V41" s="226"/>
      <c r="W41" s="41"/>
    </row>
    <row r="42" spans="1:23" ht="20" customHeight="1">
      <c r="A42" s="456"/>
      <c r="B42" s="232"/>
      <c r="C42" s="208"/>
      <c r="D42" s="208"/>
      <c r="E42" s="208"/>
      <c r="F42" s="208"/>
      <c r="G42" s="207"/>
      <c r="H42" s="208"/>
      <c r="I42" s="208"/>
      <c r="J42" s="209"/>
      <c r="K42" s="208"/>
      <c r="L42" s="208"/>
      <c r="M42" s="210"/>
      <c r="N42" s="208"/>
      <c r="O42" s="208"/>
      <c r="P42" s="210"/>
      <c r="Q42" s="208"/>
      <c r="R42" s="208"/>
      <c r="S42" s="208"/>
      <c r="T42" s="208"/>
      <c r="U42" s="208"/>
      <c r="V42" s="226"/>
      <c r="W42" s="41"/>
    </row>
    <row r="43" spans="1:23" ht="20" customHeight="1">
      <c r="A43" s="456"/>
      <c r="B43" s="232"/>
      <c r="C43" s="208"/>
      <c r="D43" s="208"/>
      <c r="E43" s="208"/>
      <c r="F43" s="208"/>
      <c r="G43" s="207"/>
      <c r="H43" s="208"/>
      <c r="I43" s="208"/>
      <c r="J43" s="209"/>
      <c r="K43" s="208"/>
      <c r="L43" s="208"/>
      <c r="M43" s="210"/>
      <c r="N43" s="208"/>
      <c r="O43" s="208"/>
      <c r="P43" s="210"/>
      <c r="Q43" s="208"/>
      <c r="R43" s="208"/>
      <c r="S43" s="208"/>
      <c r="T43" s="208"/>
      <c r="U43" s="208"/>
      <c r="V43" s="226"/>
      <c r="W43" s="41"/>
    </row>
    <row r="44" spans="1:23" ht="20" customHeight="1">
      <c r="A44" s="456"/>
      <c r="B44" s="232"/>
      <c r="C44" s="208"/>
      <c r="D44" s="208"/>
      <c r="E44" s="208"/>
      <c r="F44" s="208"/>
      <c r="G44" s="207"/>
      <c r="H44" s="208"/>
      <c r="I44" s="208"/>
      <c r="J44" s="209"/>
      <c r="K44" s="208"/>
      <c r="L44" s="208"/>
      <c r="M44" s="210"/>
      <c r="N44" s="208"/>
      <c r="O44" s="208"/>
      <c r="P44" s="210"/>
      <c r="Q44" s="208"/>
      <c r="R44" s="208"/>
      <c r="S44" s="208"/>
      <c r="T44" s="208"/>
      <c r="U44" s="208"/>
      <c r="V44" s="226"/>
      <c r="W44" s="41"/>
    </row>
    <row r="45" spans="1:23" ht="20" customHeight="1">
      <c r="A45" s="456"/>
      <c r="B45" s="232"/>
      <c r="C45" s="208"/>
      <c r="D45" s="208"/>
      <c r="E45" s="208"/>
      <c r="F45" s="208"/>
      <c r="G45" s="207"/>
      <c r="H45" s="208"/>
      <c r="I45" s="208"/>
      <c r="J45" s="209"/>
      <c r="K45" s="208"/>
      <c r="L45" s="208"/>
      <c r="M45" s="210"/>
      <c r="N45" s="208"/>
      <c r="O45" s="208"/>
      <c r="P45" s="210"/>
      <c r="Q45" s="208"/>
      <c r="R45" s="208"/>
      <c r="S45" s="208"/>
      <c r="T45" s="208"/>
      <c r="U45" s="208"/>
      <c r="V45" s="226"/>
      <c r="W45" s="41"/>
    </row>
    <row r="46" spans="1:23" ht="20" customHeight="1">
      <c r="A46" s="456"/>
      <c r="B46" s="232"/>
      <c r="C46" s="208"/>
      <c r="D46" s="208"/>
      <c r="E46" s="208"/>
      <c r="F46" s="208"/>
      <c r="G46" s="207"/>
      <c r="H46" s="208"/>
      <c r="I46" s="208"/>
      <c r="J46" s="209"/>
      <c r="K46" s="208"/>
      <c r="L46" s="208"/>
      <c r="M46" s="210"/>
      <c r="N46" s="208"/>
      <c r="O46" s="208"/>
      <c r="P46" s="210"/>
      <c r="Q46" s="208"/>
      <c r="R46" s="208"/>
      <c r="S46" s="208"/>
      <c r="T46" s="208"/>
      <c r="U46" s="208"/>
      <c r="V46" s="226"/>
      <c r="W46" s="41"/>
    </row>
    <row r="47" spans="1:23" ht="20" customHeight="1">
      <c r="A47" s="456"/>
      <c r="B47" s="232"/>
      <c r="C47" s="208"/>
      <c r="D47" s="208"/>
      <c r="E47" s="208"/>
      <c r="F47" s="208"/>
      <c r="G47" s="207"/>
      <c r="H47" s="208"/>
      <c r="I47" s="208"/>
      <c r="J47" s="209"/>
      <c r="K47" s="208"/>
      <c r="L47" s="208"/>
      <c r="M47" s="210"/>
      <c r="N47" s="208"/>
      <c r="O47" s="208"/>
      <c r="P47" s="210"/>
      <c r="Q47" s="208"/>
      <c r="R47" s="208"/>
      <c r="S47" s="208"/>
      <c r="T47" s="208"/>
      <c r="U47" s="208"/>
      <c r="V47" s="226"/>
      <c r="W47" s="41"/>
    </row>
    <row r="48" spans="1:23" ht="20" customHeight="1">
      <c r="A48" s="456"/>
      <c r="B48" s="232"/>
      <c r="C48" s="208"/>
      <c r="D48" s="208"/>
      <c r="E48" s="208"/>
      <c r="F48" s="208"/>
      <c r="G48" s="207"/>
      <c r="H48" s="208"/>
      <c r="I48" s="208"/>
      <c r="J48" s="209"/>
      <c r="K48" s="208"/>
      <c r="L48" s="208"/>
      <c r="M48" s="210"/>
      <c r="N48" s="208"/>
      <c r="O48" s="208"/>
      <c r="P48" s="210"/>
      <c r="Q48" s="208"/>
      <c r="R48" s="208"/>
      <c r="S48" s="208"/>
      <c r="T48" s="208"/>
      <c r="U48" s="208"/>
      <c r="V48" s="226"/>
      <c r="W48" s="41"/>
    </row>
    <row r="49" spans="1:23" ht="20" customHeight="1">
      <c r="A49" s="456"/>
      <c r="B49" s="232"/>
      <c r="C49" s="208"/>
      <c r="D49" s="208"/>
      <c r="E49" s="208"/>
      <c r="F49" s="208"/>
      <c r="G49" s="207"/>
      <c r="H49" s="208"/>
      <c r="I49" s="208"/>
      <c r="J49" s="209"/>
      <c r="K49" s="208"/>
      <c r="L49" s="208"/>
      <c r="M49" s="210"/>
      <c r="N49" s="208"/>
      <c r="O49" s="208"/>
      <c r="P49" s="210"/>
      <c r="Q49" s="208"/>
      <c r="R49" s="208"/>
      <c r="S49" s="208"/>
      <c r="T49" s="208"/>
      <c r="U49" s="208"/>
      <c r="V49" s="226"/>
      <c r="W49" s="41"/>
    </row>
    <row r="50" spans="1:23" ht="20" customHeight="1">
      <c r="A50" s="456"/>
      <c r="B50" s="232"/>
      <c r="C50" s="208"/>
      <c r="D50" s="208"/>
      <c r="E50" s="208"/>
      <c r="F50" s="208"/>
      <c r="G50" s="207"/>
      <c r="H50" s="208"/>
      <c r="I50" s="208"/>
      <c r="J50" s="209"/>
      <c r="K50" s="208"/>
      <c r="L50" s="208"/>
      <c r="M50" s="210"/>
      <c r="N50" s="208"/>
      <c r="O50" s="208"/>
      <c r="P50" s="210"/>
      <c r="Q50" s="208"/>
      <c r="R50" s="208"/>
      <c r="S50" s="208"/>
      <c r="T50" s="208"/>
      <c r="U50" s="208"/>
      <c r="V50" s="226"/>
      <c r="W50" s="41"/>
    </row>
    <row r="51" spans="1:23" ht="20" customHeight="1">
      <c r="A51" s="456"/>
      <c r="B51" s="232"/>
      <c r="C51" s="208"/>
      <c r="D51" s="208"/>
      <c r="E51" s="208"/>
      <c r="F51" s="208"/>
      <c r="G51" s="207"/>
      <c r="H51" s="208"/>
      <c r="I51" s="208"/>
      <c r="J51" s="209"/>
      <c r="K51" s="208"/>
      <c r="L51" s="208"/>
      <c r="M51" s="210"/>
      <c r="N51" s="208"/>
      <c r="O51" s="208"/>
      <c r="P51" s="210"/>
      <c r="Q51" s="208"/>
      <c r="R51" s="208"/>
      <c r="S51" s="208"/>
      <c r="T51" s="208"/>
      <c r="U51" s="208"/>
      <c r="V51" s="226"/>
      <c r="W51" s="41"/>
    </row>
    <row r="52" spans="1:23" ht="20" customHeight="1">
      <c r="A52" s="456"/>
      <c r="B52" s="232"/>
      <c r="C52" s="208"/>
      <c r="D52" s="208"/>
      <c r="E52" s="208"/>
      <c r="F52" s="208"/>
      <c r="G52" s="207"/>
      <c r="H52" s="208"/>
      <c r="I52" s="208"/>
      <c r="J52" s="209"/>
      <c r="K52" s="208"/>
      <c r="L52" s="208"/>
      <c r="M52" s="210"/>
      <c r="N52" s="208"/>
      <c r="O52" s="208"/>
      <c r="P52" s="210"/>
      <c r="Q52" s="208"/>
      <c r="R52" s="208"/>
      <c r="S52" s="208"/>
      <c r="T52" s="208"/>
      <c r="U52" s="208"/>
      <c r="V52" s="226"/>
      <c r="W52" s="41"/>
    </row>
    <row r="53" spans="1:23" ht="20" customHeight="1" thickBot="1">
      <c r="A53" s="457"/>
      <c r="B53" s="233"/>
      <c r="C53" s="227"/>
      <c r="D53" s="227"/>
      <c r="E53" s="227"/>
      <c r="F53" s="227"/>
      <c r="G53" s="228"/>
      <c r="H53" s="227"/>
      <c r="I53" s="227"/>
      <c r="J53" s="229"/>
      <c r="K53" s="227"/>
      <c r="L53" s="227"/>
      <c r="M53" s="230"/>
      <c r="N53" s="227"/>
      <c r="O53" s="227"/>
      <c r="P53" s="230"/>
      <c r="Q53" s="227"/>
      <c r="R53" s="227"/>
      <c r="S53" s="227"/>
      <c r="T53" s="227"/>
      <c r="U53" s="227"/>
      <c r="V53" s="231"/>
      <c r="W53" s="41"/>
    </row>
    <row r="54" spans="1:23" ht="20" customHeight="1">
      <c r="A54" s="455" t="s">
        <v>37</v>
      </c>
      <c r="B54" s="220" t="str" cm="1">
        <f t="array" ref="B54">_xlfn.LET(_xlpm.x, _xlfn._xlws.SORT(_xlfn._xlws.FILTER(Data!$A$6:$U$293,(Data!$C$6:$C$293=$A54)*(Data!$D$6:$D$293=$E$4)*(Data!$E$6:$E$293="U9")),18),_xlpm.y,_xlfn._xlws.SORT(_xlfn._xlws.FILTER(Data!$A$6:$U$293,(Data!$C$6:$C$293=$A54)*(Data!$D$6:$D$293=$E$4)*(Data!$E$6:$E$293="U11")),19), IFERROR(_xlfn.VSTACK(_xlpm.x,_xlpm.y), IFERROR(_xlpm.y,IFERROR(_xlpm.x, ""))))</f>
        <v/>
      </c>
      <c r="C54" s="221"/>
      <c r="D54" s="221"/>
      <c r="E54" s="221"/>
      <c r="F54" s="221"/>
      <c r="G54" s="222"/>
      <c r="H54" s="221"/>
      <c r="I54" s="221"/>
      <c r="J54" s="223"/>
      <c r="K54" s="221"/>
      <c r="L54" s="221"/>
      <c r="M54" s="224"/>
      <c r="N54" s="221"/>
      <c r="O54" s="221"/>
      <c r="P54" s="224"/>
      <c r="Q54" s="221"/>
      <c r="R54" s="221"/>
      <c r="S54" s="221"/>
      <c r="T54" s="221"/>
      <c r="U54" s="221"/>
      <c r="V54" s="225"/>
      <c r="W54" s="41"/>
    </row>
    <row r="55" spans="1:23" ht="20" customHeight="1">
      <c r="A55" s="456"/>
      <c r="B55" s="232"/>
      <c r="C55" s="208"/>
      <c r="D55" s="208"/>
      <c r="E55" s="208"/>
      <c r="F55" s="208"/>
      <c r="G55" s="207"/>
      <c r="H55" s="208"/>
      <c r="I55" s="208"/>
      <c r="J55" s="209"/>
      <c r="K55" s="208"/>
      <c r="L55" s="208"/>
      <c r="M55" s="210"/>
      <c r="N55" s="208"/>
      <c r="O55" s="208"/>
      <c r="P55" s="210"/>
      <c r="Q55" s="208"/>
      <c r="R55" s="208"/>
      <c r="S55" s="208"/>
      <c r="T55" s="208"/>
      <c r="U55" s="208"/>
      <c r="V55" s="226"/>
      <c r="W55" s="41"/>
    </row>
    <row r="56" spans="1:23" ht="20" customHeight="1">
      <c r="A56" s="456"/>
      <c r="B56" s="232"/>
      <c r="C56" s="208"/>
      <c r="D56" s="208"/>
      <c r="E56" s="208"/>
      <c r="F56" s="208"/>
      <c r="G56" s="207"/>
      <c r="H56" s="208"/>
      <c r="I56" s="208"/>
      <c r="J56" s="209"/>
      <c r="K56" s="208"/>
      <c r="L56" s="208"/>
      <c r="M56" s="210"/>
      <c r="N56" s="208"/>
      <c r="O56" s="208"/>
      <c r="P56" s="210"/>
      <c r="Q56" s="208"/>
      <c r="R56" s="208"/>
      <c r="S56" s="208"/>
      <c r="T56" s="208"/>
      <c r="U56" s="208"/>
      <c r="V56" s="226"/>
      <c r="W56" s="41"/>
    </row>
    <row r="57" spans="1:23" ht="20" customHeight="1">
      <c r="A57" s="456"/>
      <c r="B57" s="232"/>
      <c r="C57" s="208"/>
      <c r="D57" s="208"/>
      <c r="E57" s="208"/>
      <c r="F57" s="208"/>
      <c r="G57" s="207"/>
      <c r="H57" s="208"/>
      <c r="I57" s="208"/>
      <c r="J57" s="209"/>
      <c r="K57" s="208"/>
      <c r="L57" s="208"/>
      <c r="M57" s="210"/>
      <c r="N57" s="208"/>
      <c r="O57" s="208"/>
      <c r="P57" s="210"/>
      <c r="Q57" s="208"/>
      <c r="R57" s="208"/>
      <c r="S57" s="208"/>
      <c r="T57" s="208"/>
      <c r="U57" s="208"/>
      <c r="V57" s="226"/>
      <c r="W57" s="80"/>
    </row>
    <row r="58" spans="1:23" ht="20" customHeight="1">
      <c r="A58" s="456"/>
      <c r="B58" s="232"/>
      <c r="C58" s="208"/>
      <c r="D58" s="208"/>
      <c r="E58" s="208"/>
      <c r="F58" s="208"/>
      <c r="G58" s="207"/>
      <c r="H58" s="208"/>
      <c r="I58" s="208"/>
      <c r="J58" s="209"/>
      <c r="K58" s="208"/>
      <c r="L58" s="208"/>
      <c r="M58" s="210"/>
      <c r="N58" s="208"/>
      <c r="O58" s="208"/>
      <c r="P58" s="210"/>
      <c r="Q58" s="208"/>
      <c r="R58" s="208"/>
      <c r="S58" s="208"/>
      <c r="T58" s="208"/>
      <c r="U58" s="208"/>
      <c r="V58" s="226"/>
      <c r="W58" s="41"/>
    </row>
    <row r="59" spans="1:23" ht="20" customHeight="1">
      <c r="A59" s="456"/>
      <c r="B59" s="232"/>
      <c r="C59" s="208"/>
      <c r="D59" s="208"/>
      <c r="E59" s="208"/>
      <c r="F59" s="208"/>
      <c r="G59" s="207"/>
      <c r="H59" s="208"/>
      <c r="I59" s="208"/>
      <c r="J59" s="209"/>
      <c r="K59" s="208"/>
      <c r="L59" s="208"/>
      <c r="M59" s="210"/>
      <c r="N59" s="208"/>
      <c r="O59" s="208"/>
      <c r="P59" s="210"/>
      <c r="Q59" s="208"/>
      <c r="R59" s="208"/>
      <c r="S59" s="208"/>
      <c r="T59" s="208"/>
      <c r="U59" s="208"/>
      <c r="V59" s="226"/>
      <c r="W59" s="41"/>
    </row>
    <row r="60" spans="1:23" ht="20" customHeight="1">
      <c r="A60" s="456"/>
      <c r="B60" s="232"/>
      <c r="C60" s="208"/>
      <c r="D60" s="208"/>
      <c r="E60" s="208"/>
      <c r="F60" s="208"/>
      <c r="G60" s="207"/>
      <c r="H60" s="208"/>
      <c r="I60" s="208"/>
      <c r="J60" s="209"/>
      <c r="K60" s="208"/>
      <c r="L60" s="208"/>
      <c r="M60" s="210"/>
      <c r="N60" s="208"/>
      <c r="O60" s="208"/>
      <c r="P60" s="210"/>
      <c r="Q60" s="208"/>
      <c r="R60" s="208"/>
      <c r="S60" s="208"/>
      <c r="T60" s="208"/>
      <c r="U60" s="208"/>
      <c r="V60" s="226"/>
      <c r="W60" s="41"/>
    </row>
    <row r="61" spans="1:23" ht="20" customHeight="1">
      <c r="A61" s="456"/>
      <c r="B61" s="232"/>
      <c r="C61" s="208"/>
      <c r="D61" s="208"/>
      <c r="E61" s="208"/>
      <c r="F61" s="208"/>
      <c r="G61" s="207"/>
      <c r="H61" s="208"/>
      <c r="I61" s="208"/>
      <c r="J61" s="209"/>
      <c r="K61" s="208"/>
      <c r="L61" s="208"/>
      <c r="M61" s="210"/>
      <c r="N61" s="208"/>
      <c r="O61" s="208"/>
      <c r="P61" s="210"/>
      <c r="Q61" s="208"/>
      <c r="R61" s="208"/>
      <c r="S61" s="208"/>
      <c r="T61" s="208"/>
      <c r="U61" s="208"/>
      <c r="V61" s="226"/>
      <c r="W61" s="41"/>
    </row>
    <row r="62" spans="1:23" ht="20" customHeight="1">
      <c r="A62" s="456"/>
      <c r="B62" s="232"/>
      <c r="C62" s="208"/>
      <c r="D62" s="208"/>
      <c r="E62" s="208"/>
      <c r="F62" s="208"/>
      <c r="G62" s="207"/>
      <c r="H62" s="208"/>
      <c r="I62" s="208"/>
      <c r="J62" s="209"/>
      <c r="K62" s="208"/>
      <c r="L62" s="208"/>
      <c r="M62" s="210"/>
      <c r="N62" s="208"/>
      <c r="O62" s="208"/>
      <c r="P62" s="210"/>
      <c r="Q62" s="208"/>
      <c r="R62" s="208"/>
      <c r="S62" s="208"/>
      <c r="T62" s="208"/>
      <c r="U62" s="208"/>
      <c r="V62" s="226"/>
      <c r="W62" s="41"/>
    </row>
    <row r="63" spans="1:23" ht="20" customHeight="1">
      <c r="A63" s="456"/>
      <c r="B63" s="232"/>
      <c r="C63" s="208"/>
      <c r="D63" s="208"/>
      <c r="E63" s="208"/>
      <c r="F63" s="208"/>
      <c r="G63" s="207"/>
      <c r="H63" s="208"/>
      <c r="I63" s="208"/>
      <c r="J63" s="209"/>
      <c r="K63" s="208"/>
      <c r="L63" s="208"/>
      <c r="M63" s="210"/>
      <c r="N63" s="208"/>
      <c r="O63" s="208"/>
      <c r="P63" s="210"/>
      <c r="Q63" s="208"/>
      <c r="R63" s="208"/>
      <c r="S63" s="208"/>
      <c r="T63" s="208"/>
      <c r="U63" s="208"/>
      <c r="V63" s="226"/>
      <c r="W63" s="41"/>
    </row>
    <row r="64" spans="1:23" ht="20" customHeight="1">
      <c r="A64" s="456"/>
      <c r="B64" s="232"/>
      <c r="C64" s="208"/>
      <c r="D64" s="208"/>
      <c r="E64" s="208"/>
      <c r="F64" s="208"/>
      <c r="G64" s="207"/>
      <c r="H64" s="208"/>
      <c r="I64" s="208"/>
      <c r="J64" s="209"/>
      <c r="K64" s="208"/>
      <c r="L64" s="208"/>
      <c r="M64" s="210"/>
      <c r="N64" s="208"/>
      <c r="O64" s="208"/>
      <c r="P64" s="210"/>
      <c r="Q64" s="208"/>
      <c r="R64" s="208"/>
      <c r="S64" s="208"/>
      <c r="T64" s="208"/>
      <c r="U64" s="208"/>
      <c r="V64" s="226"/>
      <c r="W64" s="41"/>
    </row>
    <row r="65" spans="1:23" ht="20" customHeight="1">
      <c r="A65" s="456"/>
      <c r="B65" s="232"/>
      <c r="C65" s="208"/>
      <c r="D65" s="208"/>
      <c r="E65" s="208"/>
      <c r="F65" s="208"/>
      <c r="G65" s="207"/>
      <c r="H65" s="208"/>
      <c r="I65" s="208"/>
      <c r="J65" s="209"/>
      <c r="K65" s="208"/>
      <c r="L65" s="208"/>
      <c r="M65" s="210"/>
      <c r="N65" s="208"/>
      <c r="O65" s="208"/>
      <c r="P65" s="210"/>
      <c r="Q65" s="208"/>
      <c r="R65" s="208"/>
      <c r="S65" s="208"/>
      <c r="T65" s="208"/>
      <c r="U65" s="208"/>
      <c r="V65" s="226"/>
      <c r="W65" s="41"/>
    </row>
    <row r="66" spans="1:23" ht="20" customHeight="1">
      <c r="A66" s="456"/>
      <c r="B66" s="232"/>
      <c r="C66" s="208"/>
      <c r="D66" s="208"/>
      <c r="E66" s="208"/>
      <c r="F66" s="208"/>
      <c r="G66" s="207"/>
      <c r="H66" s="208"/>
      <c r="I66" s="208"/>
      <c r="J66" s="209"/>
      <c r="K66" s="208"/>
      <c r="L66" s="208"/>
      <c r="M66" s="210"/>
      <c r="N66" s="208"/>
      <c r="O66" s="208"/>
      <c r="P66" s="210"/>
      <c r="Q66" s="208"/>
      <c r="R66" s="208"/>
      <c r="S66" s="208"/>
      <c r="T66" s="208"/>
      <c r="U66" s="208"/>
      <c r="V66" s="226"/>
      <c r="W66" s="41"/>
    </row>
    <row r="67" spans="1:23" ht="20" customHeight="1">
      <c r="A67" s="456"/>
      <c r="B67" s="232"/>
      <c r="C67" s="208"/>
      <c r="D67" s="208"/>
      <c r="E67" s="208"/>
      <c r="F67" s="208"/>
      <c r="G67" s="207"/>
      <c r="H67" s="208"/>
      <c r="I67" s="208"/>
      <c r="J67" s="209"/>
      <c r="K67" s="208"/>
      <c r="L67" s="208"/>
      <c r="M67" s="210"/>
      <c r="N67" s="208"/>
      <c r="O67" s="208"/>
      <c r="P67" s="210"/>
      <c r="Q67" s="208"/>
      <c r="R67" s="208"/>
      <c r="S67" s="208"/>
      <c r="T67" s="208"/>
      <c r="U67" s="208"/>
      <c r="V67" s="226"/>
      <c r="W67" s="41"/>
    </row>
    <row r="68" spans="1:23" ht="20" customHeight="1">
      <c r="A68" s="456"/>
      <c r="B68" s="232"/>
      <c r="C68" s="208"/>
      <c r="D68" s="208"/>
      <c r="E68" s="208"/>
      <c r="F68" s="208"/>
      <c r="G68" s="207"/>
      <c r="H68" s="208"/>
      <c r="I68" s="208"/>
      <c r="J68" s="209"/>
      <c r="K68" s="208"/>
      <c r="L68" s="208"/>
      <c r="M68" s="210"/>
      <c r="N68" s="208"/>
      <c r="O68" s="208"/>
      <c r="P68" s="210"/>
      <c r="Q68" s="208"/>
      <c r="R68" s="208"/>
      <c r="S68" s="208"/>
      <c r="T68" s="208"/>
      <c r="U68" s="208"/>
      <c r="V68" s="226"/>
      <c r="W68" s="41"/>
    </row>
    <row r="69" spans="1:23" ht="20" customHeight="1" thickBot="1">
      <c r="A69" s="457"/>
      <c r="B69" s="233"/>
      <c r="C69" s="227"/>
      <c r="D69" s="227"/>
      <c r="E69" s="227"/>
      <c r="F69" s="227"/>
      <c r="G69" s="228"/>
      <c r="H69" s="227"/>
      <c r="I69" s="227"/>
      <c r="J69" s="229"/>
      <c r="K69" s="227"/>
      <c r="L69" s="227"/>
      <c r="M69" s="230"/>
      <c r="N69" s="227"/>
      <c r="O69" s="227"/>
      <c r="P69" s="230"/>
      <c r="Q69" s="227"/>
      <c r="R69" s="227"/>
      <c r="S69" s="227"/>
      <c r="T69" s="227"/>
      <c r="U69" s="227"/>
      <c r="V69" s="231"/>
      <c r="W69" s="41"/>
    </row>
    <row r="70" spans="1:23" ht="20" customHeight="1">
      <c r="A70" s="455" t="s">
        <v>38</v>
      </c>
      <c r="B70" s="220" t="str" cm="1">
        <f t="array" ref="B70">_xlfn.LET(_xlpm.x, _xlfn._xlws.SORT(_xlfn._xlws.FILTER(Data!$A$6:$U$293,(Data!$C$6:$C$293=$A70)*(Data!$D$6:$D$293=$E$4)*(Data!$E$6:$E$293="U9")),18),_xlpm.y,_xlfn._xlws.SORT(_xlfn._xlws.FILTER(Data!$A$6:$U$293,(Data!$C$6:$C$293=$A70)*(Data!$D$6:$D$293=$E$4)*(Data!$E$6:$E$293="U11")),19), IFERROR(_xlfn.VSTACK(_xlpm.x,_xlpm.y), IFERROR(_xlpm.y,IFERROR(_xlpm.x, ""))))</f>
        <v/>
      </c>
      <c r="C70" s="221"/>
      <c r="D70" s="221"/>
      <c r="E70" s="221"/>
      <c r="F70" s="221"/>
      <c r="G70" s="222"/>
      <c r="H70" s="221"/>
      <c r="I70" s="221"/>
      <c r="J70" s="223"/>
      <c r="K70" s="221"/>
      <c r="L70" s="221"/>
      <c r="M70" s="224"/>
      <c r="N70" s="221"/>
      <c r="O70" s="221"/>
      <c r="P70" s="224"/>
      <c r="Q70" s="221"/>
      <c r="R70" s="221"/>
      <c r="S70" s="221"/>
      <c r="T70" s="221"/>
      <c r="U70" s="221"/>
      <c r="V70" s="225"/>
      <c r="W70" s="41"/>
    </row>
    <row r="71" spans="1:23" ht="20" customHeight="1">
      <c r="A71" s="456"/>
      <c r="B71" s="232"/>
      <c r="C71" s="208"/>
      <c r="D71" s="208"/>
      <c r="E71" s="208"/>
      <c r="F71" s="208"/>
      <c r="G71" s="207"/>
      <c r="H71" s="208"/>
      <c r="I71" s="208"/>
      <c r="J71" s="209"/>
      <c r="K71" s="208"/>
      <c r="L71" s="208"/>
      <c r="M71" s="210"/>
      <c r="N71" s="208"/>
      <c r="O71" s="208"/>
      <c r="P71" s="210"/>
      <c r="Q71" s="208"/>
      <c r="R71" s="208"/>
      <c r="S71" s="208"/>
      <c r="T71" s="208"/>
      <c r="U71" s="208"/>
      <c r="V71" s="226"/>
      <c r="W71" s="41"/>
    </row>
    <row r="72" spans="1:23" ht="20" customHeight="1">
      <c r="A72" s="456"/>
      <c r="B72" s="232"/>
      <c r="C72" s="208"/>
      <c r="D72" s="208"/>
      <c r="E72" s="208"/>
      <c r="F72" s="208"/>
      <c r="G72" s="207"/>
      <c r="H72" s="208"/>
      <c r="I72" s="208"/>
      <c r="J72" s="209"/>
      <c r="K72" s="208"/>
      <c r="L72" s="208"/>
      <c r="M72" s="210"/>
      <c r="N72" s="208"/>
      <c r="O72" s="208"/>
      <c r="P72" s="210"/>
      <c r="Q72" s="208"/>
      <c r="R72" s="208"/>
      <c r="S72" s="208"/>
      <c r="T72" s="208"/>
      <c r="U72" s="208"/>
      <c r="V72" s="226"/>
      <c r="W72" s="41"/>
    </row>
    <row r="73" spans="1:23" ht="20" customHeight="1">
      <c r="A73" s="456"/>
      <c r="B73" s="232"/>
      <c r="C73" s="208"/>
      <c r="D73" s="208"/>
      <c r="E73" s="208"/>
      <c r="F73" s="208"/>
      <c r="G73" s="207"/>
      <c r="H73" s="208"/>
      <c r="I73" s="208"/>
      <c r="J73" s="209"/>
      <c r="K73" s="208"/>
      <c r="L73" s="208"/>
      <c r="M73" s="210"/>
      <c r="N73" s="208"/>
      <c r="O73" s="208"/>
      <c r="P73" s="210"/>
      <c r="Q73" s="208"/>
      <c r="R73" s="208"/>
      <c r="S73" s="208"/>
      <c r="T73" s="208"/>
      <c r="U73" s="208"/>
      <c r="V73" s="226"/>
      <c r="W73" s="41"/>
    </row>
    <row r="74" spans="1:23" ht="20" customHeight="1">
      <c r="A74" s="456"/>
      <c r="B74" s="232"/>
      <c r="C74" s="208"/>
      <c r="D74" s="208"/>
      <c r="E74" s="208"/>
      <c r="F74" s="208"/>
      <c r="G74" s="207"/>
      <c r="H74" s="208"/>
      <c r="I74" s="208"/>
      <c r="J74" s="209"/>
      <c r="K74" s="208"/>
      <c r="L74" s="208"/>
      <c r="M74" s="210"/>
      <c r="N74" s="208"/>
      <c r="O74" s="208"/>
      <c r="P74" s="210"/>
      <c r="Q74" s="208"/>
      <c r="R74" s="208"/>
      <c r="S74" s="208"/>
      <c r="T74" s="208"/>
      <c r="U74" s="208"/>
      <c r="V74" s="226"/>
      <c r="W74" s="80"/>
    </row>
    <row r="75" spans="1:23" ht="20" customHeight="1">
      <c r="A75" s="456"/>
      <c r="B75" s="232"/>
      <c r="C75" s="208"/>
      <c r="D75" s="208"/>
      <c r="E75" s="208"/>
      <c r="F75" s="208"/>
      <c r="G75" s="207"/>
      <c r="H75" s="208"/>
      <c r="I75" s="208"/>
      <c r="J75" s="209"/>
      <c r="K75" s="208"/>
      <c r="L75" s="208"/>
      <c r="M75" s="210"/>
      <c r="N75" s="208"/>
      <c r="O75" s="208"/>
      <c r="P75" s="210"/>
      <c r="Q75" s="208"/>
      <c r="R75" s="208"/>
      <c r="S75" s="208"/>
      <c r="T75" s="208"/>
      <c r="U75" s="208"/>
      <c r="V75" s="226"/>
      <c r="W75" s="41"/>
    </row>
    <row r="76" spans="1:23" ht="20" customHeight="1">
      <c r="A76" s="456"/>
      <c r="B76" s="232"/>
      <c r="C76" s="208"/>
      <c r="D76" s="208"/>
      <c r="E76" s="208"/>
      <c r="F76" s="208"/>
      <c r="G76" s="207"/>
      <c r="H76" s="208"/>
      <c r="I76" s="208"/>
      <c r="J76" s="209"/>
      <c r="K76" s="208"/>
      <c r="L76" s="208"/>
      <c r="M76" s="210"/>
      <c r="N76" s="208"/>
      <c r="O76" s="208"/>
      <c r="P76" s="210"/>
      <c r="Q76" s="208"/>
      <c r="R76" s="208"/>
      <c r="S76" s="208"/>
      <c r="T76" s="208"/>
      <c r="U76" s="208"/>
      <c r="V76" s="226"/>
      <c r="W76" s="41"/>
    </row>
    <row r="77" spans="1:23" ht="20" customHeight="1">
      <c r="A77" s="456"/>
      <c r="B77" s="232"/>
      <c r="C77" s="208"/>
      <c r="D77" s="208"/>
      <c r="E77" s="208"/>
      <c r="F77" s="208"/>
      <c r="G77" s="207"/>
      <c r="H77" s="208"/>
      <c r="I77" s="208"/>
      <c r="J77" s="209"/>
      <c r="K77" s="208"/>
      <c r="L77" s="208"/>
      <c r="M77" s="210"/>
      <c r="N77" s="208"/>
      <c r="O77" s="208"/>
      <c r="P77" s="210"/>
      <c r="Q77" s="208"/>
      <c r="R77" s="208"/>
      <c r="S77" s="208"/>
      <c r="T77" s="208"/>
      <c r="U77" s="208"/>
      <c r="V77" s="226"/>
      <c r="W77" s="41"/>
    </row>
    <row r="78" spans="1:23" ht="20" customHeight="1">
      <c r="A78" s="456"/>
      <c r="B78" s="232"/>
      <c r="C78" s="208"/>
      <c r="D78" s="208"/>
      <c r="E78" s="208"/>
      <c r="F78" s="208"/>
      <c r="G78" s="207"/>
      <c r="H78" s="208"/>
      <c r="I78" s="208"/>
      <c r="J78" s="209"/>
      <c r="K78" s="208"/>
      <c r="L78" s="208"/>
      <c r="M78" s="210"/>
      <c r="N78" s="208"/>
      <c r="O78" s="208"/>
      <c r="P78" s="210"/>
      <c r="Q78" s="208"/>
      <c r="R78" s="208"/>
      <c r="S78" s="208"/>
      <c r="T78" s="208"/>
      <c r="U78" s="208"/>
      <c r="V78" s="226"/>
      <c r="W78" s="41"/>
    </row>
    <row r="79" spans="1:23" ht="20" customHeight="1">
      <c r="A79" s="456"/>
      <c r="B79" s="232"/>
      <c r="C79" s="208"/>
      <c r="D79" s="208"/>
      <c r="E79" s="208"/>
      <c r="F79" s="208"/>
      <c r="G79" s="207"/>
      <c r="H79" s="208"/>
      <c r="I79" s="208"/>
      <c r="J79" s="209"/>
      <c r="K79" s="208"/>
      <c r="L79" s="208"/>
      <c r="M79" s="210"/>
      <c r="N79" s="208"/>
      <c r="O79" s="208"/>
      <c r="P79" s="210"/>
      <c r="Q79" s="208"/>
      <c r="R79" s="208"/>
      <c r="S79" s="208"/>
      <c r="T79" s="208"/>
      <c r="U79" s="208"/>
      <c r="V79" s="226"/>
      <c r="W79" s="41"/>
    </row>
    <row r="80" spans="1:23" ht="20" customHeight="1">
      <c r="A80" s="456"/>
      <c r="B80" s="232"/>
      <c r="C80" s="208"/>
      <c r="D80" s="208"/>
      <c r="E80" s="208"/>
      <c r="F80" s="208"/>
      <c r="G80" s="207"/>
      <c r="H80" s="208"/>
      <c r="I80" s="208"/>
      <c r="J80" s="209"/>
      <c r="K80" s="208"/>
      <c r="L80" s="208"/>
      <c r="M80" s="210"/>
      <c r="N80" s="208"/>
      <c r="O80" s="208"/>
      <c r="P80" s="210"/>
      <c r="Q80" s="208"/>
      <c r="R80" s="208"/>
      <c r="S80" s="208"/>
      <c r="T80" s="208"/>
      <c r="U80" s="208"/>
      <c r="V80" s="226"/>
      <c r="W80" s="41"/>
    </row>
    <row r="81" spans="1:23" ht="20" customHeight="1">
      <c r="A81" s="456"/>
      <c r="B81" s="232"/>
      <c r="C81" s="208"/>
      <c r="D81" s="208"/>
      <c r="E81" s="208"/>
      <c r="F81" s="208"/>
      <c r="G81" s="207"/>
      <c r="H81" s="208"/>
      <c r="I81" s="208"/>
      <c r="J81" s="209"/>
      <c r="K81" s="208"/>
      <c r="L81" s="208"/>
      <c r="M81" s="210"/>
      <c r="N81" s="208"/>
      <c r="O81" s="208"/>
      <c r="P81" s="210"/>
      <c r="Q81" s="208"/>
      <c r="R81" s="208"/>
      <c r="S81" s="208"/>
      <c r="T81" s="208"/>
      <c r="U81" s="208"/>
      <c r="V81" s="226"/>
      <c r="W81" s="41"/>
    </row>
    <row r="82" spans="1:23" ht="20" customHeight="1">
      <c r="A82" s="456"/>
      <c r="B82" s="232"/>
      <c r="C82" s="208"/>
      <c r="D82" s="208"/>
      <c r="E82" s="208"/>
      <c r="F82" s="208"/>
      <c r="G82" s="207"/>
      <c r="H82" s="208"/>
      <c r="I82" s="208"/>
      <c r="J82" s="209"/>
      <c r="K82" s="208"/>
      <c r="L82" s="208"/>
      <c r="M82" s="210"/>
      <c r="N82" s="208"/>
      <c r="O82" s="208"/>
      <c r="P82" s="210"/>
      <c r="Q82" s="208"/>
      <c r="R82" s="208"/>
      <c r="S82" s="208"/>
      <c r="T82" s="208"/>
      <c r="U82" s="208"/>
      <c r="V82" s="226"/>
      <c r="W82" s="41"/>
    </row>
    <row r="83" spans="1:23" ht="20" customHeight="1">
      <c r="A83" s="456"/>
      <c r="B83" s="232"/>
      <c r="C83" s="208"/>
      <c r="D83" s="208"/>
      <c r="E83" s="208"/>
      <c r="F83" s="208"/>
      <c r="G83" s="207"/>
      <c r="H83" s="208"/>
      <c r="I83" s="208"/>
      <c r="J83" s="209"/>
      <c r="K83" s="208"/>
      <c r="L83" s="208"/>
      <c r="M83" s="210"/>
      <c r="N83" s="208"/>
      <c r="O83" s="208"/>
      <c r="P83" s="210"/>
      <c r="Q83" s="208"/>
      <c r="R83" s="208"/>
      <c r="S83" s="208"/>
      <c r="T83" s="208"/>
      <c r="U83" s="208"/>
      <c r="V83" s="226"/>
      <c r="W83" s="41"/>
    </row>
    <row r="84" spans="1:23" ht="20" customHeight="1">
      <c r="A84" s="456"/>
      <c r="B84" s="232"/>
      <c r="C84" s="208"/>
      <c r="D84" s="208"/>
      <c r="E84" s="208"/>
      <c r="F84" s="208"/>
      <c r="G84" s="207"/>
      <c r="H84" s="208"/>
      <c r="I84" s="208"/>
      <c r="J84" s="209"/>
      <c r="K84" s="208"/>
      <c r="L84" s="208"/>
      <c r="M84" s="210"/>
      <c r="N84" s="208"/>
      <c r="O84" s="208"/>
      <c r="P84" s="210"/>
      <c r="Q84" s="208"/>
      <c r="R84" s="208"/>
      <c r="S84" s="208"/>
      <c r="T84" s="208"/>
      <c r="U84" s="208"/>
      <c r="V84" s="226"/>
      <c r="W84" s="41"/>
    </row>
    <row r="85" spans="1:23" ht="20" customHeight="1" thickBot="1">
      <c r="A85" s="457"/>
      <c r="B85" s="233"/>
      <c r="C85" s="227"/>
      <c r="D85" s="227"/>
      <c r="E85" s="227"/>
      <c r="F85" s="227"/>
      <c r="G85" s="228"/>
      <c r="H85" s="227"/>
      <c r="I85" s="227"/>
      <c r="J85" s="229"/>
      <c r="K85" s="227"/>
      <c r="L85" s="227"/>
      <c r="M85" s="230"/>
      <c r="N85" s="227"/>
      <c r="O85" s="227"/>
      <c r="P85" s="230"/>
      <c r="Q85" s="227"/>
      <c r="R85" s="227"/>
      <c r="S85" s="227"/>
      <c r="T85" s="227"/>
      <c r="U85" s="227"/>
      <c r="V85" s="231"/>
      <c r="W85" s="41"/>
    </row>
    <row r="86" spans="1:23" ht="20" customHeight="1">
      <c r="A86" s="455" t="s">
        <v>28</v>
      </c>
      <c r="B86" s="220" t="str" cm="1">
        <f t="array" ref="B86">_xlfn.LET(_xlpm.x, _xlfn._xlws.SORT(_xlfn._xlws.FILTER(Data!$A$6:$U$293,(Data!$C$6:$C$293=$A86)*(Data!$D$6:$D$293=$E$4)*(Data!$E$6:$E$293="U9")),18),_xlpm.y,_xlfn._xlws.SORT(_xlfn._xlws.FILTER(Data!$A$6:$U$293,(Data!$C$6:$C$293=$A86)*(Data!$D$6:$D$293=$E$4)*(Data!$E$6:$E$293="U11")),19), IFERROR(_xlfn.VSTACK(_xlpm.x,_xlpm.y), IFERROR(_xlpm.y,IFERROR(_xlpm.x, ""))))</f>
        <v/>
      </c>
      <c r="C86" s="221"/>
      <c r="D86" s="221"/>
      <c r="E86" s="221"/>
      <c r="F86" s="221"/>
      <c r="G86" s="222"/>
      <c r="H86" s="221"/>
      <c r="I86" s="221"/>
      <c r="J86" s="223"/>
      <c r="K86" s="221"/>
      <c r="L86" s="221"/>
      <c r="M86" s="224"/>
      <c r="N86" s="221"/>
      <c r="O86" s="221"/>
      <c r="P86" s="224"/>
      <c r="Q86" s="221"/>
      <c r="R86" s="221"/>
      <c r="S86" s="221"/>
      <c r="T86" s="221"/>
      <c r="U86" s="221"/>
      <c r="V86" s="225"/>
      <c r="W86" s="41"/>
    </row>
    <row r="87" spans="1:23" ht="20" customHeight="1">
      <c r="A87" s="456"/>
      <c r="B87" s="232"/>
      <c r="C87" s="208"/>
      <c r="D87" s="208"/>
      <c r="E87" s="208"/>
      <c r="F87" s="208"/>
      <c r="G87" s="207"/>
      <c r="H87" s="208"/>
      <c r="I87" s="208"/>
      <c r="J87" s="209"/>
      <c r="K87" s="208"/>
      <c r="L87" s="208"/>
      <c r="M87" s="210"/>
      <c r="N87" s="208"/>
      <c r="O87" s="208"/>
      <c r="P87" s="210"/>
      <c r="Q87" s="208"/>
      <c r="R87" s="208"/>
      <c r="S87" s="208"/>
      <c r="T87" s="208"/>
      <c r="U87" s="208"/>
      <c r="V87" s="226"/>
      <c r="W87" s="41"/>
    </row>
    <row r="88" spans="1:23" ht="20" customHeight="1">
      <c r="A88" s="456"/>
      <c r="B88" s="232"/>
      <c r="C88" s="208"/>
      <c r="D88" s="208"/>
      <c r="E88" s="208"/>
      <c r="F88" s="208"/>
      <c r="G88" s="207"/>
      <c r="H88" s="208"/>
      <c r="I88" s="208"/>
      <c r="J88" s="209"/>
      <c r="K88" s="208"/>
      <c r="L88" s="208"/>
      <c r="M88" s="210"/>
      <c r="N88" s="208"/>
      <c r="O88" s="208"/>
      <c r="P88" s="210"/>
      <c r="Q88" s="208"/>
      <c r="R88" s="208"/>
      <c r="S88" s="208"/>
      <c r="T88" s="208"/>
      <c r="U88" s="208"/>
      <c r="V88" s="226"/>
      <c r="W88" s="41"/>
    </row>
    <row r="89" spans="1:23" ht="20" customHeight="1">
      <c r="A89" s="456"/>
      <c r="B89" s="232"/>
      <c r="C89" s="208"/>
      <c r="D89" s="208"/>
      <c r="E89" s="208"/>
      <c r="F89" s="208"/>
      <c r="G89" s="207"/>
      <c r="H89" s="208"/>
      <c r="I89" s="208"/>
      <c r="J89" s="209"/>
      <c r="K89" s="208"/>
      <c r="L89" s="208"/>
      <c r="M89" s="210"/>
      <c r="N89" s="208"/>
      <c r="O89" s="208"/>
      <c r="P89" s="210"/>
      <c r="Q89" s="208"/>
      <c r="R89" s="208"/>
      <c r="S89" s="208"/>
      <c r="T89" s="208"/>
      <c r="U89" s="208"/>
      <c r="V89" s="226"/>
      <c r="W89" s="41"/>
    </row>
    <row r="90" spans="1:23" ht="20" customHeight="1">
      <c r="A90" s="456"/>
      <c r="B90" s="232"/>
      <c r="C90" s="208"/>
      <c r="D90" s="208"/>
      <c r="E90" s="208"/>
      <c r="F90" s="208"/>
      <c r="G90" s="207"/>
      <c r="H90" s="208"/>
      <c r="I90" s="208"/>
      <c r="J90" s="209"/>
      <c r="K90" s="208"/>
      <c r="L90" s="208"/>
      <c r="M90" s="210"/>
      <c r="N90" s="208"/>
      <c r="O90" s="208"/>
      <c r="P90" s="210"/>
      <c r="Q90" s="208"/>
      <c r="R90" s="208"/>
      <c r="S90" s="208"/>
      <c r="T90" s="208"/>
      <c r="U90" s="208"/>
      <c r="V90" s="226"/>
      <c r="W90" s="41"/>
    </row>
    <row r="91" spans="1:23" ht="20" customHeight="1">
      <c r="A91" s="456"/>
      <c r="B91" s="232"/>
      <c r="C91" s="208"/>
      <c r="D91" s="208"/>
      <c r="E91" s="208"/>
      <c r="F91" s="208"/>
      <c r="G91" s="207"/>
      <c r="H91" s="208"/>
      <c r="I91" s="208"/>
      <c r="J91" s="209"/>
      <c r="K91" s="208"/>
      <c r="L91" s="208"/>
      <c r="M91" s="210"/>
      <c r="N91" s="208"/>
      <c r="O91" s="208"/>
      <c r="P91" s="210"/>
      <c r="Q91" s="208"/>
      <c r="R91" s="208"/>
      <c r="S91" s="208"/>
      <c r="T91" s="208"/>
      <c r="U91" s="208"/>
      <c r="V91" s="226"/>
      <c r="W91" s="80"/>
    </row>
    <row r="92" spans="1:23" ht="20" customHeight="1">
      <c r="A92" s="456"/>
      <c r="B92" s="232"/>
      <c r="C92" s="208"/>
      <c r="D92" s="208"/>
      <c r="E92" s="208"/>
      <c r="F92" s="208"/>
      <c r="G92" s="207"/>
      <c r="H92" s="208"/>
      <c r="I92" s="208"/>
      <c r="J92" s="209"/>
      <c r="K92" s="208"/>
      <c r="L92" s="208"/>
      <c r="M92" s="210"/>
      <c r="N92" s="208"/>
      <c r="O92" s="208"/>
      <c r="P92" s="210"/>
      <c r="Q92" s="208"/>
      <c r="R92" s="208"/>
      <c r="S92" s="208"/>
      <c r="T92" s="208"/>
      <c r="U92" s="208"/>
      <c r="V92" s="226"/>
      <c r="W92" s="41"/>
    </row>
    <row r="93" spans="1:23" ht="20" customHeight="1">
      <c r="A93" s="456"/>
      <c r="B93" s="232"/>
      <c r="C93" s="208"/>
      <c r="D93" s="208"/>
      <c r="E93" s="208"/>
      <c r="F93" s="208"/>
      <c r="G93" s="207"/>
      <c r="H93" s="208"/>
      <c r="I93" s="208"/>
      <c r="J93" s="209"/>
      <c r="K93" s="208"/>
      <c r="L93" s="208"/>
      <c r="M93" s="210"/>
      <c r="N93" s="208"/>
      <c r="O93" s="208"/>
      <c r="P93" s="210"/>
      <c r="Q93" s="208"/>
      <c r="R93" s="208"/>
      <c r="S93" s="208"/>
      <c r="T93" s="208"/>
      <c r="U93" s="208"/>
      <c r="V93" s="226"/>
      <c r="W93" s="41"/>
    </row>
    <row r="94" spans="1:23" ht="20" customHeight="1">
      <c r="A94" s="456"/>
      <c r="B94" s="232"/>
      <c r="C94" s="208"/>
      <c r="D94" s="208"/>
      <c r="E94" s="208"/>
      <c r="F94" s="208"/>
      <c r="G94" s="207"/>
      <c r="H94" s="208"/>
      <c r="I94" s="208"/>
      <c r="J94" s="209"/>
      <c r="K94" s="208"/>
      <c r="L94" s="208"/>
      <c r="M94" s="210"/>
      <c r="N94" s="208"/>
      <c r="O94" s="208"/>
      <c r="P94" s="210"/>
      <c r="Q94" s="208"/>
      <c r="R94" s="208"/>
      <c r="S94" s="208"/>
      <c r="T94" s="208"/>
      <c r="U94" s="208"/>
      <c r="V94" s="226"/>
      <c r="W94" s="41"/>
    </row>
    <row r="95" spans="1:23" ht="20" customHeight="1">
      <c r="A95" s="456"/>
      <c r="B95" s="232"/>
      <c r="C95" s="208"/>
      <c r="D95" s="208"/>
      <c r="E95" s="208"/>
      <c r="F95" s="208"/>
      <c r="G95" s="207"/>
      <c r="H95" s="208"/>
      <c r="I95" s="208"/>
      <c r="J95" s="209"/>
      <c r="K95" s="208"/>
      <c r="L95" s="208"/>
      <c r="M95" s="210"/>
      <c r="N95" s="208"/>
      <c r="O95" s="208"/>
      <c r="P95" s="210"/>
      <c r="Q95" s="208"/>
      <c r="R95" s="208"/>
      <c r="S95" s="208"/>
      <c r="T95" s="208"/>
      <c r="U95" s="208"/>
      <c r="V95" s="226"/>
      <c r="W95" s="41"/>
    </row>
    <row r="96" spans="1:23" ht="20" customHeight="1">
      <c r="A96" s="456"/>
      <c r="B96" s="232"/>
      <c r="C96" s="208"/>
      <c r="D96" s="208"/>
      <c r="E96" s="208"/>
      <c r="F96" s="208"/>
      <c r="G96" s="207"/>
      <c r="H96" s="208"/>
      <c r="I96" s="208"/>
      <c r="J96" s="209"/>
      <c r="K96" s="208"/>
      <c r="L96" s="208"/>
      <c r="M96" s="210"/>
      <c r="N96" s="208"/>
      <c r="O96" s="208"/>
      <c r="P96" s="210"/>
      <c r="Q96" s="208"/>
      <c r="R96" s="208"/>
      <c r="S96" s="208"/>
      <c r="T96" s="208"/>
      <c r="U96" s="208"/>
      <c r="V96" s="226"/>
      <c r="W96" s="41"/>
    </row>
    <row r="97" spans="1:23" ht="20" customHeight="1">
      <c r="A97" s="456"/>
      <c r="B97" s="232"/>
      <c r="C97" s="208"/>
      <c r="D97" s="208"/>
      <c r="E97" s="208"/>
      <c r="F97" s="208"/>
      <c r="G97" s="207"/>
      <c r="H97" s="208"/>
      <c r="I97" s="208"/>
      <c r="J97" s="209"/>
      <c r="K97" s="208"/>
      <c r="L97" s="208"/>
      <c r="M97" s="210"/>
      <c r="N97" s="208"/>
      <c r="O97" s="208"/>
      <c r="P97" s="210"/>
      <c r="Q97" s="208"/>
      <c r="R97" s="208"/>
      <c r="S97" s="208"/>
      <c r="T97" s="208"/>
      <c r="U97" s="208"/>
      <c r="V97" s="226"/>
      <c r="W97" s="41"/>
    </row>
    <row r="98" spans="1:23" ht="20" customHeight="1">
      <c r="A98" s="456"/>
      <c r="B98" s="232"/>
      <c r="C98" s="208"/>
      <c r="D98" s="208"/>
      <c r="E98" s="208"/>
      <c r="F98" s="208"/>
      <c r="G98" s="207"/>
      <c r="H98" s="208"/>
      <c r="I98" s="208"/>
      <c r="J98" s="209"/>
      <c r="K98" s="208"/>
      <c r="L98" s="208"/>
      <c r="M98" s="210"/>
      <c r="N98" s="208"/>
      <c r="O98" s="208"/>
      <c r="P98" s="210"/>
      <c r="Q98" s="208"/>
      <c r="R98" s="208"/>
      <c r="S98" s="208"/>
      <c r="T98" s="208"/>
      <c r="U98" s="208"/>
      <c r="V98" s="226"/>
      <c r="W98" s="41"/>
    </row>
    <row r="99" spans="1:23" ht="20" customHeight="1">
      <c r="A99" s="456"/>
      <c r="B99" s="232"/>
      <c r="C99" s="208"/>
      <c r="D99" s="208"/>
      <c r="E99" s="208"/>
      <c r="F99" s="208"/>
      <c r="G99" s="207"/>
      <c r="H99" s="208"/>
      <c r="I99" s="208"/>
      <c r="J99" s="209"/>
      <c r="K99" s="208"/>
      <c r="L99" s="208"/>
      <c r="M99" s="210"/>
      <c r="N99" s="208"/>
      <c r="O99" s="208"/>
      <c r="P99" s="210"/>
      <c r="Q99" s="208"/>
      <c r="R99" s="208"/>
      <c r="S99" s="208"/>
      <c r="T99" s="208"/>
      <c r="U99" s="208"/>
      <c r="V99" s="226"/>
      <c r="W99" s="41"/>
    </row>
    <row r="100" spans="1:23" ht="20" customHeight="1">
      <c r="A100" s="456"/>
      <c r="B100" s="232"/>
      <c r="C100" s="208"/>
      <c r="D100" s="208"/>
      <c r="E100" s="208"/>
      <c r="F100" s="208"/>
      <c r="G100" s="207"/>
      <c r="H100" s="208"/>
      <c r="I100" s="208"/>
      <c r="J100" s="209"/>
      <c r="K100" s="208"/>
      <c r="L100" s="208"/>
      <c r="M100" s="210"/>
      <c r="N100" s="208"/>
      <c r="O100" s="208"/>
      <c r="P100" s="210"/>
      <c r="Q100" s="208"/>
      <c r="R100" s="208"/>
      <c r="S100" s="208"/>
      <c r="T100" s="208"/>
      <c r="U100" s="208"/>
      <c r="V100" s="226"/>
      <c r="W100" s="41"/>
    </row>
    <row r="101" spans="1:23" ht="20" customHeight="1">
      <c r="A101" s="456"/>
      <c r="B101" s="232"/>
      <c r="C101" s="208"/>
      <c r="D101" s="208"/>
      <c r="E101" s="208"/>
      <c r="F101" s="208"/>
      <c r="G101" s="207"/>
      <c r="H101" s="208"/>
      <c r="I101" s="208"/>
      <c r="J101" s="209"/>
      <c r="K101" s="208"/>
      <c r="L101" s="208"/>
      <c r="M101" s="210"/>
      <c r="N101" s="208"/>
      <c r="O101" s="208"/>
      <c r="P101" s="210"/>
      <c r="Q101" s="208"/>
      <c r="R101" s="208"/>
      <c r="S101" s="208"/>
      <c r="T101" s="208"/>
      <c r="U101" s="208"/>
      <c r="V101" s="226"/>
      <c r="W101" s="41"/>
    </row>
    <row r="102" spans="1:23" ht="20" customHeight="1">
      <c r="A102" s="456"/>
      <c r="B102" s="232"/>
      <c r="C102" s="208"/>
      <c r="D102" s="208"/>
      <c r="E102" s="208"/>
      <c r="F102" s="208"/>
      <c r="G102" s="207"/>
      <c r="H102" s="208"/>
      <c r="I102" s="208"/>
      <c r="J102" s="209"/>
      <c r="K102" s="208"/>
      <c r="L102" s="208"/>
      <c r="M102" s="210"/>
      <c r="N102" s="208"/>
      <c r="O102" s="208"/>
      <c r="P102" s="210"/>
      <c r="Q102" s="208"/>
      <c r="R102" s="208"/>
      <c r="S102" s="208"/>
      <c r="T102" s="208"/>
      <c r="U102" s="208"/>
      <c r="V102" s="226"/>
      <c r="W102" s="41"/>
    </row>
    <row r="103" spans="1:23" ht="20" customHeight="1">
      <c r="A103" s="456"/>
      <c r="B103" s="232"/>
      <c r="C103" s="208"/>
      <c r="D103" s="208"/>
      <c r="E103" s="208"/>
      <c r="F103" s="208"/>
      <c r="G103" s="207"/>
      <c r="H103" s="208"/>
      <c r="I103" s="208"/>
      <c r="J103" s="209"/>
      <c r="K103" s="208"/>
      <c r="L103" s="208"/>
      <c r="M103" s="210"/>
      <c r="N103" s="208"/>
      <c r="O103" s="208"/>
      <c r="P103" s="210"/>
      <c r="Q103" s="208"/>
      <c r="R103" s="208"/>
      <c r="S103" s="208"/>
      <c r="T103" s="208"/>
      <c r="U103" s="208"/>
      <c r="V103" s="226"/>
      <c r="W103" s="41"/>
    </row>
    <row r="104" spans="1:23" ht="20" customHeight="1">
      <c r="A104" s="456"/>
      <c r="B104" s="232"/>
      <c r="C104" s="208"/>
      <c r="D104" s="208"/>
      <c r="E104" s="208"/>
      <c r="F104" s="208"/>
      <c r="G104" s="207"/>
      <c r="H104" s="208"/>
      <c r="I104" s="208"/>
      <c r="J104" s="209"/>
      <c r="K104" s="208"/>
      <c r="L104" s="208"/>
      <c r="M104" s="210"/>
      <c r="N104" s="208"/>
      <c r="O104" s="208"/>
      <c r="P104" s="210"/>
      <c r="Q104" s="208"/>
      <c r="R104" s="208"/>
      <c r="S104" s="208"/>
      <c r="T104" s="208"/>
      <c r="U104" s="208"/>
      <c r="V104" s="226"/>
      <c r="W104" s="41"/>
    </row>
    <row r="105" spans="1:23" ht="20" customHeight="1">
      <c r="A105" s="456"/>
      <c r="B105" s="232"/>
      <c r="C105" s="208"/>
      <c r="D105" s="208"/>
      <c r="E105" s="208"/>
      <c r="F105" s="208"/>
      <c r="G105" s="207"/>
      <c r="H105" s="208"/>
      <c r="I105" s="208"/>
      <c r="J105" s="209"/>
      <c r="K105" s="208"/>
      <c r="L105" s="208"/>
      <c r="M105" s="210"/>
      <c r="N105" s="208"/>
      <c r="O105" s="208"/>
      <c r="P105" s="210"/>
      <c r="Q105" s="208"/>
      <c r="R105" s="208"/>
      <c r="S105" s="208"/>
      <c r="T105" s="208"/>
      <c r="U105" s="208"/>
      <c r="V105" s="226"/>
      <c r="W105" s="41"/>
    </row>
    <row r="106" spans="1:23" ht="20" customHeight="1" thickBot="1">
      <c r="A106" s="457"/>
      <c r="B106" s="233"/>
      <c r="C106" s="227"/>
      <c r="D106" s="227"/>
      <c r="E106" s="227"/>
      <c r="F106" s="227"/>
      <c r="G106" s="228"/>
      <c r="H106" s="227"/>
      <c r="I106" s="227"/>
      <c r="J106" s="229"/>
      <c r="K106" s="227"/>
      <c r="L106" s="227"/>
      <c r="M106" s="230"/>
      <c r="N106" s="227"/>
      <c r="O106" s="227"/>
      <c r="P106" s="230"/>
      <c r="Q106" s="227"/>
      <c r="R106" s="227"/>
      <c r="S106" s="227"/>
      <c r="T106" s="227"/>
      <c r="U106" s="227"/>
      <c r="V106" s="231"/>
      <c r="W106" s="41"/>
    </row>
    <row r="107" spans="1:23" ht="20" customHeight="1">
      <c r="A107" s="455" t="s">
        <v>39</v>
      </c>
      <c r="B107" s="220" t="str" cm="1">
        <f t="array" ref="B107">_xlfn.LET(_xlpm.x, _xlfn._xlws.SORT(_xlfn._xlws.FILTER(Data!$A$6:$U$293,(Data!$C$6:$C$293=$A107)*(Data!$D$6:$D$293=$E$4)*(Data!$E$6:$E$293="U9")),18),_xlpm.y,_xlfn._xlws.SORT(_xlfn._xlws.FILTER(Data!$A$6:$U$293,(Data!$C$6:$C$293=$A107)*(Data!$D$6:$D$293=$E$4)*(Data!$E$6:$E$293="U11")),19), IFERROR(_xlfn.VSTACK(_xlpm.x,_xlpm.y), IFERROR(_xlpm.y,IFERROR(_xlpm.x, ""))))</f>
        <v/>
      </c>
      <c r="C107" s="221"/>
      <c r="D107" s="221"/>
      <c r="E107" s="221"/>
      <c r="F107" s="221"/>
      <c r="G107" s="222"/>
      <c r="H107" s="221"/>
      <c r="I107" s="221"/>
      <c r="J107" s="223"/>
      <c r="K107" s="221"/>
      <c r="L107" s="221"/>
      <c r="M107" s="224"/>
      <c r="N107" s="221"/>
      <c r="O107" s="221"/>
      <c r="P107" s="224"/>
      <c r="Q107" s="221"/>
      <c r="R107" s="221"/>
      <c r="S107" s="221"/>
      <c r="T107" s="221"/>
      <c r="U107" s="221"/>
      <c r="V107" s="225"/>
      <c r="W107" s="41"/>
    </row>
    <row r="108" spans="1:23" ht="20" customHeight="1">
      <c r="A108" s="456"/>
      <c r="B108" s="232"/>
      <c r="C108" s="208"/>
      <c r="D108" s="208"/>
      <c r="E108" s="208"/>
      <c r="F108" s="208"/>
      <c r="G108" s="207"/>
      <c r="H108" s="208"/>
      <c r="I108" s="208"/>
      <c r="J108" s="209"/>
      <c r="K108" s="208"/>
      <c r="L108" s="208"/>
      <c r="M108" s="210"/>
      <c r="N108" s="208"/>
      <c r="O108" s="208"/>
      <c r="P108" s="210"/>
      <c r="Q108" s="208"/>
      <c r="R108" s="208"/>
      <c r="S108" s="208"/>
      <c r="T108" s="208"/>
      <c r="U108" s="208"/>
      <c r="V108" s="226"/>
      <c r="W108" s="80"/>
    </row>
    <row r="109" spans="1:23" ht="20" customHeight="1">
      <c r="A109" s="456"/>
      <c r="B109" s="232"/>
      <c r="C109" s="208"/>
      <c r="D109" s="208"/>
      <c r="E109" s="208"/>
      <c r="F109" s="208"/>
      <c r="G109" s="207"/>
      <c r="H109" s="208"/>
      <c r="I109" s="208"/>
      <c r="J109" s="209"/>
      <c r="K109" s="208"/>
      <c r="L109" s="208"/>
      <c r="M109" s="210"/>
      <c r="N109" s="208"/>
      <c r="O109" s="208"/>
      <c r="P109" s="210"/>
      <c r="Q109" s="208"/>
      <c r="R109" s="208"/>
      <c r="S109" s="208"/>
      <c r="T109" s="208"/>
      <c r="U109" s="208"/>
      <c r="V109" s="226"/>
      <c r="W109" s="41"/>
    </row>
    <row r="110" spans="1:23" ht="20" customHeight="1">
      <c r="A110" s="456"/>
      <c r="B110" s="232"/>
      <c r="C110" s="208"/>
      <c r="D110" s="208"/>
      <c r="E110" s="208"/>
      <c r="F110" s="208"/>
      <c r="G110" s="207"/>
      <c r="H110" s="208"/>
      <c r="I110" s="208"/>
      <c r="J110" s="209"/>
      <c r="K110" s="208"/>
      <c r="L110" s="208"/>
      <c r="M110" s="210"/>
      <c r="N110" s="208"/>
      <c r="O110" s="208"/>
      <c r="P110" s="210"/>
      <c r="Q110" s="208"/>
      <c r="R110" s="208"/>
      <c r="S110" s="208"/>
      <c r="T110" s="208"/>
      <c r="U110" s="208"/>
      <c r="V110" s="226"/>
      <c r="W110" s="41"/>
    </row>
    <row r="111" spans="1:23" ht="20" customHeight="1">
      <c r="A111" s="456"/>
      <c r="B111" s="232"/>
      <c r="C111" s="208"/>
      <c r="D111" s="208"/>
      <c r="E111" s="208"/>
      <c r="F111" s="208"/>
      <c r="G111" s="207"/>
      <c r="H111" s="208"/>
      <c r="I111" s="208"/>
      <c r="J111" s="209"/>
      <c r="K111" s="208"/>
      <c r="L111" s="208"/>
      <c r="M111" s="210"/>
      <c r="N111" s="208"/>
      <c r="O111" s="208"/>
      <c r="P111" s="210"/>
      <c r="Q111" s="208"/>
      <c r="R111" s="208"/>
      <c r="S111" s="208"/>
      <c r="T111" s="208"/>
      <c r="U111" s="208"/>
      <c r="V111" s="226"/>
      <c r="W111" s="41"/>
    </row>
    <row r="112" spans="1:23" ht="20" customHeight="1">
      <c r="A112" s="456"/>
      <c r="B112" s="232"/>
      <c r="C112" s="208"/>
      <c r="D112" s="208"/>
      <c r="E112" s="208"/>
      <c r="F112" s="208"/>
      <c r="G112" s="207"/>
      <c r="H112" s="208"/>
      <c r="I112" s="208"/>
      <c r="J112" s="209"/>
      <c r="K112" s="208"/>
      <c r="L112" s="208"/>
      <c r="M112" s="210"/>
      <c r="N112" s="208"/>
      <c r="O112" s="208"/>
      <c r="P112" s="210"/>
      <c r="Q112" s="208"/>
      <c r="R112" s="208"/>
      <c r="S112" s="208"/>
      <c r="T112" s="208"/>
      <c r="U112" s="208"/>
      <c r="V112" s="226"/>
      <c r="W112" s="41"/>
    </row>
    <row r="113" spans="1:23" ht="20" customHeight="1">
      <c r="A113" s="456"/>
      <c r="B113" s="232"/>
      <c r="C113" s="208"/>
      <c r="D113" s="208"/>
      <c r="E113" s="208"/>
      <c r="F113" s="208"/>
      <c r="G113" s="207"/>
      <c r="H113" s="208"/>
      <c r="I113" s="208"/>
      <c r="J113" s="209"/>
      <c r="K113" s="208"/>
      <c r="L113" s="208"/>
      <c r="M113" s="210"/>
      <c r="N113" s="208"/>
      <c r="O113" s="208"/>
      <c r="P113" s="210"/>
      <c r="Q113" s="208"/>
      <c r="R113" s="208"/>
      <c r="S113" s="208"/>
      <c r="T113" s="208"/>
      <c r="U113" s="208"/>
      <c r="V113" s="226"/>
      <c r="W113" s="41"/>
    </row>
    <row r="114" spans="1:23" ht="20" customHeight="1">
      <c r="A114" s="456"/>
      <c r="B114" s="232"/>
      <c r="C114" s="208"/>
      <c r="D114" s="208"/>
      <c r="E114" s="208"/>
      <c r="F114" s="208"/>
      <c r="G114" s="207"/>
      <c r="H114" s="208"/>
      <c r="I114" s="208"/>
      <c r="J114" s="209"/>
      <c r="K114" s="208"/>
      <c r="L114" s="208"/>
      <c r="M114" s="210"/>
      <c r="N114" s="208"/>
      <c r="O114" s="208"/>
      <c r="P114" s="210"/>
      <c r="Q114" s="208"/>
      <c r="R114" s="208"/>
      <c r="S114" s="208"/>
      <c r="T114" s="208"/>
      <c r="U114" s="208"/>
      <c r="V114" s="226"/>
      <c r="W114" s="41"/>
    </row>
    <row r="115" spans="1:23" ht="20" customHeight="1">
      <c r="A115" s="456"/>
      <c r="B115" s="232"/>
      <c r="C115" s="208"/>
      <c r="D115" s="208"/>
      <c r="E115" s="208"/>
      <c r="F115" s="208"/>
      <c r="G115" s="207"/>
      <c r="H115" s="208"/>
      <c r="I115" s="208"/>
      <c r="J115" s="209"/>
      <c r="K115" s="208"/>
      <c r="L115" s="208"/>
      <c r="M115" s="210"/>
      <c r="N115" s="208"/>
      <c r="O115" s="208"/>
      <c r="P115" s="210"/>
      <c r="Q115" s="208"/>
      <c r="R115" s="208"/>
      <c r="S115" s="208"/>
      <c r="T115" s="208"/>
      <c r="U115" s="208"/>
      <c r="V115" s="226"/>
      <c r="W115" s="41"/>
    </row>
    <row r="116" spans="1:23" ht="20" customHeight="1">
      <c r="A116" s="456"/>
      <c r="B116" s="232"/>
      <c r="C116" s="208"/>
      <c r="D116" s="208"/>
      <c r="E116" s="208"/>
      <c r="F116" s="208"/>
      <c r="G116" s="207"/>
      <c r="H116" s="208"/>
      <c r="I116" s="208"/>
      <c r="J116" s="209"/>
      <c r="K116" s="208"/>
      <c r="L116" s="208"/>
      <c r="M116" s="210"/>
      <c r="N116" s="208"/>
      <c r="O116" s="208"/>
      <c r="P116" s="210"/>
      <c r="Q116" s="208"/>
      <c r="R116" s="208"/>
      <c r="S116" s="208"/>
      <c r="T116" s="208"/>
      <c r="U116" s="208"/>
      <c r="V116" s="226"/>
      <c r="W116" s="41"/>
    </row>
    <row r="117" spans="1:23" ht="20" customHeight="1">
      <c r="A117" s="456"/>
      <c r="B117" s="232"/>
      <c r="C117" s="208"/>
      <c r="D117" s="208"/>
      <c r="E117" s="208"/>
      <c r="F117" s="208"/>
      <c r="G117" s="207"/>
      <c r="H117" s="208"/>
      <c r="I117" s="208"/>
      <c r="J117" s="209"/>
      <c r="K117" s="208"/>
      <c r="L117" s="208"/>
      <c r="M117" s="210"/>
      <c r="N117" s="208"/>
      <c r="O117" s="208"/>
      <c r="P117" s="210"/>
      <c r="Q117" s="208"/>
      <c r="R117" s="208"/>
      <c r="S117" s="208"/>
      <c r="T117" s="208"/>
      <c r="U117" s="208"/>
      <c r="V117" s="226"/>
      <c r="W117" s="41"/>
    </row>
    <row r="118" spans="1:23" ht="20" customHeight="1">
      <c r="A118" s="456"/>
      <c r="B118" s="232"/>
      <c r="C118" s="208"/>
      <c r="D118" s="208"/>
      <c r="E118" s="208"/>
      <c r="F118" s="208"/>
      <c r="G118" s="207"/>
      <c r="H118" s="208"/>
      <c r="I118" s="208"/>
      <c r="J118" s="209"/>
      <c r="K118" s="208"/>
      <c r="L118" s="208"/>
      <c r="M118" s="210"/>
      <c r="N118" s="208"/>
      <c r="O118" s="208"/>
      <c r="P118" s="210"/>
      <c r="Q118" s="208"/>
      <c r="R118" s="208"/>
      <c r="S118" s="208"/>
      <c r="T118" s="208"/>
      <c r="U118" s="208"/>
      <c r="V118" s="226"/>
      <c r="W118" s="41"/>
    </row>
    <row r="119" spans="1:23" ht="20" customHeight="1">
      <c r="A119" s="456"/>
      <c r="B119" s="232"/>
      <c r="C119" s="208"/>
      <c r="D119" s="208"/>
      <c r="E119" s="208"/>
      <c r="F119" s="208"/>
      <c r="G119" s="207"/>
      <c r="H119" s="208"/>
      <c r="I119" s="208"/>
      <c r="J119" s="209"/>
      <c r="K119" s="208"/>
      <c r="L119" s="208"/>
      <c r="M119" s="210"/>
      <c r="N119" s="208"/>
      <c r="O119" s="208"/>
      <c r="P119" s="210"/>
      <c r="Q119" s="208"/>
      <c r="R119" s="208"/>
      <c r="S119" s="208"/>
      <c r="T119" s="208"/>
      <c r="U119" s="208"/>
      <c r="V119" s="226"/>
      <c r="W119" s="41"/>
    </row>
    <row r="120" spans="1:23" ht="20" customHeight="1">
      <c r="A120" s="456"/>
      <c r="B120" s="232"/>
      <c r="C120" s="208"/>
      <c r="D120" s="208"/>
      <c r="E120" s="208"/>
      <c r="F120" s="208"/>
      <c r="G120" s="207"/>
      <c r="H120" s="208"/>
      <c r="I120" s="208"/>
      <c r="J120" s="209"/>
      <c r="K120" s="208"/>
      <c r="L120" s="208"/>
      <c r="M120" s="210"/>
      <c r="N120" s="208"/>
      <c r="O120" s="208"/>
      <c r="P120" s="210"/>
      <c r="Q120" s="208"/>
      <c r="R120" s="208"/>
      <c r="S120" s="208"/>
      <c r="T120" s="208"/>
      <c r="U120" s="208"/>
      <c r="V120" s="226"/>
      <c r="W120" s="41"/>
    </row>
    <row r="121" spans="1:23" ht="20" customHeight="1">
      <c r="A121" s="456"/>
      <c r="B121" s="232"/>
      <c r="C121" s="208"/>
      <c r="D121" s="208"/>
      <c r="E121" s="208"/>
      <c r="F121" s="208"/>
      <c r="G121" s="207"/>
      <c r="H121" s="208"/>
      <c r="I121" s="208"/>
      <c r="J121" s="209"/>
      <c r="K121" s="208"/>
      <c r="L121" s="208"/>
      <c r="M121" s="210"/>
      <c r="N121" s="208"/>
      <c r="O121" s="208"/>
      <c r="P121" s="210"/>
      <c r="Q121" s="208"/>
      <c r="R121" s="208"/>
      <c r="S121" s="208"/>
      <c r="T121" s="208"/>
      <c r="U121" s="208"/>
      <c r="V121" s="226"/>
      <c r="W121" s="41"/>
    </row>
    <row r="122" spans="1:23" ht="20" customHeight="1" thickBot="1">
      <c r="A122" s="457"/>
      <c r="B122" s="233"/>
      <c r="C122" s="227"/>
      <c r="D122" s="227"/>
      <c r="E122" s="227"/>
      <c r="F122" s="227"/>
      <c r="G122" s="228"/>
      <c r="H122" s="227"/>
      <c r="I122" s="227"/>
      <c r="J122" s="229"/>
      <c r="K122" s="227"/>
      <c r="L122" s="227"/>
      <c r="M122" s="230"/>
      <c r="N122" s="227"/>
      <c r="O122" s="227"/>
      <c r="P122" s="230"/>
      <c r="Q122" s="227"/>
      <c r="R122" s="227"/>
      <c r="S122" s="227"/>
      <c r="T122" s="227"/>
      <c r="U122" s="227"/>
      <c r="V122" s="231"/>
      <c r="W122" s="41"/>
    </row>
    <row r="123" spans="1:23" ht="20" customHeight="1">
      <c r="A123" s="455" t="s">
        <v>40</v>
      </c>
      <c r="B123" s="220" t="str" cm="1">
        <f t="array" ref="B123">_xlfn.LET(_xlpm.x, _xlfn._xlws.SORT(_xlfn._xlws.FILTER(Data!$A$6:$U$293,(Data!$C$6:$C$293=$A123)*(Data!$D$6:$D$293=$E$4)*(Data!$E$6:$E$293="U9")),18),_xlpm.y,_xlfn._xlws.SORT(_xlfn._xlws.FILTER(Data!$A$6:$U$293,(Data!$C$6:$C$293=$A123)*(Data!$D$6:$D$293=$E$4)*(Data!$E$6:$E$293="U11")),19), IFERROR(_xlfn.VSTACK(_xlpm.x,_xlpm.y), IFERROR(_xlpm.y,IFERROR(_xlpm.x, ""))))</f>
        <v/>
      </c>
      <c r="C123" s="221"/>
      <c r="D123" s="221"/>
      <c r="E123" s="221"/>
      <c r="F123" s="221"/>
      <c r="G123" s="222"/>
      <c r="H123" s="221"/>
      <c r="I123" s="221"/>
      <c r="J123" s="223"/>
      <c r="K123" s="221"/>
      <c r="L123" s="221"/>
      <c r="M123" s="224"/>
      <c r="N123" s="221"/>
      <c r="O123" s="221"/>
      <c r="P123" s="224"/>
      <c r="Q123" s="221"/>
      <c r="R123" s="221"/>
      <c r="S123" s="221"/>
      <c r="T123" s="221"/>
      <c r="U123" s="221"/>
      <c r="V123" s="225"/>
      <c r="W123" s="41"/>
    </row>
    <row r="124" spans="1:23" ht="20" customHeight="1">
      <c r="A124" s="456"/>
      <c r="B124" s="232"/>
      <c r="C124" s="208"/>
      <c r="D124" s="208"/>
      <c r="E124" s="208"/>
      <c r="F124" s="208"/>
      <c r="G124" s="207"/>
      <c r="H124" s="208"/>
      <c r="I124" s="208"/>
      <c r="J124" s="209"/>
      <c r="K124" s="208"/>
      <c r="L124" s="208"/>
      <c r="M124" s="210"/>
      <c r="N124" s="208"/>
      <c r="O124" s="208"/>
      <c r="P124" s="210"/>
      <c r="Q124" s="208"/>
      <c r="R124" s="208"/>
      <c r="S124" s="208"/>
      <c r="T124" s="208"/>
      <c r="U124" s="208"/>
      <c r="V124" s="226"/>
      <c r="W124" s="41"/>
    </row>
    <row r="125" spans="1:23" s="13" customFormat="1" ht="20" customHeight="1">
      <c r="A125" s="456"/>
      <c r="B125" s="232"/>
      <c r="C125" s="208"/>
      <c r="D125" s="208"/>
      <c r="E125" s="208"/>
      <c r="F125" s="208"/>
      <c r="G125" s="207"/>
      <c r="H125" s="208"/>
      <c r="I125" s="208"/>
      <c r="J125" s="209"/>
      <c r="K125" s="208"/>
      <c r="L125" s="208"/>
      <c r="M125" s="210"/>
      <c r="N125" s="208"/>
      <c r="O125" s="208"/>
      <c r="P125" s="210"/>
      <c r="Q125" s="208"/>
      <c r="R125" s="208"/>
      <c r="S125" s="208"/>
      <c r="T125" s="208"/>
      <c r="U125" s="208"/>
      <c r="V125" s="226"/>
      <c r="W125" s="80"/>
    </row>
    <row r="126" spans="1:23" s="13" customFormat="1" ht="20" customHeight="1">
      <c r="A126" s="456"/>
      <c r="B126" s="232"/>
      <c r="C126" s="208"/>
      <c r="D126" s="208"/>
      <c r="E126" s="208"/>
      <c r="F126" s="208"/>
      <c r="G126" s="207"/>
      <c r="H126" s="208"/>
      <c r="I126" s="208"/>
      <c r="J126" s="209"/>
      <c r="K126" s="208"/>
      <c r="L126" s="208"/>
      <c r="M126" s="210"/>
      <c r="N126" s="208"/>
      <c r="O126" s="208"/>
      <c r="P126" s="210"/>
      <c r="Q126" s="208"/>
      <c r="R126" s="208"/>
      <c r="S126" s="208"/>
      <c r="T126" s="208"/>
      <c r="U126" s="208"/>
      <c r="V126" s="226"/>
      <c r="W126" s="41"/>
    </row>
    <row r="127" spans="1:23" s="6" customFormat="1" ht="20" customHeight="1">
      <c r="A127" s="456"/>
      <c r="B127" s="232"/>
      <c r="C127" s="208"/>
      <c r="D127" s="208"/>
      <c r="E127" s="208"/>
      <c r="F127" s="208"/>
      <c r="G127" s="207"/>
      <c r="H127" s="208"/>
      <c r="I127" s="208"/>
      <c r="J127" s="209"/>
      <c r="K127" s="208"/>
      <c r="L127" s="208"/>
      <c r="M127" s="210"/>
      <c r="N127" s="208"/>
      <c r="O127" s="208"/>
      <c r="P127" s="210"/>
      <c r="Q127" s="208"/>
      <c r="R127" s="208"/>
      <c r="S127" s="208"/>
      <c r="T127" s="208"/>
      <c r="U127" s="208"/>
      <c r="V127" s="226"/>
      <c r="W127" s="41"/>
    </row>
    <row r="128" spans="1:23" s="6" customFormat="1" ht="20" customHeight="1">
      <c r="A128" s="456"/>
      <c r="B128" s="232"/>
      <c r="C128" s="208"/>
      <c r="D128" s="208"/>
      <c r="E128" s="208"/>
      <c r="F128" s="208"/>
      <c r="G128" s="207"/>
      <c r="H128" s="208"/>
      <c r="I128" s="208"/>
      <c r="J128" s="209"/>
      <c r="K128" s="208"/>
      <c r="L128" s="208"/>
      <c r="M128" s="210"/>
      <c r="N128" s="208"/>
      <c r="O128" s="208"/>
      <c r="P128" s="210"/>
      <c r="Q128" s="208"/>
      <c r="R128" s="208"/>
      <c r="S128" s="208"/>
      <c r="T128" s="208"/>
      <c r="U128" s="208"/>
      <c r="V128" s="226"/>
      <c r="W128" s="41"/>
    </row>
    <row r="129" spans="1:23" s="6" customFormat="1" ht="20" customHeight="1">
      <c r="A129" s="456"/>
      <c r="B129" s="232"/>
      <c r="C129" s="208"/>
      <c r="D129" s="208"/>
      <c r="E129" s="208"/>
      <c r="F129" s="208"/>
      <c r="G129" s="207"/>
      <c r="H129" s="208"/>
      <c r="I129" s="208"/>
      <c r="J129" s="209"/>
      <c r="K129" s="208"/>
      <c r="L129" s="208"/>
      <c r="M129" s="210"/>
      <c r="N129" s="208"/>
      <c r="O129" s="208"/>
      <c r="P129" s="210"/>
      <c r="Q129" s="208"/>
      <c r="R129" s="208"/>
      <c r="S129" s="208"/>
      <c r="T129" s="208"/>
      <c r="U129" s="208"/>
      <c r="V129" s="226"/>
      <c r="W129" s="41"/>
    </row>
    <row r="130" spans="1:23" s="6" customFormat="1" ht="20" customHeight="1">
      <c r="A130" s="456"/>
      <c r="B130" s="232"/>
      <c r="C130" s="208"/>
      <c r="D130" s="208"/>
      <c r="E130" s="208"/>
      <c r="F130" s="208"/>
      <c r="G130" s="207"/>
      <c r="H130" s="208"/>
      <c r="I130" s="208"/>
      <c r="J130" s="209"/>
      <c r="K130" s="208"/>
      <c r="L130" s="208"/>
      <c r="M130" s="210"/>
      <c r="N130" s="208"/>
      <c r="O130" s="208"/>
      <c r="P130" s="210"/>
      <c r="Q130" s="208"/>
      <c r="R130" s="208"/>
      <c r="S130" s="208"/>
      <c r="T130" s="208"/>
      <c r="U130" s="208"/>
      <c r="V130" s="226"/>
      <c r="W130" s="41"/>
    </row>
    <row r="131" spans="1:23" ht="20" customHeight="1">
      <c r="A131" s="456"/>
      <c r="B131" s="232"/>
      <c r="C131" s="208"/>
      <c r="D131" s="208"/>
      <c r="E131" s="208"/>
      <c r="F131" s="208"/>
      <c r="G131" s="207"/>
      <c r="H131" s="208"/>
      <c r="I131" s="208"/>
      <c r="J131" s="209"/>
      <c r="K131" s="208"/>
      <c r="L131" s="208"/>
      <c r="M131" s="210"/>
      <c r="N131" s="208"/>
      <c r="O131" s="208"/>
      <c r="P131" s="210"/>
      <c r="Q131" s="208"/>
      <c r="R131" s="208"/>
      <c r="S131" s="208"/>
      <c r="T131" s="208"/>
      <c r="U131" s="208"/>
      <c r="V131" s="226"/>
      <c r="W131" s="41"/>
    </row>
    <row r="132" spans="1:23" ht="20" customHeight="1">
      <c r="A132" s="456"/>
      <c r="B132" s="232"/>
      <c r="C132" s="208"/>
      <c r="D132" s="208"/>
      <c r="E132" s="208"/>
      <c r="F132" s="208"/>
      <c r="G132" s="207"/>
      <c r="H132" s="208"/>
      <c r="I132" s="208"/>
      <c r="J132" s="209"/>
      <c r="K132" s="208"/>
      <c r="L132" s="208"/>
      <c r="M132" s="210"/>
      <c r="N132" s="208"/>
      <c r="O132" s="208"/>
      <c r="P132" s="210"/>
      <c r="Q132" s="208"/>
      <c r="R132" s="208"/>
      <c r="S132" s="208"/>
      <c r="T132" s="208"/>
      <c r="U132" s="208"/>
      <c r="V132" s="226"/>
      <c r="W132" s="41"/>
    </row>
    <row r="133" spans="1:23" ht="20" customHeight="1">
      <c r="A133" s="456"/>
      <c r="B133" s="232"/>
      <c r="C133" s="208"/>
      <c r="D133" s="208"/>
      <c r="E133" s="208"/>
      <c r="F133" s="208"/>
      <c r="G133" s="207"/>
      <c r="H133" s="208"/>
      <c r="I133" s="208"/>
      <c r="J133" s="209"/>
      <c r="K133" s="208"/>
      <c r="L133" s="208"/>
      <c r="M133" s="210"/>
      <c r="N133" s="208"/>
      <c r="O133" s="208"/>
      <c r="P133" s="210"/>
      <c r="Q133" s="208"/>
      <c r="R133" s="208"/>
      <c r="S133" s="208"/>
      <c r="T133" s="208"/>
      <c r="U133" s="208"/>
      <c r="V133" s="226"/>
      <c r="W133" s="41"/>
    </row>
    <row r="134" spans="1:23" ht="20" customHeight="1">
      <c r="A134" s="456"/>
      <c r="B134" s="232"/>
      <c r="C134" s="208"/>
      <c r="D134" s="208"/>
      <c r="E134" s="208"/>
      <c r="F134" s="208"/>
      <c r="G134" s="207"/>
      <c r="H134" s="208"/>
      <c r="I134" s="208"/>
      <c r="J134" s="209"/>
      <c r="K134" s="208"/>
      <c r="L134" s="208"/>
      <c r="M134" s="210"/>
      <c r="N134" s="208"/>
      <c r="O134" s="208"/>
      <c r="P134" s="210"/>
      <c r="Q134" s="208"/>
      <c r="R134" s="208"/>
      <c r="S134" s="208"/>
      <c r="T134" s="208"/>
      <c r="U134" s="208"/>
      <c r="V134" s="226"/>
      <c r="W134" s="41"/>
    </row>
    <row r="135" spans="1:23" ht="20" customHeight="1">
      <c r="A135" s="456"/>
      <c r="B135" s="232"/>
      <c r="C135" s="208"/>
      <c r="D135" s="208"/>
      <c r="E135" s="208"/>
      <c r="F135" s="208"/>
      <c r="G135" s="207"/>
      <c r="H135" s="208"/>
      <c r="I135" s="208"/>
      <c r="J135" s="209"/>
      <c r="K135" s="208"/>
      <c r="L135" s="208"/>
      <c r="M135" s="210"/>
      <c r="N135" s="208"/>
      <c r="O135" s="208"/>
      <c r="P135" s="210"/>
      <c r="Q135" s="208"/>
      <c r="R135" s="208"/>
      <c r="S135" s="208"/>
      <c r="T135" s="208"/>
      <c r="U135" s="208"/>
      <c r="V135" s="226"/>
      <c r="W135" s="41"/>
    </row>
    <row r="136" spans="1:23" ht="20" customHeight="1">
      <c r="A136" s="456"/>
      <c r="B136" s="232"/>
      <c r="C136" s="208"/>
      <c r="D136" s="208"/>
      <c r="E136" s="208"/>
      <c r="F136" s="208"/>
      <c r="G136" s="207"/>
      <c r="H136" s="208"/>
      <c r="I136" s="208"/>
      <c r="J136" s="209"/>
      <c r="K136" s="208"/>
      <c r="L136" s="208"/>
      <c r="M136" s="210"/>
      <c r="N136" s="208"/>
      <c r="O136" s="208"/>
      <c r="P136" s="210"/>
      <c r="Q136" s="208"/>
      <c r="R136" s="208"/>
      <c r="S136" s="208"/>
      <c r="T136" s="208"/>
      <c r="U136" s="208"/>
      <c r="V136" s="226"/>
      <c r="W136" s="41"/>
    </row>
    <row r="137" spans="1:23" ht="20" customHeight="1">
      <c r="A137" s="456"/>
      <c r="B137" s="232"/>
      <c r="C137" s="208"/>
      <c r="D137" s="208"/>
      <c r="E137" s="208"/>
      <c r="F137" s="208"/>
      <c r="G137" s="207"/>
      <c r="H137" s="208"/>
      <c r="I137" s="208"/>
      <c r="J137" s="209"/>
      <c r="K137" s="208"/>
      <c r="L137" s="208"/>
      <c r="M137" s="210"/>
      <c r="N137" s="208"/>
      <c r="O137" s="208"/>
      <c r="P137" s="210"/>
      <c r="Q137" s="208"/>
      <c r="R137" s="208"/>
      <c r="S137" s="208"/>
      <c r="T137" s="208"/>
      <c r="U137" s="208"/>
      <c r="V137" s="226"/>
      <c r="W137" s="41"/>
    </row>
    <row r="138" spans="1:23" ht="20" customHeight="1" thickBot="1">
      <c r="A138" s="457"/>
      <c r="B138" s="233"/>
      <c r="C138" s="227"/>
      <c r="D138" s="227"/>
      <c r="E138" s="227"/>
      <c r="F138" s="227"/>
      <c r="G138" s="228"/>
      <c r="H138" s="227"/>
      <c r="I138" s="227"/>
      <c r="J138" s="229"/>
      <c r="K138" s="227"/>
      <c r="L138" s="227"/>
      <c r="M138" s="230"/>
      <c r="N138" s="227"/>
      <c r="O138" s="227"/>
      <c r="P138" s="230"/>
      <c r="Q138" s="227"/>
      <c r="R138" s="227"/>
      <c r="S138" s="227"/>
      <c r="T138" s="227"/>
      <c r="U138" s="227"/>
      <c r="V138" s="231"/>
      <c r="W138" s="41"/>
    </row>
    <row r="139" spans="1:23" ht="20" customHeight="1">
      <c r="A139" s="455" t="s">
        <v>41</v>
      </c>
      <c r="B139" s="220" t="str" cm="1">
        <f t="array" ref="B139">_xlfn.LET(_xlpm.x, _xlfn._xlws.SORT(_xlfn._xlws.FILTER(Data!$A$6:$U$293,(Data!$C$6:$C$293=$A139)*(Data!$D$6:$D$293=$E$4)*(Data!$E$6:$E$293="U9")),18),_xlpm.y,_xlfn._xlws.SORT(_xlfn._xlws.FILTER(Data!$A$6:$U$293,(Data!$C$6:$C$293=$A139)*(Data!$D$6:$D$293=$E$4)*(Data!$E$6:$E$293="U11")),19), IFERROR(_xlfn.VSTACK(_xlpm.x,_xlpm.y), IFERROR(_xlpm.y,IFERROR(_xlpm.x, ""))))</f>
        <v/>
      </c>
      <c r="C139" s="221"/>
      <c r="D139" s="221"/>
      <c r="E139" s="221"/>
      <c r="F139" s="221"/>
      <c r="G139" s="222"/>
      <c r="H139" s="221"/>
      <c r="I139" s="221"/>
      <c r="J139" s="223"/>
      <c r="K139" s="221"/>
      <c r="L139" s="221"/>
      <c r="M139" s="224"/>
      <c r="N139" s="221"/>
      <c r="O139" s="221"/>
      <c r="P139" s="224"/>
      <c r="Q139" s="221"/>
      <c r="R139" s="221"/>
      <c r="S139" s="221"/>
      <c r="T139" s="221"/>
      <c r="U139" s="221"/>
      <c r="V139" s="225"/>
      <c r="W139" s="41"/>
    </row>
    <row r="140" spans="1:23" ht="20" customHeight="1">
      <c r="A140" s="456"/>
      <c r="B140" s="232"/>
      <c r="C140" s="208"/>
      <c r="D140" s="208"/>
      <c r="E140" s="208"/>
      <c r="F140" s="208"/>
      <c r="G140" s="207"/>
      <c r="H140" s="208"/>
      <c r="I140" s="208"/>
      <c r="J140" s="209"/>
      <c r="K140" s="208"/>
      <c r="L140" s="208"/>
      <c r="M140" s="210"/>
      <c r="N140" s="208"/>
      <c r="O140" s="208"/>
      <c r="P140" s="210"/>
      <c r="Q140" s="208"/>
      <c r="R140" s="208"/>
      <c r="S140" s="208"/>
      <c r="T140" s="208"/>
      <c r="U140" s="208"/>
      <c r="V140" s="226"/>
      <c r="W140" s="41"/>
    </row>
    <row r="141" spans="1:23" ht="20" customHeight="1">
      <c r="A141" s="456"/>
      <c r="B141" s="232"/>
      <c r="C141" s="208"/>
      <c r="D141" s="208"/>
      <c r="E141" s="208"/>
      <c r="F141" s="208"/>
      <c r="G141" s="207"/>
      <c r="H141" s="208"/>
      <c r="I141" s="208"/>
      <c r="J141" s="209"/>
      <c r="K141" s="208"/>
      <c r="L141" s="208"/>
      <c r="M141" s="210"/>
      <c r="N141" s="208"/>
      <c r="O141" s="208"/>
      <c r="P141" s="210"/>
      <c r="Q141" s="208"/>
      <c r="R141" s="208"/>
      <c r="S141" s="208"/>
      <c r="T141" s="208"/>
      <c r="U141" s="208"/>
      <c r="V141" s="226"/>
      <c r="W141" s="41"/>
    </row>
    <row r="142" spans="1:23" ht="20" customHeight="1">
      <c r="A142" s="456"/>
      <c r="B142" s="232"/>
      <c r="C142" s="208"/>
      <c r="D142" s="208"/>
      <c r="E142" s="208"/>
      <c r="F142" s="208"/>
      <c r="G142" s="207"/>
      <c r="H142" s="208"/>
      <c r="I142" s="208"/>
      <c r="J142" s="209"/>
      <c r="K142" s="208"/>
      <c r="L142" s="208"/>
      <c r="M142" s="210"/>
      <c r="N142" s="208"/>
      <c r="O142" s="208"/>
      <c r="P142" s="210"/>
      <c r="Q142" s="208"/>
      <c r="R142" s="208"/>
      <c r="S142" s="208"/>
      <c r="T142" s="208"/>
      <c r="U142" s="208"/>
      <c r="V142" s="226"/>
      <c r="W142" s="80"/>
    </row>
    <row r="143" spans="1:23" ht="20" customHeight="1">
      <c r="A143" s="456"/>
      <c r="B143" s="232"/>
      <c r="C143" s="208"/>
      <c r="D143" s="208"/>
      <c r="E143" s="208"/>
      <c r="F143" s="208"/>
      <c r="G143" s="207"/>
      <c r="H143" s="208"/>
      <c r="I143" s="208"/>
      <c r="J143" s="209"/>
      <c r="K143" s="208"/>
      <c r="L143" s="208"/>
      <c r="M143" s="210"/>
      <c r="N143" s="208"/>
      <c r="O143" s="208"/>
      <c r="P143" s="210"/>
      <c r="Q143" s="208"/>
      <c r="R143" s="208"/>
      <c r="S143" s="208"/>
      <c r="T143" s="208"/>
      <c r="U143" s="208"/>
      <c r="V143" s="226"/>
      <c r="W143" s="41"/>
    </row>
    <row r="144" spans="1:23" ht="20" customHeight="1">
      <c r="A144" s="456"/>
      <c r="B144" s="232"/>
      <c r="C144" s="208"/>
      <c r="D144" s="208"/>
      <c r="E144" s="208"/>
      <c r="F144" s="208"/>
      <c r="G144" s="207"/>
      <c r="H144" s="208"/>
      <c r="I144" s="208"/>
      <c r="J144" s="209"/>
      <c r="K144" s="208"/>
      <c r="L144" s="208"/>
      <c r="M144" s="210"/>
      <c r="N144" s="208"/>
      <c r="O144" s="208"/>
      <c r="P144" s="210"/>
      <c r="Q144" s="208"/>
      <c r="R144" s="208"/>
      <c r="S144" s="208"/>
      <c r="T144" s="208"/>
      <c r="U144" s="208"/>
      <c r="V144" s="226"/>
      <c r="W144" s="41"/>
    </row>
    <row r="145" spans="1:23" ht="20" customHeight="1">
      <c r="A145" s="456"/>
      <c r="B145" s="232"/>
      <c r="C145" s="208"/>
      <c r="D145" s="208"/>
      <c r="E145" s="208"/>
      <c r="F145" s="208"/>
      <c r="G145" s="207"/>
      <c r="H145" s="208"/>
      <c r="I145" s="208"/>
      <c r="J145" s="209"/>
      <c r="K145" s="208"/>
      <c r="L145" s="208"/>
      <c r="M145" s="210"/>
      <c r="N145" s="208"/>
      <c r="O145" s="208"/>
      <c r="P145" s="210"/>
      <c r="Q145" s="208"/>
      <c r="R145" s="208"/>
      <c r="S145" s="208"/>
      <c r="T145" s="208"/>
      <c r="U145" s="208"/>
      <c r="V145" s="226"/>
      <c r="W145" s="41"/>
    </row>
    <row r="146" spans="1:23" ht="20" customHeight="1">
      <c r="A146" s="456"/>
      <c r="B146" s="232"/>
      <c r="C146" s="208"/>
      <c r="D146" s="208"/>
      <c r="E146" s="208"/>
      <c r="F146" s="208"/>
      <c r="G146" s="207"/>
      <c r="H146" s="208"/>
      <c r="I146" s="208"/>
      <c r="J146" s="209"/>
      <c r="K146" s="208"/>
      <c r="L146" s="208"/>
      <c r="M146" s="210"/>
      <c r="N146" s="208"/>
      <c r="O146" s="208"/>
      <c r="P146" s="210"/>
      <c r="Q146" s="208"/>
      <c r="R146" s="208"/>
      <c r="S146" s="208"/>
      <c r="T146" s="208"/>
      <c r="U146" s="208"/>
      <c r="V146" s="226"/>
      <c r="W146" s="41"/>
    </row>
    <row r="147" spans="1:23" ht="20" customHeight="1">
      <c r="A147" s="456"/>
      <c r="B147" s="232"/>
      <c r="C147" s="208"/>
      <c r="D147" s="208"/>
      <c r="E147" s="208"/>
      <c r="F147" s="208"/>
      <c r="G147" s="207"/>
      <c r="H147" s="208"/>
      <c r="I147" s="208"/>
      <c r="J147" s="209"/>
      <c r="K147" s="208"/>
      <c r="L147" s="208"/>
      <c r="M147" s="210"/>
      <c r="N147" s="208"/>
      <c r="O147" s="208"/>
      <c r="P147" s="210"/>
      <c r="Q147" s="208"/>
      <c r="R147" s="208"/>
      <c r="S147" s="208"/>
      <c r="T147" s="208"/>
      <c r="U147" s="208"/>
      <c r="V147" s="226"/>
      <c r="W147" s="41"/>
    </row>
    <row r="148" spans="1:23" ht="20" customHeight="1">
      <c r="A148" s="456"/>
      <c r="B148" s="232"/>
      <c r="C148" s="208"/>
      <c r="D148" s="208"/>
      <c r="E148" s="208"/>
      <c r="F148" s="208"/>
      <c r="G148" s="207"/>
      <c r="H148" s="208"/>
      <c r="I148" s="208"/>
      <c r="J148" s="209"/>
      <c r="K148" s="208"/>
      <c r="L148" s="208"/>
      <c r="M148" s="210"/>
      <c r="N148" s="208"/>
      <c r="O148" s="208"/>
      <c r="P148" s="210"/>
      <c r="Q148" s="208"/>
      <c r="R148" s="208"/>
      <c r="S148" s="208"/>
      <c r="T148" s="208"/>
      <c r="U148" s="208"/>
      <c r="V148" s="226"/>
      <c r="W148" s="41"/>
    </row>
    <row r="149" spans="1:23" ht="20" customHeight="1">
      <c r="A149" s="456"/>
      <c r="B149" s="232"/>
      <c r="C149" s="208"/>
      <c r="D149" s="208"/>
      <c r="E149" s="208"/>
      <c r="F149" s="208"/>
      <c r="G149" s="207"/>
      <c r="H149" s="208"/>
      <c r="I149" s="208"/>
      <c r="J149" s="209"/>
      <c r="K149" s="208"/>
      <c r="L149" s="208"/>
      <c r="M149" s="210"/>
      <c r="N149" s="208"/>
      <c r="O149" s="208"/>
      <c r="P149" s="210"/>
      <c r="Q149" s="208"/>
      <c r="R149" s="208"/>
      <c r="S149" s="208"/>
      <c r="T149" s="208"/>
      <c r="U149" s="208"/>
      <c r="V149" s="226"/>
      <c r="W149" s="41"/>
    </row>
    <row r="150" spans="1:23" ht="20" customHeight="1">
      <c r="A150" s="456"/>
      <c r="B150" s="232"/>
      <c r="C150" s="208"/>
      <c r="D150" s="208"/>
      <c r="E150" s="208"/>
      <c r="F150" s="208"/>
      <c r="G150" s="207"/>
      <c r="H150" s="208"/>
      <c r="I150" s="208"/>
      <c r="J150" s="209"/>
      <c r="K150" s="208"/>
      <c r="L150" s="208"/>
      <c r="M150" s="210"/>
      <c r="N150" s="208"/>
      <c r="O150" s="208"/>
      <c r="P150" s="210"/>
      <c r="Q150" s="208"/>
      <c r="R150" s="208"/>
      <c r="S150" s="208"/>
      <c r="T150" s="208"/>
      <c r="U150" s="208"/>
      <c r="V150" s="226"/>
      <c r="W150" s="41"/>
    </row>
    <row r="151" spans="1:23" ht="20" customHeight="1">
      <c r="A151" s="456"/>
      <c r="B151" s="232"/>
      <c r="C151" s="208"/>
      <c r="D151" s="208"/>
      <c r="E151" s="208"/>
      <c r="F151" s="208"/>
      <c r="G151" s="207"/>
      <c r="H151" s="208"/>
      <c r="I151" s="208"/>
      <c r="J151" s="209"/>
      <c r="K151" s="208"/>
      <c r="L151" s="208"/>
      <c r="M151" s="210"/>
      <c r="N151" s="208"/>
      <c r="O151" s="208"/>
      <c r="P151" s="210"/>
      <c r="Q151" s="208"/>
      <c r="R151" s="208"/>
      <c r="S151" s="208"/>
      <c r="T151" s="208"/>
      <c r="U151" s="208"/>
      <c r="V151" s="226"/>
      <c r="W151" s="41"/>
    </row>
    <row r="152" spans="1:23" ht="20" customHeight="1">
      <c r="A152" s="456"/>
      <c r="B152" s="232"/>
      <c r="C152" s="208"/>
      <c r="D152" s="208"/>
      <c r="E152" s="208"/>
      <c r="F152" s="208"/>
      <c r="G152" s="207"/>
      <c r="H152" s="208"/>
      <c r="I152" s="208"/>
      <c r="J152" s="209"/>
      <c r="K152" s="208"/>
      <c r="L152" s="208"/>
      <c r="M152" s="210"/>
      <c r="N152" s="208"/>
      <c r="O152" s="208"/>
      <c r="P152" s="210"/>
      <c r="Q152" s="208"/>
      <c r="R152" s="208"/>
      <c r="S152" s="208"/>
      <c r="T152" s="208"/>
      <c r="U152" s="208"/>
      <c r="V152" s="226"/>
      <c r="W152" s="41"/>
    </row>
    <row r="153" spans="1:23" ht="20" customHeight="1">
      <c r="A153" s="456"/>
      <c r="B153" s="232"/>
      <c r="C153" s="208"/>
      <c r="D153" s="208"/>
      <c r="E153" s="208"/>
      <c r="F153" s="208"/>
      <c r="G153" s="207"/>
      <c r="H153" s="208"/>
      <c r="I153" s="208"/>
      <c r="J153" s="209"/>
      <c r="K153" s="208"/>
      <c r="L153" s="208"/>
      <c r="M153" s="210"/>
      <c r="N153" s="208"/>
      <c r="O153" s="208"/>
      <c r="P153" s="210"/>
      <c r="Q153" s="208"/>
      <c r="R153" s="208"/>
      <c r="S153" s="208"/>
      <c r="T153" s="208"/>
      <c r="U153" s="208"/>
      <c r="V153" s="226"/>
      <c r="W153" s="41"/>
    </row>
    <row r="154" spans="1:23" ht="20" customHeight="1" thickBot="1">
      <c r="A154" s="457"/>
      <c r="B154" s="233"/>
      <c r="C154" s="227"/>
      <c r="D154" s="227"/>
      <c r="E154" s="227"/>
      <c r="F154" s="227"/>
      <c r="G154" s="228"/>
      <c r="H154" s="227"/>
      <c r="I154" s="227"/>
      <c r="J154" s="229"/>
      <c r="K154" s="227"/>
      <c r="L154" s="227"/>
      <c r="M154" s="230"/>
      <c r="N154" s="227"/>
      <c r="O154" s="227"/>
      <c r="P154" s="230"/>
      <c r="Q154" s="227"/>
      <c r="R154" s="227"/>
      <c r="S154" s="227"/>
      <c r="T154" s="227"/>
      <c r="U154" s="227"/>
      <c r="V154" s="231"/>
      <c r="W154" s="41"/>
    </row>
    <row r="155" spans="1:23" ht="18" customHeight="1">
      <c r="B155" s="41"/>
      <c r="C155" s="66"/>
      <c r="D155" s="66"/>
      <c r="E155" s="66"/>
      <c r="F155" s="66"/>
      <c r="G155" s="67"/>
      <c r="H155" s="41"/>
      <c r="I155" s="41"/>
      <c r="J155" s="67"/>
      <c r="K155" s="41"/>
      <c r="L155" s="41"/>
      <c r="M155" s="68"/>
      <c r="N155" s="41"/>
      <c r="O155" s="41"/>
      <c r="P155" s="67"/>
      <c r="Q155" s="41"/>
      <c r="R155" s="41"/>
      <c r="S155" s="41"/>
      <c r="T155" s="41"/>
      <c r="U155" s="41"/>
      <c r="V155" s="41"/>
      <c r="W155" s="41"/>
    </row>
    <row r="156" spans="1:23" ht="18" customHeight="1">
      <c r="B156" s="41"/>
      <c r="C156" s="66"/>
      <c r="D156" s="66"/>
      <c r="E156" s="66"/>
      <c r="F156" s="66"/>
      <c r="G156" s="67"/>
      <c r="H156" s="41"/>
      <c r="I156" s="41"/>
      <c r="J156" s="67"/>
      <c r="K156" s="41"/>
      <c r="L156" s="41"/>
      <c r="M156" s="68"/>
      <c r="N156" s="41"/>
      <c r="O156" s="41"/>
      <c r="P156" s="67"/>
      <c r="Q156" s="41"/>
      <c r="R156" s="41"/>
      <c r="S156" s="41"/>
      <c r="T156" s="41"/>
      <c r="U156" s="41"/>
      <c r="V156" s="41"/>
      <c r="W156" s="41"/>
    </row>
    <row r="157" spans="1:23" ht="18" customHeight="1">
      <c r="B157" s="41"/>
      <c r="C157" s="66"/>
      <c r="D157" s="66"/>
      <c r="E157" s="66"/>
      <c r="F157" s="66"/>
      <c r="G157" s="67"/>
      <c r="H157" s="41"/>
      <c r="I157" s="41"/>
      <c r="J157" s="67"/>
      <c r="K157" s="41"/>
      <c r="L157" s="41"/>
      <c r="M157" s="68"/>
      <c r="N157" s="41"/>
      <c r="O157" s="41"/>
      <c r="P157" s="67"/>
      <c r="Q157" s="41"/>
      <c r="R157" s="41"/>
      <c r="S157" s="41"/>
      <c r="T157" s="41"/>
      <c r="U157" s="41"/>
      <c r="V157" s="41"/>
      <c r="W157" s="41"/>
    </row>
    <row r="158" spans="1:23" ht="18" customHeight="1">
      <c r="A158" s="66"/>
      <c r="B158" s="66"/>
      <c r="C158" s="66"/>
      <c r="D158" s="66"/>
      <c r="E158" s="66"/>
      <c r="F158" s="66"/>
      <c r="G158" s="67"/>
      <c r="H158" s="41"/>
      <c r="I158" s="41"/>
      <c r="J158" s="67"/>
      <c r="K158" s="41"/>
      <c r="L158" s="41"/>
      <c r="M158" s="68"/>
      <c r="N158" s="41"/>
      <c r="O158" s="41"/>
      <c r="P158" s="67"/>
      <c r="Q158" s="41"/>
      <c r="R158" s="41"/>
      <c r="S158" s="41"/>
      <c r="T158" s="41"/>
      <c r="U158" s="41"/>
      <c r="V158" s="41"/>
      <c r="W158" s="41"/>
    </row>
    <row r="159" spans="1:23" ht="18" customHeight="1">
      <c r="W159" s="41"/>
    </row>
    <row r="160" spans="1:23" ht="20" customHeight="1">
      <c r="A160" s="451"/>
      <c r="B160" s="451" t="s">
        <v>20</v>
      </c>
      <c r="C160" s="453" t="s">
        <v>141</v>
      </c>
      <c r="D160" s="453" t="s">
        <v>25</v>
      </c>
      <c r="E160" s="453" t="s">
        <v>18</v>
      </c>
      <c r="F160" s="443" t="s">
        <v>99</v>
      </c>
      <c r="G160" s="445" t="s">
        <v>2</v>
      </c>
      <c r="H160" s="446"/>
      <c r="I160" s="447"/>
      <c r="J160" s="445" t="s">
        <v>3</v>
      </c>
      <c r="K160" s="446"/>
      <c r="L160" s="447"/>
      <c r="M160" s="445" t="s">
        <v>49</v>
      </c>
      <c r="N160" s="446"/>
      <c r="O160" s="447"/>
      <c r="P160" s="448" t="s">
        <v>50</v>
      </c>
      <c r="Q160" s="449"/>
      <c r="R160" s="131" t="s">
        <v>1</v>
      </c>
      <c r="S160" s="441" t="s">
        <v>166</v>
      </c>
      <c r="T160" s="442"/>
      <c r="U160" s="441" t="s">
        <v>167</v>
      </c>
      <c r="V160" s="442"/>
      <c r="W160" s="41"/>
    </row>
    <row r="161" spans="1:23" ht="20" customHeight="1" thickBot="1">
      <c r="A161" s="452"/>
      <c r="B161" s="452"/>
      <c r="C161" s="454"/>
      <c r="D161" s="454"/>
      <c r="E161" s="454"/>
      <c r="F161" s="444"/>
      <c r="G161" s="217" t="s">
        <v>21</v>
      </c>
      <c r="H161" s="218" t="s">
        <v>1</v>
      </c>
      <c r="I161" s="218" t="s">
        <v>163</v>
      </c>
      <c r="J161" s="219" t="s">
        <v>21</v>
      </c>
      <c r="K161" s="218" t="s">
        <v>1</v>
      </c>
      <c r="L161" s="218" t="s">
        <v>163</v>
      </c>
      <c r="M161" s="217" t="s">
        <v>22</v>
      </c>
      <c r="N161" s="218" t="s">
        <v>1</v>
      </c>
      <c r="O161" s="218" t="s">
        <v>163</v>
      </c>
      <c r="P161" s="217" t="s">
        <v>22</v>
      </c>
      <c r="Q161" s="218" t="s">
        <v>1</v>
      </c>
      <c r="R161" s="206" t="s">
        <v>106</v>
      </c>
      <c r="S161" s="206" t="s">
        <v>146</v>
      </c>
      <c r="T161" s="206" t="s">
        <v>145</v>
      </c>
      <c r="U161" s="206" t="s">
        <v>146</v>
      </c>
      <c r="V161" s="206" t="s">
        <v>145</v>
      </c>
      <c r="W161" s="41"/>
    </row>
    <row r="162" spans="1:23" ht="20" customHeight="1">
      <c r="A162" s="435" t="s">
        <v>34</v>
      </c>
      <c r="B162" s="220" t="str" cm="1">
        <f t="array" ref="B162">_xlfn.LET(_xlpm.x, _xlfn._xlws.SORT(_xlfn._xlws.FILTER(Data!$A$6:$U$293,(Data!$C$6:$C$293=$A162)*(Data!$D$6:$D$293=$E$160)*(Data!$E$6:$E$293="U9")),18),_xlpm.y,_xlfn._xlws.SORT(_xlfn._xlws.FILTER(Data!$A$6:$U$293,(Data!$C$6:$C$293=$A162)*(Data!$D$6:$D$293=$E$160)*(Data!$E$6:$E$293="U11")),19), IFERROR(_xlfn.VSTACK(_xlpm.x,_xlpm.y), IFERROR(_xlpm.y,IFERROR(_xlpm.x, ""))))</f>
        <v/>
      </c>
      <c r="C162" s="221"/>
      <c r="D162" s="221"/>
      <c r="E162" s="221"/>
      <c r="F162" s="221"/>
      <c r="G162" s="222"/>
      <c r="H162" s="221"/>
      <c r="I162" s="221"/>
      <c r="J162" s="223"/>
      <c r="K162" s="221"/>
      <c r="L162" s="221"/>
      <c r="M162" s="224"/>
      <c r="N162" s="221"/>
      <c r="O162" s="221"/>
      <c r="P162" s="224"/>
      <c r="Q162" s="221"/>
      <c r="R162" s="221"/>
      <c r="S162" s="221"/>
      <c r="T162" s="221"/>
      <c r="U162" s="221"/>
      <c r="V162" s="225"/>
      <c r="W162" s="41"/>
    </row>
    <row r="163" spans="1:23" ht="20" customHeight="1">
      <c r="A163" s="436"/>
      <c r="B163" s="232"/>
      <c r="C163" s="208"/>
      <c r="D163" s="208"/>
      <c r="E163" s="208"/>
      <c r="F163" s="208"/>
      <c r="G163" s="207"/>
      <c r="H163" s="208"/>
      <c r="I163" s="208"/>
      <c r="J163" s="209"/>
      <c r="K163" s="208"/>
      <c r="L163" s="208"/>
      <c r="M163" s="210"/>
      <c r="N163" s="208"/>
      <c r="O163" s="208"/>
      <c r="P163" s="210"/>
      <c r="Q163" s="208"/>
      <c r="R163" s="208"/>
      <c r="S163" s="208"/>
      <c r="T163" s="208"/>
      <c r="U163" s="208"/>
      <c r="V163" s="226"/>
    </row>
    <row r="164" spans="1:23" ht="20" customHeight="1">
      <c r="A164" s="436"/>
      <c r="B164" s="232"/>
      <c r="C164" s="208"/>
      <c r="D164" s="208"/>
      <c r="E164" s="208"/>
      <c r="F164" s="208"/>
      <c r="G164" s="207"/>
      <c r="H164" s="208"/>
      <c r="I164" s="208"/>
      <c r="J164" s="209"/>
      <c r="K164" s="208"/>
      <c r="L164" s="208"/>
      <c r="M164" s="210"/>
      <c r="N164" s="208"/>
      <c r="O164" s="208"/>
      <c r="P164" s="210"/>
      <c r="Q164" s="208"/>
      <c r="R164" s="208"/>
      <c r="S164" s="208"/>
      <c r="T164" s="208"/>
      <c r="U164" s="208"/>
      <c r="V164" s="226"/>
      <c r="W164" s="31"/>
    </row>
    <row r="165" spans="1:23" ht="20" customHeight="1">
      <c r="A165" s="436"/>
      <c r="B165" s="232"/>
      <c r="C165" s="208"/>
      <c r="D165" s="208"/>
      <c r="E165" s="208"/>
      <c r="F165" s="208"/>
      <c r="G165" s="207"/>
      <c r="H165" s="208"/>
      <c r="I165" s="208"/>
      <c r="J165" s="209"/>
      <c r="K165" s="208"/>
      <c r="L165" s="208"/>
      <c r="M165" s="210"/>
      <c r="N165" s="208"/>
      <c r="O165" s="208"/>
      <c r="P165" s="210"/>
      <c r="Q165" s="208"/>
      <c r="R165" s="208"/>
      <c r="S165" s="208"/>
      <c r="T165" s="208"/>
      <c r="U165" s="208"/>
      <c r="V165" s="226"/>
      <c r="W165" s="41"/>
    </row>
    <row r="166" spans="1:23" ht="20" customHeight="1">
      <c r="A166" s="436"/>
      <c r="B166" s="232"/>
      <c r="C166" s="208"/>
      <c r="D166" s="208"/>
      <c r="E166" s="208"/>
      <c r="F166" s="208"/>
      <c r="G166" s="207"/>
      <c r="H166" s="208"/>
      <c r="I166" s="208"/>
      <c r="J166" s="209"/>
      <c r="K166" s="208"/>
      <c r="L166" s="208"/>
      <c r="M166" s="210"/>
      <c r="N166" s="208"/>
      <c r="O166" s="208"/>
      <c r="P166" s="210"/>
      <c r="Q166" s="208"/>
      <c r="R166" s="208"/>
      <c r="S166" s="208"/>
      <c r="T166" s="208"/>
      <c r="U166" s="208"/>
      <c r="V166" s="226"/>
      <c r="W166" s="41"/>
    </row>
    <row r="167" spans="1:23" ht="20" customHeight="1">
      <c r="A167" s="436"/>
      <c r="B167" s="232"/>
      <c r="C167" s="208"/>
      <c r="D167" s="208"/>
      <c r="E167" s="208"/>
      <c r="F167" s="208"/>
      <c r="G167" s="207"/>
      <c r="H167" s="208"/>
      <c r="I167" s="208"/>
      <c r="J167" s="209"/>
      <c r="K167" s="208"/>
      <c r="L167" s="208"/>
      <c r="M167" s="210"/>
      <c r="N167" s="208"/>
      <c r="O167" s="208"/>
      <c r="P167" s="210"/>
      <c r="Q167" s="208"/>
      <c r="R167" s="208"/>
      <c r="S167" s="208"/>
      <c r="T167" s="208"/>
      <c r="U167" s="208"/>
      <c r="V167" s="226"/>
      <c r="W167" s="41"/>
    </row>
    <row r="168" spans="1:23" ht="20" customHeight="1">
      <c r="A168" s="436"/>
      <c r="B168" s="232"/>
      <c r="C168" s="208"/>
      <c r="D168" s="208"/>
      <c r="E168" s="208"/>
      <c r="F168" s="208"/>
      <c r="G168" s="207"/>
      <c r="H168" s="208"/>
      <c r="I168" s="208"/>
      <c r="J168" s="209"/>
      <c r="K168" s="208"/>
      <c r="L168" s="208"/>
      <c r="M168" s="210"/>
      <c r="N168" s="208"/>
      <c r="O168" s="208"/>
      <c r="P168" s="210"/>
      <c r="Q168" s="208"/>
      <c r="R168" s="208"/>
      <c r="S168" s="208"/>
      <c r="T168" s="208"/>
      <c r="U168" s="208"/>
      <c r="V168" s="226"/>
      <c r="W168" s="41"/>
    </row>
    <row r="169" spans="1:23" ht="20" customHeight="1">
      <c r="A169" s="436"/>
      <c r="B169" s="232"/>
      <c r="C169" s="208"/>
      <c r="D169" s="208"/>
      <c r="E169" s="208"/>
      <c r="F169" s="208"/>
      <c r="G169" s="207"/>
      <c r="H169" s="208"/>
      <c r="I169" s="208"/>
      <c r="J169" s="209"/>
      <c r="K169" s="208"/>
      <c r="L169" s="208"/>
      <c r="M169" s="210"/>
      <c r="N169" s="208"/>
      <c r="O169" s="208"/>
      <c r="P169" s="210"/>
      <c r="Q169" s="208"/>
      <c r="R169" s="208"/>
      <c r="S169" s="208"/>
      <c r="T169" s="208"/>
      <c r="U169" s="208"/>
      <c r="V169" s="226"/>
      <c r="W169" s="41"/>
    </row>
    <row r="170" spans="1:23" ht="20" customHeight="1">
      <c r="A170" s="436"/>
      <c r="B170" s="232"/>
      <c r="C170" s="208"/>
      <c r="D170" s="208"/>
      <c r="E170" s="208"/>
      <c r="F170" s="208"/>
      <c r="G170" s="207"/>
      <c r="H170" s="208"/>
      <c r="I170" s="208"/>
      <c r="J170" s="209"/>
      <c r="K170" s="208"/>
      <c r="L170" s="208"/>
      <c r="M170" s="210"/>
      <c r="N170" s="208"/>
      <c r="O170" s="208"/>
      <c r="P170" s="210"/>
      <c r="Q170" s="208"/>
      <c r="R170" s="208"/>
      <c r="S170" s="208"/>
      <c r="T170" s="208"/>
      <c r="U170" s="208"/>
      <c r="V170" s="226"/>
      <c r="W170" s="41"/>
    </row>
    <row r="171" spans="1:23" ht="20" customHeight="1">
      <c r="A171" s="436"/>
      <c r="B171" s="232"/>
      <c r="C171" s="208"/>
      <c r="D171" s="208"/>
      <c r="E171" s="208"/>
      <c r="F171" s="208"/>
      <c r="G171" s="207"/>
      <c r="H171" s="208"/>
      <c r="I171" s="208"/>
      <c r="J171" s="209"/>
      <c r="K171" s="208"/>
      <c r="L171" s="208"/>
      <c r="M171" s="210"/>
      <c r="N171" s="208"/>
      <c r="O171" s="208"/>
      <c r="P171" s="210"/>
      <c r="Q171" s="208"/>
      <c r="R171" s="208"/>
      <c r="S171" s="208"/>
      <c r="T171" s="208"/>
      <c r="U171" s="208"/>
      <c r="V171" s="226"/>
      <c r="W171" s="41"/>
    </row>
    <row r="172" spans="1:23" ht="20" customHeight="1">
      <c r="A172" s="436"/>
      <c r="B172" s="232"/>
      <c r="C172" s="208"/>
      <c r="D172" s="208"/>
      <c r="E172" s="208"/>
      <c r="F172" s="208"/>
      <c r="G172" s="207"/>
      <c r="H172" s="208"/>
      <c r="I172" s="208"/>
      <c r="J172" s="209"/>
      <c r="K172" s="208"/>
      <c r="L172" s="208"/>
      <c r="M172" s="210"/>
      <c r="N172" s="208"/>
      <c r="O172" s="208"/>
      <c r="P172" s="210"/>
      <c r="Q172" s="208"/>
      <c r="R172" s="208"/>
      <c r="S172" s="208"/>
      <c r="T172" s="208"/>
      <c r="U172" s="208"/>
      <c r="V172" s="226"/>
      <c r="W172" s="41"/>
    </row>
    <row r="173" spans="1:23" ht="20" customHeight="1">
      <c r="A173" s="436"/>
      <c r="B173" s="232"/>
      <c r="C173" s="208"/>
      <c r="D173" s="208"/>
      <c r="E173" s="208"/>
      <c r="F173" s="208"/>
      <c r="G173" s="207"/>
      <c r="H173" s="208"/>
      <c r="I173" s="208"/>
      <c r="J173" s="209"/>
      <c r="K173" s="208"/>
      <c r="L173" s="208"/>
      <c r="M173" s="210"/>
      <c r="N173" s="208"/>
      <c r="O173" s="208"/>
      <c r="P173" s="210"/>
      <c r="Q173" s="208"/>
      <c r="R173" s="208"/>
      <c r="S173" s="208"/>
      <c r="T173" s="208"/>
      <c r="U173" s="208"/>
      <c r="V173" s="226"/>
      <c r="W173" s="41"/>
    </row>
    <row r="174" spans="1:23" ht="20" customHeight="1">
      <c r="A174" s="436"/>
      <c r="B174" s="232"/>
      <c r="C174" s="208"/>
      <c r="D174" s="208"/>
      <c r="E174" s="208"/>
      <c r="F174" s="208"/>
      <c r="G174" s="207"/>
      <c r="H174" s="208"/>
      <c r="I174" s="208"/>
      <c r="J174" s="209"/>
      <c r="K174" s="208"/>
      <c r="L174" s="208"/>
      <c r="M174" s="210"/>
      <c r="N174" s="208"/>
      <c r="O174" s="208"/>
      <c r="P174" s="210"/>
      <c r="Q174" s="208"/>
      <c r="R174" s="208"/>
      <c r="S174" s="208"/>
      <c r="T174" s="208"/>
      <c r="U174" s="208"/>
      <c r="V174" s="226"/>
      <c r="W174" s="41"/>
    </row>
    <row r="175" spans="1:23" ht="20" customHeight="1">
      <c r="A175" s="436"/>
      <c r="B175" s="232"/>
      <c r="C175" s="208"/>
      <c r="D175" s="208"/>
      <c r="E175" s="208"/>
      <c r="F175" s="208"/>
      <c r="G175" s="207"/>
      <c r="H175" s="208"/>
      <c r="I175" s="208"/>
      <c r="J175" s="209"/>
      <c r="K175" s="208"/>
      <c r="L175" s="208"/>
      <c r="M175" s="210"/>
      <c r="N175" s="208"/>
      <c r="O175" s="208"/>
      <c r="P175" s="210"/>
      <c r="Q175" s="208"/>
      <c r="R175" s="208"/>
      <c r="S175" s="208"/>
      <c r="T175" s="208"/>
      <c r="U175" s="208"/>
      <c r="V175" s="226"/>
      <c r="W175" s="41"/>
    </row>
    <row r="176" spans="1:23" ht="20" customHeight="1">
      <c r="A176" s="436"/>
      <c r="B176" s="232"/>
      <c r="C176" s="208"/>
      <c r="D176" s="208"/>
      <c r="E176" s="208"/>
      <c r="F176" s="208"/>
      <c r="G176" s="207"/>
      <c r="H176" s="208"/>
      <c r="I176" s="208"/>
      <c r="J176" s="209"/>
      <c r="K176" s="208"/>
      <c r="L176" s="208"/>
      <c r="M176" s="210"/>
      <c r="N176" s="208"/>
      <c r="O176" s="208"/>
      <c r="P176" s="210"/>
      <c r="Q176" s="208"/>
      <c r="R176" s="208"/>
      <c r="S176" s="208"/>
      <c r="T176" s="208"/>
      <c r="U176" s="208"/>
      <c r="V176" s="226"/>
      <c r="W176" s="41"/>
    </row>
    <row r="177" spans="1:23" ht="20" customHeight="1" thickBot="1">
      <c r="A177" s="437"/>
      <c r="B177" s="233"/>
      <c r="C177" s="227"/>
      <c r="D177" s="227"/>
      <c r="E177" s="227"/>
      <c r="F177" s="227"/>
      <c r="G177" s="228"/>
      <c r="H177" s="227"/>
      <c r="I177" s="227"/>
      <c r="J177" s="229"/>
      <c r="K177" s="227"/>
      <c r="L177" s="227"/>
      <c r="M177" s="230"/>
      <c r="N177" s="227"/>
      <c r="O177" s="227"/>
      <c r="P177" s="230"/>
      <c r="Q177" s="227"/>
      <c r="R177" s="227"/>
      <c r="S177" s="227"/>
      <c r="T177" s="227"/>
      <c r="U177" s="227"/>
      <c r="V177" s="231"/>
      <c r="W177" s="41"/>
    </row>
    <row r="178" spans="1:23" ht="20" customHeight="1">
      <c r="A178" s="435" t="s">
        <v>35</v>
      </c>
      <c r="B178" s="220" t="str" cm="1">
        <f t="array" ref="B178">_xlfn.LET(_xlpm.x, _xlfn._xlws.SORT(_xlfn._xlws.FILTER(Data!$A$6:$U$293,(Data!$C$6:$C$293=$A178)*(Data!$D$6:$D$293=$E$160)*(Data!$E$6:$E$293="U9")),18),_xlpm.y,_xlfn._xlws.SORT(_xlfn._xlws.FILTER(Data!$A$6:$U$293,(Data!$C$6:$C$293=$A178)*(Data!$D$6:$D$293=$E$160)*(Data!$E$6:$E$293="U11")),19), IFERROR(_xlfn.VSTACK(_xlpm.x,_xlpm.y), IFERROR(_xlpm.y,IFERROR(_xlpm.x, ""))))</f>
        <v/>
      </c>
      <c r="C178" s="221"/>
      <c r="D178" s="221"/>
      <c r="E178" s="221"/>
      <c r="F178" s="221"/>
      <c r="G178" s="222"/>
      <c r="H178" s="221"/>
      <c r="I178" s="221"/>
      <c r="J178" s="223"/>
      <c r="K178" s="221"/>
      <c r="L178" s="221"/>
      <c r="M178" s="224"/>
      <c r="N178" s="221"/>
      <c r="O178" s="221"/>
      <c r="P178" s="224"/>
      <c r="Q178" s="221"/>
      <c r="R178" s="221"/>
      <c r="S178" s="221"/>
      <c r="T178" s="221"/>
      <c r="U178" s="221"/>
      <c r="V178" s="225"/>
      <c r="W178" s="41"/>
    </row>
    <row r="179" spans="1:23" ht="20" customHeight="1">
      <c r="A179" s="436"/>
      <c r="B179" s="232"/>
      <c r="C179" s="208"/>
      <c r="D179" s="208"/>
      <c r="E179" s="208"/>
      <c r="F179" s="208"/>
      <c r="G179" s="207"/>
      <c r="H179" s="208"/>
      <c r="I179" s="208"/>
      <c r="J179" s="209"/>
      <c r="K179" s="208"/>
      <c r="L179" s="208"/>
      <c r="M179" s="210"/>
      <c r="N179" s="208"/>
      <c r="O179" s="208"/>
      <c r="P179" s="210"/>
      <c r="Q179" s="208"/>
      <c r="R179" s="208"/>
      <c r="S179" s="208"/>
      <c r="T179" s="208"/>
      <c r="U179" s="208"/>
      <c r="V179" s="226"/>
      <c r="W179" s="41"/>
    </row>
    <row r="180" spans="1:23" ht="20" customHeight="1">
      <c r="A180" s="436"/>
      <c r="B180" s="232"/>
      <c r="C180" s="208"/>
      <c r="D180" s="208"/>
      <c r="E180" s="208"/>
      <c r="F180" s="208"/>
      <c r="G180" s="207"/>
      <c r="H180" s="208"/>
      <c r="I180" s="208"/>
      <c r="J180" s="209"/>
      <c r="K180" s="208"/>
      <c r="L180" s="208"/>
      <c r="M180" s="210"/>
      <c r="N180" s="208"/>
      <c r="O180" s="208"/>
      <c r="P180" s="210"/>
      <c r="Q180" s="208"/>
      <c r="R180" s="208"/>
      <c r="S180" s="208"/>
      <c r="T180" s="208"/>
      <c r="U180" s="208"/>
      <c r="V180" s="226"/>
      <c r="W180" s="41"/>
    </row>
    <row r="181" spans="1:23" ht="20" customHeight="1">
      <c r="A181" s="436"/>
      <c r="B181" s="232"/>
      <c r="C181" s="208"/>
      <c r="D181" s="208"/>
      <c r="E181" s="208"/>
      <c r="F181" s="208"/>
      <c r="G181" s="207"/>
      <c r="H181" s="208"/>
      <c r="I181" s="208"/>
      <c r="J181" s="209"/>
      <c r="K181" s="208"/>
      <c r="L181" s="208"/>
      <c r="M181" s="210"/>
      <c r="N181" s="208"/>
      <c r="O181" s="208"/>
      <c r="P181" s="210"/>
      <c r="Q181" s="208"/>
      <c r="R181" s="208"/>
      <c r="S181" s="208"/>
      <c r="T181" s="208"/>
      <c r="U181" s="208"/>
      <c r="V181" s="226"/>
      <c r="W181" s="31"/>
    </row>
    <row r="182" spans="1:23" ht="20" customHeight="1">
      <c r="A182" s="436"/>
      <c r="B182" s="232"/>
      <c r="C182" s="208"/>
      <c r="D182" s="208"/>
      <c r="E182" s="208"/>
      <c r="F182" s="208"/>
      <c r="G182" s="207"/>
      <c r="H182" s="208"/>
      <c r="I182" s="208"/>
      <c r="J182" s="209"/>
      <c r="K182" s="208"/>
      <c r="L182" s="208"/>
      <c r="M182" s="210"/>
      <c r="N182" s="208"/>
      <c r="O182" s="208"/>
      <c r="P182" s="210"/>
      <c r="Q182" s="208"/>
      <c r="R182" s="208"/>
      <c r="S182" s="208"/>
      <c r="T182" s="208"/>
      <c r="U182" s="208"/>
      <c r="V182" s="226"/>
      <c r="W182" s="41"/>
    </row>
    <row r="183" spans="1:23" ht="20" customHeight="1">
      <c r="A183" s="436"/>
      <c r="B183" s="232"/>
      <c r="C183" s="208"/>
      <c r="D183" s="208"/>
      <c r="E183" s="208"/>
      <c r="F183" s="208"/>
      <c r="G183" s="207"/>
      <c r="H183" s="208"/>
      <c r="I183" s="208"/>
      <c r="J183" s="209"/>
      <c r="K183" s="208"/>
      <c r="L183" s="208"/>
      <c r="M183" s="210"/>
      <c r="N183" s="208"/>
      <c r="O183" s="208"/>
      <c r="P183" s="210"/>
      <c r="Q183" s="208"/>
      <c r="R183" s="208"/>
      <c r="S183" s="208"/>
      <c r="T183" s="208"/>
      <c r="U183" s="208"/>
      <c r="V183" s="226"/>
      <c r="W183" s="41"/>
    </row>
    <row r="184" spans="1:23" ht="20" customHeight="1">
      <c r="A184" s="436"/>
      <c r="B184" s="232"/>
      <c r="C184" s="208"/>
      <c r="D184" s="208"/>
      <c r="E184" s="208"/>
      <c r="F184" s="208"/>
      <c r="G184" s="207"/>
      <c r="H184" s="208"/>
      <c r="I184" s="208"/>
      <c r="J184" s="209"/>
      <c r="K184" s="208"/>
      <c r="L184" s="208"/>
      <c r="M184" s="210"/>
      <c r="N184" s="208"/>
      <c r="O184" s="208"/>
      <c r="P184" s="210"/>
      <c r="Q184" s="208"/>
      <c r="R184" s="208"/>
      <c r="S184" s="208"/>
      <c r="T184" s="208"/>
      <c r="U184" s="208"/>
      <c r="V184" s="226"/>
      <c r="W184" s="41"/>
    </row>
    <row r="185" spans="1:23" ht="20" customHeight="1">
      <c r="A185" s="436"/>
      <c r="B185" s="232"/>
      <c r="C185" s="208"/>
      <c r="D185" s="208"/>
      <c r="E185" s="208"/>
      <c r="F185" s="208"/>
      <c r="G185" s="207"/>
      <c r="H185" s="208"/>
      <c r="I185" s="208"/>
      <c r="J185" s="209"/>
      <c r="K185" s="208"/>
      <c r="L185" s="208"/>
      <c r="M185" s="210"/>
      <c r="N185" s="208"/>
      <c r="O185" s="208"/>
      <c r="P185" s="210"/>
      <c r="Q185" s="208"/>
      <c r="R185" s="208"/>
      <c r="S185" s="208"/>
      <c r="T185" s="208"/>
      <c r="U185" s="208"/>
      <c r="V185" s="226"/>
      <c r="W185" s="41"/>
    </row>
    <row r="186" spans="1:23" ht="20" customHeight="1">
      <c r="A186" s="436"/>
      <c r="B186" s="232"/>
      <c r="C186" s="208"/>
      <c r="D186" s="208"/>
      <c r="E186" s="208"/>
      <c r="F186" s="208"/>
      <c r="G186" s="207"/>
      <c r="H186" s="208"/>
      <c r="I186" s="208"/>
      <c r="J186" s="209"/>
      <c r="K186" s="208"/>
      <c r="L186" s="208"/>
      <c r="M186" s="210"/>
      <c r="N186" s="208"/>
      <c r="O186" s="208"/>
      <c r="P186" s="210"/>
      <c r="Q186" s="208"/>
      <c r="R186" s="208"/>
      <c r="S186" s="208"/>
      <c r="T186" s="208"/>
      <c r="U186" s="208"/>
      <c r="V186" s="226"/>
      <c r="W186" s="41"/>
    </row>
    <row r="187" spans="1:23" ht="20" customHeight="1">
      <c r="A187" s="436"/>
      <c r="B187" s="232"/>
      <c r="C187" s="208"/>
      <c r="D187" s="208"/>
      <c r="E187" s="208"/>
      <c r="F187" s="208"/>
      <c r="G187" s="207"/>
      <c r="H187" s="208"/>
      <c r="I187" s="208"/>
      <c r="J187" s="209"/>
      <c r="K187" s="208"/>
      <c r="L187" s="208"/>
      <c r="M187" s="210"/>
      <c r="N187" s="208"/>
      <c r="O187" s="208"/>
      <c r="P187" s="210"/>
      <c r="Q187" s="208"/>
      <c r="R187" s="208"/>
      <c r="S187" s="208"/>
      <c r="T187" s="208"/>
      <c r="U187" s="208"/>
      <c r="V187" s="226"/>
      <c r="W187" s="41"/>
    </row>
    <row r="188" spans="1:23" ht="20" customHeight="1">
      <c r="A188" s="436"/>
      <c r="B188" s="232"/>
      <c r="C188" s="208"/>
      <c r="D188" s="208"/>
      <c r="E188" s="208"/>
      <c r="F188" s="208"/>
      <c r="G188" s="207"/>
      <c r="H188" s="208"/>
      <c r="I188" s="208"/>
      <c r="J188" s="209"/>
      <c r="K188" s="208"/>
      <c r="L188" s="208"/>
      <c r="M188" s="210"/>
      <c r="N188" s="208"/>
      <c r="O188" s="208"/>
      <c r="P188" s="210"/>
      <c r="Q188" s="208"/>
      <c r="R188" s="208"/>
      <c r="S188" s="208"/>
      <c r="T188" s="208"/>
      <c r="U188" s="208"/>
      <c r="V188" s="226"/>
      <c r="W188" s="41"/>
    </row>
    <row r="189" spans="1:23" ht="20" customHeight="1">
      <c r="A189" s="436"/>
      <c r="B189" s="232"/>
      <c r="C189" s="208"/>
      <c r="D189" s="208"/>
      <c r="E189" s="208"/>
      <c r="F189" s="208"/>
      <c r="G189" s="207"/>
      <c r="H189" s="208"/>
      <c r="I189" s="208"/>
      <c r="J189" s="209"/>
      <c r="K189" s="208"/>
      <c r="L189" s="208"/>
      <c r="M189" s="210"/>
      <c r="N189" s="208"/>
      <c r="O189" s="208"/>
      <c r="P189" s="210"/>
      <c r="Q189" s="208"/>
      <c r="R189" s="208"/>
      <c r="S189" s="208"/>
      <c r="T189" s="208"/>
      <c r="U189" s="208"/>
      <c r="V189" s="226"/>
      <c r="W189" s="41"/>
    </row>
    <row r="190" spans="1:23" ht="20" customHeight="1">
      <c r="A190" s="436"/>
      <c r="B190" s="232"/>
      <c r="C190" s="208"/>
      <c r="D190" s="208"/>
      <c r="E190" s="208"/>
      <c r="F190" s="208"/>
      <c r="G190" s="207"/>
      <c r="H190" s="208"/>
      <c r="I190" s="208"/>
      <c r="J190" s="209"/>
      <c r="K190" s="208"/>
      <c r="L190" s="208"/>
      <c r="M190" s="210"/>
      <c r="N190" s="208"/>
      <c r="O190" s="208"/>
      <c r="P190" s="210"/>
      <c r="Q190" s="208"/>
      <c r="R190" s="208"/>
      <c r="S190" s="208"/>
      <c r="T190" s="208"/>
      <c r="U190" s="208"/>
      <c r="V190" s="226"/>
      <c r="W190" s="41"/>
    </row>
    <row r="191" spans="1:23" ht="20" customHeight="1">
      <c r="A191" s="436"/>
      <c r="B191" s="232"/>
      <c r="C191" s="208"/>
      <c r="D191" s="208"/>
      <c r="E191" s="208"/>
      <c r="F191" s="208"/>
      <c r="G191" s="207"/>
      <c r="H191" s="208"/>
      <c r="I191" s="208"/>
      <c r="J191" s="209"/>
      <c r="K191" s="208"/>
      <c r="L191" s="208"/>
      <c r="M191" s="210"/>
      <c r="N191" s="208"/>
      <c r="O191" s="208"/>
      <c r="P191" s="210"/>
      <c r="Q191" s="208"/>
      <c r="R191" s="208"/>
      <c r="S191" s="208"/>
      <c r="T191" s="208"/>
      <c r="U191" s="208"/>
      <c r="V191" s="226"/>
      <c r="W191" s="41"/>
    </row>
    <row r="192" spans="1:23" ht="20" customHeight="1">
      <c r="A192" s="436"/>
      <c r="B192" s="232"/>
      <c r="C192" s="208"/>
      <c r="D192" s="208"/>
      <c r="E192" s="208"/>
      <c r="F192" s="208"/>
      <c r="G192" s="207"/>
      <c r="H192" s="208"/>
      <c r="I192" s="208"/>
      <c r="J192" s="209"/>
      <c r="K192" s="208"/>
      <c r="L192" s="208"/>
      <c r="M192" s="210"/>
      <c r="N192" s="208"/>
      <c r="O192" s="208"/>
      <c r="P192" s="210"/>
      <c r="Q192" s="208"/>
      <c r="R192" s="208"/>
      <c r="S192" s="208"/>
      <c r="T192" s="208"/>
      <c r="U192" s="208"/>
      <c r="V192" s="226"/>
      <c r="W192" s="41"/>
    </row>
    <row r="193" spans="1:23" ht="20" customHeight="1" thickBot="1">
      <c r="A193" s="437"/>
      <c r="B193" s="233"/>
      <c r="C193" s="227"/>
      <c r="D193" s="227"/>
      <c r="E193" s="227"/>
      <c r="F193" s="227"/>
      <c r="G193" s="228"/>
      <c r="H193" s="227"/>
      <c r="I193" s="227"/>
      <c r="J193" s="229"/>
      <c r="K193" s="227"/>
      <c r="L193" s="227"/>
      <c r="M193" s="230"/>
      <c r="N193" s="227"/>
      <c r="O193" s="227"/>
      <c r="P193" s="230"/>
      <c r="Q193" s="227"/>
      <c r="R193" s="227"/>
      <c r="S193" s="227"/>
      <c r="T193" s="227"/>
      <c r="U193" s="227"/>
      <c r="V193" s="231"/>
      <c r="W193" s="41"/>
    </row>
    <row r="194" spans="1:23" ht="20" customHeight="1">
      <c r="A194" s="435" t="s">
        <v>36</v>
      </c>
      <c r="B194" s="220" t="str" cm="1">
        <f t="array" ref="B194">_xlfn.LET(_xlpm.x, _xlfn._xlws.SORT(_xlfn._xlws.FILTER(Data!$A$6:$U$293,(Data!$C$6:$C$293=$A194)*(Data!$D$6:$D$293=$E$160)*(Data!$E$6:$E$293="U9")),18),_xlpm.y,_xlfn._xlws.SORT(_xlfn._xlws.FILTER(Data!$A$6:$U$293,(Data!$C$6:$C$293=$A194)*(Data!$D$6:$D$293=$E$160)*(Data!$E$6:$E$293="U11")),19), IFERROR(_xlfn.VSTACK(_xlpm.x,_xlpm.y), IFERROR(_xlpm.y,IFERROR(_xlpm.x, ""))))</f>
        <v/>
      </c>
      <c r="C194" s="221"/>
      <c r="D194" s="221"/>
      <c r="E194" s="221"/>
      <c r="F194" s="221"/>
      <c r="G194" s="222"/>
      <c r="H194" s="221"/>
      <c r="I194" s="221"/>
      <c r="J194" s="223"/>
      <c r="K194" s="221"/>
      <c r="L194" s="221"/>
      <c r="M194" s="224"/>
      <c r="N194" s="221"/>
      <c r="O194" s="221"/>
      <c r="P194" s="224"/>
      <c r="Q194" s="221"/>
      <c r="R194" s="221"/>
      <c r="S194" s="221"/>
      <c r="T194" s="221"/>
      <c r="U194" s="221"/>
      <c r="V194" s="225"/>
      <c r="W194" s="41"/>
    </row>
    <row r="195" spans="1:23" ht="20" customHeight="1">
      <c r="A195" s="436"/>
      <c r="B195" s="232"/>
      <c r="C195" s="208"/>
      <c r="D195" s="208"/>
      <c r="E195" s="208"/>
      <c r="F195" s="208"/>
      <c r="G195" s="207"/>
      <c r="H195" s="208"/>
      <c r="I195" s="208"/>
      <c r="J195" s="209"/>
      <c r="K195" s="208"/>
      <c r="L195" s="208"/>
      <c r="M195" s="210"/>
      <c r="N195" s="208"/>
      <c r="O195" s="208"/>
      <c r="P195" s="210"/>
      <c r="Q195" s="208"/>
      <c r="R195" s="208"/>
      <c r="S195" s="208"/>
      <c r="T195" s="208"/>
      <c r="U195" s="208"/>
      <c r="V195" s="226"/>
      <c r="W195" s="41"/>
    </row>
    <row r="196" spans="1:23" ht="20" customHeight="1">
      <c r="A196" s="436"/>
      <c r="B196" s="232"/>
      <c r="C196" s="208"/>
      <c r="D196" s="208"/>
      <c r="E196" s="208"/>
      <c r="F196" s="208"/>
      <c r="G196" s="207"/>
      <c r="H196" s="208"/>
      <c r="I196" s="208"/>
      <c r="J196" s="209"/>
      <c r="K196" s="208"/>
      <c r="L196" s="208"/>
      <c r="M196" s="210"/>
      <c r="N196" s="208"/>
      <c r="O196" s="208"/>
      <c r="P196" s="210"/>
      <c r="Q196" s="208"/>
      <c r="R196" s="208"/>
      <c r="S196" s="208"/>
      <c r="T196" s="208"/>
      <c r="U196" s="208"/>
      <c r="V196" s="226"/>
      <c r="W196" s="41"/>
    </row>
    <row r="197" spans="1:23" ht="20" customHeight="1">
      <c r="A197" s="436"/>
      <c r="B197" s="232"/>
      <c r="C197" s="208"/>
      <c r="D197" s="208"/>
      <c r="E197" s="208"/>
      <c r="F197" s="208"/>
      <c r="G197" s="207"/>
      <c r="H197" s="208"/>
      <c r="I197" s="208"/>
      <c r="J197" s="209"/>
      <c r="K197" s="208"/>
      <c r="L197" s="208"/>
      <c r="M197" s="210"/>
      <c r="N197" s="208"/>
      <c r="O197" s="208"/>
      <c r="P197" s="210"/>
      <c r="Q197" s="208"/>
      <c r="R197" s="208"/>
      <c r="S197" s="208"/>
      <c r="T197" s="208"/>
      <c r="U197" s="208"/>
      <c r="V197" s="226"/>
      <c r="W197" s="41"/>
    </row>
    <row r="198" spans="1:23" ht="20" customHeight="1">
      <c r="A198" s="436"/>
      <c r="B198" s="232"/>
      <c r="C198" s="208"/>
      <c r="D198" s="208"/>
      <c r="E198" s="208"/>
      <c r="F198" s="208"/>
      <c r="G198" s="207"/>
      <c r="H198" s="208"/>
      <c r="I198" s="208"/>
      <c r="J198" s="209"/>
      <c r="K198" s="208"/>
      <c r="L198" s="208"/>
      <c r="M198" s="210"/>
      <c r="N198" s="208"/>
      <c r="O198" s="208"/>
      <c r="P198" s="210"/>
      <c r="Q198" s="208"/>
      <c r="R198" s="208"/>
      <c r="S198" s="208"/>
      <c r="T198" s="208"/>
      <c r="U198" s="208"/>
      <c r="V198" s="226"/>
      <c r="W198" s="31"/>
    </row>
    <row r="199" spans="1:23" ht="20" customHeight="1">
      <c r="A199" s="436"/>
      <c r="B199" s="232"/>
      <c r="C199" s="208"/>
      <c r="D199" s="208"/>
      <c r="E199" s="208"/>
      <c r="F199" s="208"/>
      <c r="G199" s="207"/>
      <c r="H199" s="208"/>
      <c r="I199" s="208"/>
      <c r="J199" s="209"/>
      <c r="K199" s="208"/>
      <c r="L199" s="208"/>
      <c r="M199" s="210"/>
      <c r="N199" s="208"/>
      <c r="O199" s="208"/>
      <c r="P199" s="210"/>
      <c r="Q199" s="208"/>
      <c r="R199" s="208"/>
      <c r="S199" s="208"/>
      <c r="T199" s="208"/>
      <c r="U199" s="208"/>
      <c r="V199" s="226"/>
      <c r="W199" s="41"/>
    </row>
    <row r="200" spans="1:23" ht="20" customHeight="1">
      <c r="A200" s="436"/>
      <c r="B200" s="232"/>
      <c r="C200" s="208"/>
      <c r="D200" s="208"/>
      <c r="E200" s="208"/>
      <c r="F200" s="208"/>
      <c r="G200" s="207"/>
      <c r="H200" s="208"/>
      <c r="I200" s="208"/>
      <c r="J200" s="209"/>
      <c r="K200" s="208"/>
      <c r="L200" s="208"/>
      <c r="M200" s="210"/>
      <c r="N200" s="208"/>
      <c r="O200" s="208"/>
      <c r="P200" s="210"/>
      <c r="Q200" s="208"/>
      <c r="R200" s="208"/>
      <c r="S200" s="208"/>
      <c r="T200" s="208"/>
      <c r="U200" s="208"/>
      <c r="V200" s="226"/>
      <c r="W200" s="41"/>
    </row>
    <row r="201" spans="1:23" ht="20" customHeight="1">
      <c r="A201" s="436"/>
      <c r="B201" s="232"/>
      <c r="C201" s="208"/>
      <c r="D201" s="208"/>
      <c r="E201" s="208"/>
      <c r="F201" s="208"/>
      <c r="G201" s="207"/>
      <c r="H201" s="208"/>
      <c r="I201" s="208"/>
      <c r="J201" s="209"/>
      <c r="K201" s="208"/>
      <c r="L201" s="208"/>
      <c r="M201" s="210"/>
      <c r="N201" s="208"/>
      <c r="O201" s="208"/>
      <c r="P201" s="210"/>
      <c r="Q201" s="208"/>
      <c r="R201" s="208"/>
      <c r="S201" s="208"/>
      <c r="T201" s="208"/>
      <c r="U201" s="208"/>
      <c r="V201" s="226"/>
      <c r="W201" s="41"/>
    </row>
    <row r="202" spans="1:23" ht="20" customHeight="1">
      <c r="A202" s="436"/>
      <c r="B202" s="232"/>
      <c r="C202" s="208"/>
      <c r="D202" s="208"/>
      <c r="E202" s="208"/>
      <c r="F202" s="208"/>
      <c r="G202" s="207"/>
      <c r="H202" s="208"/>
      <c r="I202" s="208"/>
      <c r="J202" s="209"/>
      <c r="K202" s="208"/>
      <c r="L202" s="208"/>
      <c r="M202" s="210"/>
      <c r="N202" s="208"/>
      <c r="O202" s="208"/>
      <c r="P202" s="210"/>
      <c r="Q202" s="208"/>
      <c r="R202" s="208"/>
      <c r="S202" s="208"/>
      <c r="T202" s="208"/>
      <c r="U202" s="208"/>
      <c r="V202" s="226"/>
      <c r="W202" s="41"/>
    </row>
    <row r="203" spans="1:23" ht="20" customHeight="1">
      <c r="A203" s="436"/>
      <c r="B203" s="232"/>
      <c r="C203" s="208"/>
      <c r="D203" s="208"/>
      <c r="E203" s="208"/>
      <c r="F203" s="208"/>
      <c r="G203" s="207"/>
      <c r="H203" s="208"/>
      <c r="I203" s="208"/>
      <c r="J203" s="209"/>
      <c r="K203" s="208"/>
      <c r="L203" s="208"/>
      <c r="M203" s="210"/>
      <c r="N203" s="208"/>
      <c r="O203" s="208"/>
      <c r="P203" s="210"/>
      <c r="Q203" s="208"/>
      <c r="R203" s="208"/>
      <c r="S203" s="208"/>
      <c r="T203" s="208"/>
      <c r="U203" s="208"/>
      <c r="V203" s="226"/>
      <c r="W203" s="41"/>
    </row>
    <row r="204" spans="1:23" ht="20" customHeight="1">
      <c r="A204" s="436"/>
      <c r="B204" s="232"/>
      <c r="C204" s="208"/>
      <c r="D204" s="208"/>
      <c r="E204" s="208"/>
      <c r="F204" s="208"/>
      <c r="G204" s="207"/>
      <c r="H204" s="208"/>
      <c r="I204" s="208"/>
      <c r="J204" s="209"/>
      <c r="K204" s="208"/>
      <c r="L204" s="208"/>
      <c r="M204" s="210"/>
      <c r="N204" s="208"/>
      <c r="O204" s="208"/>
      <c r="P204" s="210"/>
      <c r="Q204" s="208"/>
      <c r="R204" s="208"/>
      <c r="S204" s="208"/>
      <c r="T204" s="208"/>
      <c r="U204" s="208"/>
      <c r="V204" s="226"/>
      <c r="W204" s="41"/>
    </row>
    <row r="205" spans="1:23" ht="20" customHeight="1">
      <c r="A205" s="436"/>
      <c r="B205" s="232"/>
      <c r="C205" s="208"/>
      <c r="D205" s="208"/>
      <c r="E205" s="208"/>
      <c r="F205" s="208"/>
      <c r="G205" s="207"/>
      <c r="H205" s="208"/>
      <c r="I205" s="208"/>
      <c r="J205" s="209"/>
      <c r="K205" s="208"/>
      <c r="L205" s="208"/>
      <c r="M205" s="210"/>
      <c r="N205" s="208"/>
      <c r="O205" s="208"/>
      <c r="P205" s="210"/>
      <c r="Q205" s="208"/>
      <c r="R205" s="208"/>
      <c r="S205" s="208"/>
      <c r="T205" s="208"/>
      <c r="U205" s="208"/>
      <c r="V205" s="226"/>
      <c r="W205" s="41"/>
    </row>
    <row r="206" spans="1:23" ht="20" customHeight="1">
      <c r="A206" s="436"/>
      <c r="B206" s="232"/>
      <c r="C206" s="208"/>
      <c r="D206" s="208"/>
      <c r="E206" s="208"/>
      <c r="F206" s="208"/>
      <c r="G206" s="207"/>
      <c r="H206" s="208"/>
      <c r="I206" s="208"/>
      <c r="J206" s="209"/>
      <c r="K206" s="208"/>
      <c r="L206" s="208"/>
      <c r="M206" s="210"/>
      <c r="N206" s="208"/>
      <c r="O206" s="208"/>
      <c r="P206" s="210"/>
      <c r="Q206" s="208"/>
      <c r="R206" s="208"/>
      <c r="S206" s="208"/>
      <c r="T206" s="208"/>
      <c r="U206" s="208"/>
      <c r="V206" s="226"/>
      <c r="W206" s="41"/>
    </row>
    <row r="207" spans="1:23" ht="20" customHeight="1">
      <c r="A207" s="436"/>
      <c r="B207" s="232"/>
      <c r="C207" s="208"/>
      <c r="D207" s="208"/>
      <c r="E207" s="208"/>
      <c r="F207" s="208"/>
      <c r="G207" s="207"/>
      <c r="H207" s="208"/>
      <c r="I207" s="208"/>
      <c r="J207" s="209"/>
      <c r="K207" s="208"/>
      <c r="L207" s="208"/>
      <c r="M207" s="210"/>
      <c r="N207" s="208"/>
      <c r="O207" s="208"/>
      <c r="P207" s="210"/>
      <c r="Q207" s="208"/>
      <c r="R207" s="208"/>
      <c r="S207" s="208"/>
      <c r="T207" s="208"/>
      <c r="U207" s="208"/>
      <c r="V207" s="226"/>
      <c r="W207" s="41"/>
    </row>
    <row r="208" spans="1:23" ht="20" customHeight="1">
      <c r="A208" s="436"/>
      <c r="B208" s="232"/>
      <c r="C208" s="208"/>
      <c r="D208" s="208"/>
      <c r="E208" s="208"/>
      <c r="F208" s="208"/>
      <c r="G208" s="207"/>
      <c r="H208" s="208"/>
      <c r="I208" s="208"/>
      <c r="J208" s="209"/>
      <c r="K208" s="208"/>
      <c r="L208" s="208"/>
      <c r="M208" s="210"/>
      <c r="N208" s="208"/>
      <c r="O208" s="208"/>
      <c r="P208" s="210"/>
      <c r="Q208" s="208"/>
      <c r="R208" s="208"/>
      <c r="S208" s="208"/>
      <c r="T208" s="208"/>
      <c r="U208" s="208"/>
      <c r="V208" s="226"/>
      <c r="W208" s="41"/>
    </row>
    <row r="209" spans="1:23" ht="20" customHeight="1" thickBot="1">
      <c r="A209" s="437"/>
      <c r="B209" s="233"/>
      <c r="C209" s="227"/>
      <c r="D209" s="227"/>
      <c r="E209" s="227"/>
      <c r="F209" s="227"/>
      <c r="G209" s="228"/>
      <c r="H209" s="227"/>
      <c r="I209" s="227"/>
      <c r="J209" s="229"/>
      <c r="K209" s="227"/>
      <c r="L209" s="227"/>
      <c r="M209" s="230"/>
      <c r="N209" s="227"/>
      <c r="O209" s="227"/>
      <c r="P209" s="230"/>
      <c r="Q209" s="227"/>
      <c r="R209" s="227"/>
      <c r="S209" s="227"/>
      <c r="T209" s="227"/>
      <c r="U209" s="227"/>
      <c r="V209" s="231"/>
      <c r="W209" s="41"/>
    </row>
    <row r="210" spans="1:23" ht="20" customHeight="1">
      <c r="A210" s="435" t="s">
        <v>37</v>
      </c>
      <c r="B210" s="220" t="str" cm="1">
        <f t="array" ref="B210">_xlfn.LET(_xlpm.x, _xlfn._xlws.SORT(_xlfn._xlws.FILTER(Data!$A$6:$U$293,(Data!$C$6:$C$293=$A210)*(Data!$D$6:$D$293=$E$160)*(Data!$E$6:$E$293="U9")),18),_xlpm.y,_xlfn._xlws.SORT(_xlfn._xlws.FILTER(Data!$A$6:$U$293,(Data!$C$6:$C$293=$A210)*(Data!$D$6:$D$293=$E$160)*(Data!$E$6:$E$293="U11")),19), IFERROR(_xlfn.VSTACK(_xlpm.x,_xlpm.y), IFERROR(_xlpm.y,IFERROR(_xlpm.x, ""))))</f>
        <v/>
      </c>
      <c r="C210" s="221"/>
      <c r="D210" s="221"/>
      <c r="E210" s="221"/>
      <c r="F210" s="221"/>
      <c r="G210" s="222"/>
      <c r="H210" s="221"/>
      <c r="I210" s="221"/>
      <c r="J210" s="223"/>
      <c r="K210" s="221"/>
      <c r="L210" s="221"/>
      <c r="M210" s="224"/>
      <c r="N210" s="221"/>
      <c r="O210" s="221"/>
      <c r="P210" s="224"/>
      <c r="Q210" s="221"/>
      <c r="R210" s="221"/>
      <c r="S210" s="221"/>
      <c r="T210" s="221"/>
      <c r="U210" s="221"/>
      <c r="V210" s="225"/>
      <c r="W210" s="41"/>
    </row>
    <row r="211" spans="1:23" ht="20" customHeight="1">
      <c r="A211" s="436"/>
      <c r="B211" s="232"/>
      <c r="C211" s="208"/>
      <c r="D211" s="208"/>
      <c r="E211" s="208"/>
      <c r="F211" s="208"/>
      <c r="G211" s="207"/>
      <c r="H211" s="208"/>
      <c r="I211" s="208"/>
      <c r="J211" s="209"/>
      <c r="K211" s="208"/>
      <c r="L211" s="208"/>
      <c r="M211" s="210"/>
      <c r="N211" s="208"/>
      <c r="O211" s="208"/>
      <c r="P211" s="210"/>
      <c r="Q211" s="208"/>
      <c r="R211" s="208"/>
      <c r="S211" s="208"/>
      <c r="T211" s="208"/>
      <c r="U211" s="208"/>
      <c r="V211" s="226"/>
      <c r="W211" s="41"/>
    </row>
    <row r="212" spans="1:23" ht="20" customHeight="1">
      <c r="A212" s="436"/>
      <c r="B212" s="232"/>
      <c r="C212" s="208"/>
      <c r="D212" s="208"/>
      <c r="E212" s="208"/>
      <c r="F212" s="208"/>
      <c r="G212" s="207"/>
      <c r="H212" s="208"/>
      <c r="I212" s="208"/>
      <c r="J212" s="209"/>
      <c r="K212" s="208"/>
      <c r="L212" s="208"/>
      <c r="M212" s="210"/>
      <c r="N212" s="208"/>
      <c r="O212" s="208"/>
      <c r="P212" s="210"/>
      <c r="Q212" s="208"/>
      <c r="R212" s="208"/>
      <c r="S212" s="208"/>
      <c r="T212" s="208"/>
      <c r="U212" s="208"/>
      <c r="V212" s="226"/>
      <c r="W212" s="41"/>
    </row>
    <row r="213" spans="1:23" ht="20" customHeight="1">
      <c r="A213" s="436"/>
      <c r="B213" s="232"/>
      <c r="C213" s="208"/>
      <c r="D213" s="208"/>
      <c r="E213" s="208"/>
      <c r="F213" s="208"/>
      <c r="G213" s="207"/>
      <c r="H213" s="208"/>
      <c r="I213" s="208"/>
      <c r="J213" s="209"/>
      <c r="K213" s="208"/>
      <c r="L213" s="208"/>
      <c r="M213" s="210"/>
      <c r="N213" s="208"/>
      <c r="O213" s="208"/>
      <c r="P213" s="210"/>
      <c r="Q213" s="208"/>
      <c r="R213" s="208"/>
      <c r="S213" s="208"/>
      <c r="T213" s="208"/>
      <c r="U213" s="208"/>
      <c r="V213" s="226"/>
      <c r="W213" s="41"/>
    </row>
    <row r="214" spans="1:23" ht="20" customHeight="1">
      <c r="A214" s="436"/>
      <c r="B214" s="232"/>
      <c r="C214" s="208"/>
      <c r="D214" s="208"/>
      <c r="E214" s="208"/>
      <c r="F214" s="208"/>
      <c r="G214" s="207"/>
      <c r="H214" s="208"/>
      <c r="I214" s="208"/>
      <c r="J214" s="209"/>
      <c r="K214" s="208"/>
      <c r="L214" s="208"/>
      <c r="M214" s="210"/>
      <c r="N214" s="208"/>
      <c r="O214" s="208"/>
      <c r="P214" s="210"/>
      <c r="Q214" s="208"/>
      <c r="R214" s="208"/>
      <c r="S214" s="208"/>
      <c r="T214" s="208"/>
      <c r="U214" s="208"/>
      <c r="V214" s="226"/>
      <c r="W214" s="41"/>
    </row>
    <row r="215" spans="1:23" ht="20" customHeight="1">
      <c r="A215" s="436"/>
      <c r="B215" s="232"/>
      <c r="C215" s="208"/>
      <c r="D215" s="208"/>
      <c r="E215" s="208"/>
      <c r="F215" s="208"/>
      <c r="G215" s="207"/>
      <c r="H215" s="208"/>
      <c r="I215" s="208"/>
      <c r="J215" s="209"/>
      <c r="K215" s="208"/>
      <c r="L215" s="208"/>
      <c r="M215" s="210"/>
      <c r="N215" s="208"/>
      <c r="O215" s="208"/>
      <c r="P215" s="210"/>
      <c r="Q215" s="208"/>
      <c r="R215" s="208"/>
      <c r="S215" s="208"/>
      <c r="T215" s="208"/>
      <c r="U215" s="208"/>
      <c r="V215" s="226"/>
      <c r="W215" s="31"/>
    </row>
    <row r="216" spans="1:23" s="15" customFormat="1" ht="20" customHeight="1">
      <c r="A216" s="436"/>
      <c r="B216" s="232"/>
      <c r="C216" s="208"/>
      <c r="D216" s="208"/>
      <c r="E216" s="208"/>
      <c r="F216" s="208"/>
      <c r="G216" s="207"/>
      <c r="H216" s="208"/>
      <c r="I216" s="208"/>
      <c r="J216" s="209"/>
      <c r="K216" s="208"/>
      <c r="L216" s="208"/>
      <c r="M216" s="210"/>
      <c r="N216" s="208"/>
      <c r="O216" s="208"/>
      <c r="P216" s="210"/>
      <c r="Q216" s="208"/>
      <c r="R216" s="208"/>
      <c r="S216" s="208"/>
      <c r="T216" s="208"/>
      <c r="U216" s="208"/>
      <c r="V216" s="226"/>
      <c r="W216" s="41"/>
    </row>
    <row r="217" spans="1:23" ht="20" customHeight="1">
      <c r="A217" s="436"/>
      <c r="B217" s="232"/>
      <c r="C217" s="208"/>
      <c r="D217" s="208"/>
      <c r="E217" s="208"/>
      <c r="F217" s="208"/>
      <c r="G217" s="207"/>
      <c r="H217" s="208"/>
      <c r="I217" s="208"/>
      <c r="J217" s="209"/>
      <c r="K217" s="208"/>
      <c r="L217" s="208"/>
      <c r="M217" s="210"/>
      <c r="N217" s="208"/>
      <c r="O217" s="208"/>
      <c r="P217" s="210"/>
      <c r="Q217" s="208"/>
      <c r="R217" s="208"/>
      <c r="S217" s="208"/>
      <c r="T217" s="208"/>
      <c r="U217" s="208"/>
      <c r="V217" s="226"/>
      <c r="W217" s="41"/>
    </row>
    <row r="218" spans="1:23" ht="20" customHeight="1">
      <c r="A218" s="436"/>
      <c r="B218" s="232"/>
      <c r="C218" s="208"/>
      <c r="D218" s="208"/>
      <c r="E218" s="208"/>
      <c r="F218" s="208"/>
      <c r="G218" s="207"/>
      <c r="H218" s="208"/>
      <c r="I218" s="208"/>
      <c r="J218" s="209"/>
      <c r="K218" s="208"/>
      <c r="L218" s="208"/>
      <c r="M218" s="210"/>
      <c r="N218" s="208"/>
      <c r="O218" s="208"/>
      <c r="P218" s="210"/>
      <c r="Q218" s="208"/>
      <c r="R218" s="208"/>
      <c r="S218" s="208"/>
      <c r="T218" s="208"/>
      <c r="U218" s="208"/>
      <c r="V218" s="226"/>
      <c r="W218" s="41"/>
    </row>
    <row r="219" spans="1:23" ht="20" customHeight="1">
      <c r="A219" s="436"/>
      <c r="B219" s="232"/>
      <c r="C219" s="208"/>
      <c r="D219" s="208"/>
      <c r="E219" s="208"/>
      <c r="F219" s="208"/>
      <c r="G219" s="207"/>
      <c r="H219" s="208"/>
      <c r="I219" s="208"/>
      <c r="J219" s="209"/>
      <c r="K219" s="208"/>
      <c r="L219" s="208"/>
      <c r="M219" s="210"/>
      <c r="N219" s="208"/>
      <c r="O219" s="208"/>
      <c r="P219" s="210"/>
      <c r="Q219" s="208"/>
      <c r="R219" s="208"/>
      <c r="S219" s="208"/>
      <c r="T219" s="208"/>
      <c r="U219" s="208"/>
      <c r="V219" s="226"/>
      <c r="W219" s="41"/>
    </row>
    <row r="220" spans="1:23" ht="20" customHeight="1">
      <c r="A220" s="436"/>
      <c r="B220" s="232"/>
      <c r="C220" s="208"/>
      <c r="D220" s="208"/>
      <c r="E220" s="208"/>
      <c r="F220" s="208"/>
      <c r="G220" s="207"/>
      <c r="H220" s="208"/>
      <c r="I220" s="208"/>
      <c r="J220" s="209"/>
      <c r="K220" s="208"/>
      <c r="L220" s="208"/>
      <c r="M220" s="210"/>
      <c r="N220" s="208"/>
      <c r="O220" s="208"/>
      <c r="P220" s="210"/>
      <c r="Q220" s="208"/>
      <c r="R220" s="208"/>
      <c r="S220" s="208"/>
      <c r="T220" s="208"/>
      <c r="U220" s="208"/>
      <c r="V220" s="226"/>
      <c r="W220" s="41"/>
    </row>
    <row r="221" spans="1:23" ht="20" customHeight="1">
      <c r="A221" s="436"/>
      <c r="B221" s="232"/>
      <c r="C221" s="208"/>
      <c r="D221" s="208"/>
      <c r="E221" s="208"/>
      <c r="F221" s="208"/>
      <c r="G221" s="207"/>
      <c r="H221" s="208"/>
      <c r="I221" s="208"/>
      <c r="J221" s="209"/>
      <c r="K221" s="208"/>
      <c r="L221" s="208"/>
      <c r="M221" s="210"/>
      <c r="N221" s="208"/>
      <c r="O221" s="208"/>
      <c r="P221" s="210"/>
      <c r="Q221" s="208"/>
      <c r="R221" s="208"/>
      <c r="S221" s="208"/>
      <c r="T221" s="208"/>
      <c r="U221" s="208"/>
      <c r="V221" s="226"/>
      <c r="W221" s="41"/>
    </row>
    <row r="222" spans="1:23" ht="20" customHeight="1">
      <c r="A222" s="436"/>
      <c r="B222" s="232"/>
      <c r="C222" s="208"/>
      <c r="D222" s="208"/>
      <c r="E222" s="208"/>
      <c r="F222" s="208"/>
      <c r="G222" s="207"/>
      <c r="H222" s="208"/>
      <c r="I222" s="208"/>
      <c r="J222" s="209"/>
      <c r="K222" s="208"/>
      <c r="L222" s="208"/>
      <c r="M222" s="210"/>
      <c r="N222" s="208"/>
      <c r="O222" s="208"/>
      <c r="P222" s="210"/>
      <c r="Q222" s="208"/>
      <c r="R222" s="208"/>
      <c r="S222" s="208"/>
      <c r="T222" s="208"/>
      <c r="U222" s="208"/>
      <c r="V222" s="226"/>
      <c r="W222" s="41"/>
    </row>
    <row r="223" spans="1:23" ht="20" customHeight="1">
      <c r="A223" s="436"/>
      <c r="B223" s="232"/>
      <c r="C223" s="208"/>
      <c r="D223" s="208"/>
      <c r="E223" s="208"/>
      <c r="F223" s="208"/>
      <c r="G223" s="207"/>
      <c r="H223" s="208"/>
      <c r="I223" s="208"/>
      <c r="J223" s="209"/>
      <c r="K223" s="208"/>
      <c r="L223" s="208"/>
      <c r="M223" s="210"/>
      <c r="N223" s="208"/>
      <c r="O223" s="208"/>
      <c r="P223" s="210"/>
      <c r="Q223" s="208"/>
      <c r="R223" s="208"/>
      <c r="S223" s="208"/>
      <c r="T223" s="208"/>
      <c r="U223" s="208"/>
      <c r="V223" s="226"/>
      <c r="W223" s="41"/>
    </row>
    <row r="224" spans="1:23" ht="20" customHeight="1">
      <c r="A224" s="436"/>
      <c r="B224" s="232"/>
      <c r="C224" s="208"/>
      <c r="D224" s="208"/>
      <c r="E224" s="208"/>
      <c r="F224" s="208"/>
      <c r="G224" s="207"/>
      <c r="H224" s="208"/>
      <c r="I224" s="208"/>
      <c r="J224" s="209"/>
      <c r="K224" s="208"/>
      <c r="L224" s="208"/>
      <c r="M224" s="210"/>
      <c r="N224" s="208"/>
      <c r="O224" s="208"/>
      <c r="P224" s="210"/>
      <c r="Q224" s="208"/>
      <c r="R224" s="208"/>
      <c r="S224" s="208"/>
      <c r="T224" s="208"/>
      <c r="U224" s="208"/>
      <c r="V224" s="226"/>
      <c r="W224" s="41"/>
    </row>
    <row r="225" spans="1:23" ht="20" customHeight="1">
      <c r="A225" s="436"/>
      <c r="B225" s="232"/>
      <c r="C225" s="208"/>
      <c r="D225" s="208"/>
      <c r="E225" s="208"/>
      <c r="F225" s="208"/>
      <c r="G225" s="207"/>
      <c r="H225" s="208"/>
      <c r="I225" s="208"/>
      <c r="J225" s="209"/>
      <c r="K225" s="208"/>
      <c r="L225" s="208"/>
      <c r="M225" s="210"/>
      <c r="N225" s="208"/>
      <c r="O225" s="208"/>
      <c r="P225" s="210"/>
      <c r="Q225" s="208"/>
      <c r="R225" s="208"/>
      <c r="S225" s="208"/>
      <c r="T225" s="208"/>
      <c r="U225" s="208"/>
      <c r="V225" s="226"/>
      <c r="W225" s="41"/>
    </row>
    <row r="226" spans="1:23" ht="20" customHeight="1">
      <c r="A226" s="436"/>
      <c r="B226" s="232"/>
      <c r="C226" s="208"/>
      <c r="D226" s="208"/>
      <c r="E226" s="208"/>
      <c r="F226" s="208"/>
      <c r="G226" s="207"/>
      <c r="H226" s="208"/>
      <c r="I226" s="208"/>
      <c r="J226" s="209"/>
      <c r="K226" s="208"/>
      <c r="L226" s="208"/>
      <c r="M226" s="210"/>
      <c r="N226" s="208"/>
      <c r="O226" s="208"/>
      <c r="P226" s="210"/>
      <c r="Q226" s="208"/>
      <c r="R226" s="208"/>
      <c r="S226" s="208"/>
      <c r="T226" s="208"/>
      <c r="U226" s="208"/>
      <c r="V226" s="226"/>
      <c r="W226" s="41"/>
    </row>
    <row r="227" spans="1:23" ht="20" customHeight="1">
      <c r="A227" s="436"/>
      <c r="B227" s="232"/>
      <c r="C227" s="208"/>
      <c r="D227" s="208"/>
      <c r="E227" s="208"/>
      <c r="F227" s="208"/>
      <c r="G227" s="207"/>
      <c r="H227" s="208"/>
      <c r="I227" s="208"/>
      <c r="J227" s="209"/>
      <c r="K227" s="208"/>
      <c r="L227" s="208"/>
      <c r="M227" s="210"/>
      <c r="N227" s="208"/>
      <c r="O227" s="208"/>
      <c r="P227" s="210"/>
      <c r="Q227" s="208"/>
      <c r="R227" s="208"/>
      <c r="S227" s="208"/>
      <c r="T227" s="208"/>
      <c r="U227" s="208"/>
      <c r="V227" s="226"/>
      <c r="W227" s="41"/>
    </row>
    <row r="228" spans="1:23" ht="20" customHeight="1" thickBot="1">
      <c r="A228" s="437"/>
      <c r="B228" s="233"/>
      <c r="C228" s="227"/>
      <c r="D228" s="227"/>
      <c r="E228" s="227"/>
      <c r="F228" s="227"/>
      <c r="G228" s="228"/>
      <c r="H228" s="227"/>
      <c r="I228" s="227"/>
      <c r="J228" s="229"/>
      <c r="K228" s="227"/>
      <c r="L228" s="227"/>
      <c r="M228" s="230"/>
      <c r="N228" s="227"/>
      <c r="O228" s="227"/>
      <c r="P228" s="230"/>
      <c r="Q228" s="227"/>
      <c r="R228" s="227"/>
      <c r="S228" s="227"/>
      <c r="T228" s="227"/>
      <c r="U228" s="227"/>
      <c r="V228" s="231"/>
      <c r="W228" s="41"/>
    </row>
    <row r="229" spans="1:23" ht="20" customHeight="1">
      <c r="A229" s="435" t="s">
        <v>38</v>
      </c>
      <c r="B229" s="220" t="str" cm="1">
        <f t="array" ref="B229">_xlfn.LET(_xlpm.x, _xlfn._xlws.SORT(_xlfn._xlws.FILTER(Data!$A$6:$U$293,(Data!$C$6:$C$293=$A229)*(Data!$D$6:$D$293=$E$160)*(Data!$E$6:$E$293="U9")),18),_xlpm.y,_xlfn._xlws.SORT(_xlfn._xlws.FILTER(Data!$A$6:$U$293,(Data!$C$6:$C$293=$A229)*(Data!$D$6:$D$293=$E$160)*(Data!$E$6:$E$293="U11")),19), IFERROR(_xlfn.VSTACK(_xlpm.x,_xlpm.y), IFERROR(_xlpm.y,IFERROR(_xlpm.x, ""))))</f>
        <v/>
      </c>
      <c r="C229" s="221"/>
      <c r="D229" s="221"/>
      <c r="E229" s="221"/>
      <c r="F229" s="221"/>
      <c r="G229" s="222"/>
      <c r="H229" s="221"/>
      <c r="I229" s="221"/>
      <c r="J229" s="223"/>
      <c r="K229" s="221"/>
      <c r="L229" s="221"/>
      <c r="M229" s="224"/>
      <c r="N229" s="221"/>
      <c r="O229" s="221"/>
      <c r="P229" s="224"/>
      <c r="Q229" s="221"/>
      <c r="R229" s="221"/>
      <c r="S229" s="221"/>
      <c r="T229" s="221"/>
      <c r="U229" s="221"/>
      <c r="V229" s="225"/>
      <c r="W229" s="41"/>
    </row>
    <row r="230" spans="1:23" ht="20" customHeight="1">
      <c r="A230" s="436"/>
      <c r="B230" s="232"/>
      <c r="C230" s="208"/>
      <c r="D230" s="208"/>
      <c r="E230" s="208"/>
      <c r="F230" s="208"/>
      <c r="G230" s="207"/>
      <c r="H230" s="208"/>
      <c r="I230" s="208"/>
      <c r="J230" s="209"/>
      <c r="K230" s="208"/>
      <c r="L230" s="208"/>
      <c r="M230" s="210"/>
      <c r="N230" s="208"/>
      <c r="O230" s="208"/>
      <c r="P230" s="210"/>
      <c r="Q230" s="208"/>
      <c r="R230" s="208"/>
      <c r="S230" s="208"/>
      <c r="T230" s="208"/>
      <c r="U230" s="208"/>
      <c r="V230" s="226"/>
      <c r="W230" s="41"/>
    </row>
    <row r="231" spans="1:23" ht="20" customHeight="1">
      <c r="A231" s="436"/>
      <c r="B231" s="232"/>
      <c r="C231" s="208"/>
      <c r="D231" s="208"/>
      <c r="E231" s="208"/>
      <c r="F231" s="208"/>
      <c r="G231" s="207"/>
      <c r="H231" s="208"/>
      <c r="I231" s="208"/>
      <c r="J231" s="209"/>
      <c r="K231" s="208"/>
      <c r="L231" s="208"/>
      <c r="M231" s="210"/>
      <c r="N231" s="208"/>
      <c r="O231" s="208"/>
      <c r="P231" s="210"/>
      <c r="Q231" s="208"/>
      <c r="R231" s="208"/>
      <c r="S231" s="208"/>
      <c r="T231" s="208"/>
      <c r="U231" s="208"/>
      <c r="V231" s="226"/>
      <c r="W231" s="41"/>
    </row>
    <row r="232" spans="1:23" ht="20" customHeight="1">
      <c r="A232" s="436"/>
      <c r="B232" s="232"/>
      <c r="C232" s="208"/>
      <c r="D232" s="208"/>
      <c r="E232" s="208"/>
      <c r="F232" s="208"/>
      <c r="G232" s="207"/>
      <c r="H232" s="208"/>
      <c r="I232" s="208"/>
      <c r="J232" s="209"/>
      <c r="K232" s="208"/>
      <c r="L232" s="208"/>
      <c r="M232" s="210"/>
      <c r="N232" s="208"/>
      <c r="O232" s="208"/>
      <c r="P232" s="210"/>
      <c r="Q232" s="208"/>
      <c r="R232" s="208"/>
      <c r="S232" s="208"/>
      <c r="T232" s="208"/>
      <c r="U232" s="208"/>
      <c r="V232" s="226"/>
      <c r="W232" s="31"/>
    </row>
    <row r="233" spans="1:23" ht="20" customHeight="1">
      <c r="A233" s="436"/>
      <c r="B233" s="232"/>
      <c r="C233" s="208"/>
      <c r="D233" s="208"/>
      <c r="E233" s="208"/>
      <c r="F233" s="208"/>
      <c r="G233" s="207"/>
      <c r="H233" s="208"/>
      <c r="I233" s="208"/>
      <c r="J233" s="209"/>
      <c r="K233" s="208"/>
      <c r="L233" s="208"/>
      <c r="M233" s="210"/>
      <c r="N233" s="208"/>
      <c r="O233" s="208"/>
      <c r="P233" s="210"/>
      <c r="Q233" s="208"/>
      <c r="R233" s="208"/>
      <c r="S233" s="208"/>
      <c r="T233" s="208"/>
      <c r="U233" s="208"/>
      <c r="V233" s="226"/>
      <c r="W233" s="41"/>
    </row>
    <row r="234" spans="1:23" ht="20" customHeight="1">
      <c r="A234" s="436"/>
      <c r="B234" s="232"/>
      <c r="C234" s="208"/>
      <c r="D234" s="208"/>
      <c r="E234" s="208"/>
      <c r="F234" s="208"/>
      <c r="G234" s="207"/>
      <c r="H234" s="208"/>
      <c r="I234" s="208"/>
      <c r="J234" s="209"/>
      <c r="K234" s="208"/>
      <c r="L234" s="208"/>
      <c r="M234" s="210"/>
      <c r="N234" s="208"/>
      <c r="O234" s="208"/>
      <c r="P234" s="210"/>
      <c r="Q234" s="208"/>
      <c r="R234" s="208"/>
      <c r="S234" s="208"/>
      <c r="T234" s="208"/>
      <c r="U234" s="208"/>
      <c r="V234" s="226"/>
      <c r="W234" s="41"/>
    </row>
    <row r="235" spans="1:23" ht="20" customHeight="1">
      <c r="A235" s="436"/>
      <c r="B235" s="232"/>
      <c r="C235" s="208"/>
      <c r="D235" s="208"/>
      <c r="E235" s="208"/>
      <c r="F235" s="208"/>
      <c r="G235" s="207"/>
      <c r="H235" s="208"/>
      <c r="I235" s="208"/>
      <c r="J235" s="209"/>
      <c r="K235" s="208"/>
      <c r="L235" s="208"/>
      <c r="M235" s="210"/>
      <c r="N235" s="208"/>
      <c r="O235" s="208"/>
      <c r="P235" s="210"/>
      <c r="Q235" s="208"/>
      <c r="R235" s="208"/>
      <c r="S235" s="208"/>
      <c r="T235" s="208"/>
      <c r="U235" s="208"/>
      <c r="V235" s="226"/>
      <c r="W235" s="41"/>
    </row>
    <row r="236" spans="1:23" ht="20" customHeight="1">
      <c r="A236" s="436"/>
      <c r="B236" s="232"/>
      <c r="C236" s="208"/>
      <c r="D236" s="208"/>
      <c r="E236" s="208"/>
      <c r="F236" s="208"/>
      <c r="G236" s="207"/>
      <c r="H236" s="208"/>
      <c r="I236" s="208"/>
      <c r="J236" s="209"/>
      <c r="K236" s="208"/>
      <c r="L236" s="208"/>
      <c r="M236" s="210"/>
      <c r="N236" s="208"/>
      <c r="O236" s="208"/>
      <c r="P236" s="210"/>
      <c r="Q236" s="208"/>
      <c r="R236" s="208"/>
      <c r="S236" s="208"/>
      <c r="T236" s="208"/>
      <c r="U236" s="208"/>
      <c r="V236" s="226"/>
      <c r="W236" s="41"/>
    </row>
    <row r="237" spans="1:23" ht="20" customHeight="1">
      <c r="A237" s="436"/>
      <c r="B237" s="232"/>
      <c r="C237" s="208"/>
      <c r="D237" s="208"/>
      <c r="E237" s="208"/>
      <c r="F237" s="208"/>
      <c r="G237" s="207"/>
      <c r="H237" s="208"/>
      <c r="I237" s="208"/>
      <c r="J237" s="209"/>
      <c r="K237" s="208"/>
      <c r="L237" s="208"/>
      <c r="M237" s="210"/>
      <c r="N237" s="208"/>
      <c r="O237" s="208"/>
      <c r="P237" s="210"/>
      <c r="Q237" s="208"/>
      <c r="R237" s="208"/>
      <c r="S237" s="208"/>
      <c r="T237" s="208"/>
      <c r="U237" s="208"/>
      <c r="V237" s="226"/>
      <c r="W237" s="41"/>
    </row>
    <row r="238" spans="1:23" ht="20" customHeight="1">
      <c r="A238" s="436"/>
      <c r="B238" s="232"/>
      <c r="C238" s="208"/>
      <c r="D238" s="208"/>
      <c r="E238" s="208"/>
      <c r="F238" s="208"/>
      <c r="G238" s="207"/>
      <c r="H238" s="208"/>
      <c r="I238" s="208"/>
      <c r="J238" s="209"/>
      <c r="K238" s="208"/>
      <c r="L238" s="208"/>
      <c r="M238" s="210"/>
      <c r="N238" s="208"/>
      <c r="O238" s="208"/>
      <c r="P238" s="210"/>
      <c r="Q238" s="208"/>
      <c r="R238" s="208"/>
      <c r="S238" s="208"/>
      <c r="T238" s="208"/>
      <c r="U238" s="208"/>
      <c r="V238" s="226"/>
      <c r="W238" s="41"/>
    </row>
    <row r="239" spans="1:23" ht="20" customHeight="1">
      <c r="A239" s="436"/>
      <c r="B239" s="232"/>
      <c r="C239" s="208"/>
      <c r="D239" s="208"/>
      <c r="E239" s="208"/>
      <c r="F239" s="208"/>
      <c r="G239" s="207"/>
      <c r="H239" s="208"/>
      <c r="I239" s="208"/>
      <c r="J239" s="209"/>
      <c r="K239" s="208"/>
      <c r="L239" s="208"/>
      <c r="M239" s="210"/>
      <c r="N239" s="208"/>
      <c r="O239" s="208"/>
      <c r="P239" s="210"/>
      <c r="Q239" s="208"/>
      <c r="R239" s="208"/>
      <c r="S239" s="208"/>
      <c r="T239" s="208"/>
      <c r="U239" s="208"/>
      <c r="V239" s="226"/>
      <c r="W239" s="41"/>
    </row>
    <row r="240" spans="1:23" ht="20" customHeight="1">
      <c r="A240" s="436"/>
      <c r="B240" s="232"/>
      <c r="C240" s="208"/>
      <c r="D240" s="208"/>
      <c r="E240" s="208"/>
      <c r="F240" s="208"/>
      <c r="G240" s="207"/>
      <c r="H240" s="208"/>
      <c r="I240" s="208"/>
      <c r="J240" s="209"/>
      <c r="K240" s="208"/>
      <c r="L240" s="208"/>
      <c r="M240" s="210"/>
      <c r="N240" s="208"/>
      <c r="O240" s="208"/>
      <c r="P240" s="210"/>
      <c r="Q240" s="208"/>
      <c r="R240" s="208"/>
      <c r="S240" s="208"/>
      <c r="T240" s="208"/>
      <c r="U240" s="208"/>
      <c r="V240" s="226"/>
      <c r="W240" s="41"/>
    </row>
    <row r="241" spans="1:23" ht="20" customHeight="1">
      <c r="A241" s="436"/>
      <c r="B241" s="232"/>
      <c r="C241" s="208"/>
      <c r="D241" s="208"/>
      <c r="E241" s="208"/>
      <c r="F241" s="208"/>
      <c r="G241" s="207"/>
      <c r="H241" s="208"/>
      <c r="I241" s="208"/>
      <c r="J241" s="209"/>
      <c r="K241" s="208"/>
      <c r="L241" s="208"/>
      <c r="M241" s="210"/>
      <c r="N241" s="208"/>
      <c r="O241" s="208"/>
      <c r="P241" s="210"/>
      <c r="Q241" s="208"/>
      <c r="R241" s="208"/>
      <c r="S241" s="208"/>
      <c r="T241" s="208"/>
      <c r="U241" s="208"/>
      <c r="V241" s="226"/>
      <c r="W241" s="41"/>
    </row>
    <row r="242" spans="1:23" ht="20" customHeight="1">
      <c r="A242" s="436"/>
      <c r="B242" s="232"/>
      <c r="C242" s="208"/>
      <c r="D242" s="208"/>
      <c r="E242" s="208"/>
      <c r="F242" s="208"/>
      <c r="G242" s="207"/>
      <c r="H242" s="208"/>
      <c r="I242" s="208"/>
      <c r="J242" s="209"/>
      <c r="K242" s="208"/>
      <c r="L242" s="208"/>
      <c r="M242" s="210"/>
      <c r="N242" s="208"/>
      <c r="O242" s="208"/>
      <c r="P242" s="210"/>
      <c r="Q242" s="208"/>
      <c r="R242" s="208"/>
      <c r="S242" s="208"/>
      <c r="T242" s="208"/>
      <c r="U242" s="208"/>
      <c r="V242" s="226"/>
      <c r="W242" s="41"/>
    </row>
    <row r="243" spans="1:23" ht="20" customHeight="1">
      <c r="A243" s="436"/>
      <c r="B243" s="232"/>
      <c r="C243" s="208"/>
      <c r="D243" s="208"/>
      <c r="E243" s="208"/>
      <c r="F243" s="208"/>
      <c r="G243" s="207"/>
      <c r="H243" s="208"/>
      <c r="I243" s="208"/>
      <c r="J243" s="209"/>
      <c r="K243" s="208"/>
      <c r="L243" s="208"/>
      <c r="M243" s="210"/>
      <c r="N243" s="208"/>
      <c r="O243" s="208"/>
      <c r="P243" s="210"/>
      <c r="Q243" s="208"/>
      <c r="R243" s="208"/>
      <c r="S243" s="208"/>
      <c r="T243" s="208"/>
      <c r="U243" s="208"/>
      <c r="V243" s="226"/>
      <c r="W243" s="41"/>
    </row>
    <row r="244" spans="1:23" ht="20" customHeight="1" thickBot="1">
      <c r="A244" s="437"/>
      <c r="B244" s="233"/>
      <c r="C244" s="227"/>
      <c r="D244" s="227"/>
      <c r="E244" s="227"/>
      <c r="F244" s="227"/>
      <c r="G244" s="228"/>
      <c r="H244" s="227"/>
      <c r="I244" s="227"/>
      <c r="J244" s="229"/>
      <c r="K244" s="227"/>
      <c r="L244" s="227"/>
      <c r="M244" s="230"/>
      <c r="N244" s="227"/>
      <c r="O244" s="227"/>
      <c r="P244" s="230"/>
      <c r="Q244" s="227"/>
      <c r="R244" s="227"/>
      <c r="S244" s="227"/>
      <c r="T244" s="227"/>
      <c r="U244" s="227"/>
      <c r="V244" s="231"/>
      <c r="W244" s="41"/>
    </row>
    <row r="245" spans="1:23" ht="20" customHeight="1">
      <c r="A245" s="435" t="s">
        <v>28</v>
      </c>
      <c r="B245" s="220" t="str" cm="1">
        <f t="array" ref="B245">_xlfn.LET(_xlpm.x, _xlfn._xlws.SORT(_xlfn._xlws.FILTER(Data!$A$6:$U$293,(Data!$C$6:$C$293=$A245)*(Data!$D$6:$D$293=$E$160)*(Data!$E$6:$E$293="U9")),18),_xlpm.y,_xlfn._xlws.SORT(_xlfn._xlws.FILTER(Data!$A$6:$U$293,(Data!$C$6:$C$293=$A245)*(Data!$D$6:$D$293=$E$160)*(Data!$E$6:$E$293="U11")),19), IFERROR(_xlfn.VSTACK(_xlpm.x,_xlpm.y), IFERROR(_xlpm.y,IFERROR(_xlpm.x, ""))))</f>
        <v/>
      </c>
      <c r="C245" s="221"/>
      <c r="D245" s="221"/>
      <c r="E245" s="221"/>
      <c r="F245" s="221"/>
      <c r="G245" s="222"/>
      <c r="H245" s="221"/>
      <c r="I245" s="221"/>
      <c r="J245" s="223"/>
      <c r="K245" s="221"/>
      <c r="L245" s="221"/>
      <c r="M245" s="224"/>
      <c r="N245" s="221"/>
      <c r="O245" s="221"/>
      <c r="P245" s="224"/>
      <c r="Q245" s="221"/>
      <c r="R245" s="221"/>
      <c r="S245" s="221"/>
      <c r="T245" s="221"/>
      <c r="U245" s="221"/>
      <c r="V245" s="225"/>
      <c r="W245" s="41"/>
    </row>
    <row r="246" spans="1:23" ht="20" customHeight="1">
      <c r="A246" s="436"/>
      <c r="B246" s="232"/>
      <c r="C246" s="208"/>
      <c r="D246" s="208"/>
      <c r="E246" s="208"/>
      <c r="F246" s="208"/>
      <c r="G246" s="207"/>
      <c r="H246" s="208"/>
      <c r="I246" s="208"/>
      <c r="J246" s="209"/>
      <c r="K246" s="208"/>
      <c r="L246" s="208"/>
      <c r="M246" s="210"/>
      <c r="N246" s="208"/>
      <c r="O246" s="208"/>
      <c r="P246" s="210"/>
      <c r="Q246" s="208"/>
      <c r="R246" s="208"/>
      <c r="S246" s="208"/>
      <c r="T246" s="208"/>
      <c r="U246" s="208"/>
      <c r="V246" s="226"/>
      <c r="W246" s="41"/>
    </row>
    <row r="247" spans="1:23" ht="20" customHeight="1">
      <c r="A247" s="436"/>
      <c r="B247" s="232"/>
      <c r="C247" s="208"/>
      <c r="D247" s="208"/>
      <c r="E247" s="208"/>
      <c r="F247" s="208"/>
      <c r="G247" s="207"/>
      <c r="H247" s="208"/>
      <c r="I247" s="208"/>
      <c r="J247" s="209"/>
      <c r="K247" s="208"/>
      <c r="L247" s="208"/>
      <c r="M247" s="210"/>
      <c r="N247" s="208"/>
      <c r="O247" s="208"/>
      <c r="P247" s="210"/>
      <c r="Q247" s="208"/>
      <c r="R247" s="208"/>
      <c r="S247" s="208"/>
      <c r="T247" s="208"/>
      <c r="U247" s="208"/>
      <c r="V247" s="226"/>
      <c r="W247" s="41"/>
    </row>
    <row r="248" spans="1:23" ht="20" customHeight="1">
      <c r="A248" s="436"/>
      <c r="B248" s="232"/>
      <c r="C248" s="208"/>
      <c r="D248" s="208"/>
      <c r="E248" s="208"/>
      <c r="F248" s="208"/>
      <c r="G248" s="207"/>
      <c r="H248" s="208"/>
      <c r="I248" s="208"/>
      <c r="J248" s="209"/>
      <c r="K248" s="208"/>
      <c r="L248" s="208"/>
      <c r="M248" s="210"/>
      <c r="N248" s="208"/>
      <c r="O248" s="208"/>
      <c r="P248" s="210"/>
      <c r="Q248" s="208"/>
      <c r="R248" s="208"/>
      <c r="S248" s="208"/>
      <c r="T248" s="208"/>
      <c r="U248" s="208"/>
      <c r="V248" s="226"/>
      <c r="W248" s="41"/>
    </row>
    <row r="249" spans="1:23" ht="20" customHeight="1">
      <c r="A249" s="436"/>
      <c r="B249" s="232"/>
      <c r="C249" s="208"/>
      <c r="D249" s="208"/>
      <c r="E249" s="208"/>
      <c r="F249" s="208"/>
      <c r="G249" s="207"/>
      <c r="H249" s="208"/>
      <c r="I249" s="208"/>
      <c r="J249" s="209"/>
      <c r="K249" s="208"/>
      <c r="L249" s="208"/>
      <c r="M249" s="210"/>
      <c r="N249" s="208"/>
      <c r="O249" s="208"/>
      <c r="P249" s="210"/>
      <c r="Q249" s="208"/>
      <c r="R249" s="208"/>
      <c r="S249" s="208"/>
      <c r="T249" s="208"/>
      <c r="U249" s="208"/>
      <c r="V249" s="226"/>
      <c r="W249" s="31"/>
    </row>
    <row r="250" spans="1:23" ht="20" customHeight="1">
      <c r="A250" s="436"/>
      <c r="B250" s="232"/>
      <c r="C250" s="208"/>
      <c r="D250" s="208"/>
      <c r="E250" s="208"/>
      <c r="F250" s="208"/>
      <c r="G250" s="207"/>
      <c r="H250" s="208"/>
      <c r="I250" s="208"/>
      <c r="J250" s="209"/>
      <c r="K250" s="208"/>
      <c r="L250" s="208"/>
      <c r="M250" s="210"/>
      <c r="N250" s="208"/>
      <c r="O250" s="208"/>
      <c r="P250" s="210"/>
      <c r="Q250" s="208"/>
      <c r="R250" s="208"/>
      <c r="S250" s="208"/>
      <c r="T250" s="208"/>
      <c r="U250" s="208"/>
      <c r="V250" s="226"/>
      <c r="W250" s="41"/>
    </row>
    <row r="251" spans="1:23" ht="20" customHeight="1">
      <c r="A251" s="436"/>
      <c r="B251" s="232"/>
      <c r="C251" s="208"/>
      <c r="D251" s="208"/>
      <c r="E251" s="208"/>
      <c r="F251" s="208"/>
      <c r="G251" s="207"/>
      <c r="H251" s="208"/>
      <c r="I251" s="208"/>
      <c r="J251" s="209"/>
      <c r="K251" s="208"/>
      <c r="L251" s="208"/>
      <c r="M251" s="210"/>
      <c r="N251" s="208"/>
      <c r="O251" s="208"/>
      <c r="P251" s="210"/>
      <c r="Q251" s="208"/>
      <c r="R251" s="208"/>
      <c r="S251" s="208"/>
      <c r="T251" s="208"/>
      <c r="U251" s="208"/>
      <c r="V251" s="226"/>
      <c r="W251" s="41"/>
    </row>
    <row r="252" spans="1:23" ht="20" customHeight="1">
      <c r="A252" s="436"/>
      <c r="B252" s="232"/>
      <c r="C252" s="208"/>
      <c r="D252" s="208"/>
      <c r="E252" s="208"/>
      <c r="F252" s="208"/>
      <c r="G252" s="207"/>
      <c r="H252" s="208"/>
      <c r="I252" s="208"/>
      <c r="J252" s="209"/>
      <c r="K252" s="208"/>
      <c r="L252" s="208"/>
      <c r="M252" s="210"/>
      <c r="N252" s="208"/>
      <c r="O252" s="208"/>
      <c r="P252" s="210"/>
      <c r="Q252" s="208"/>
      <c r="R252" s="208"/>
      <c r="S252" s="208"/>
      <c r="T252" s="208"/>
      <c r="U252" s="208"/>
      <c r="V252" s="226"/>
      <c r="W252" s="41"/>
    </row>
    <row r="253" spans="1:23" ht="20" customHeight="1">
      <c r="A253" s="436"/>
      <c r="B253" s="232"/>
      <c r="C253" s="208"/>
      <c r="D253" s="208"/>
      <c r="E253" s="208"/>
      <c r="F253" s="208"/>
      <c r="G253" s="207"/>
      <c r="H253" s="208"/>
      <c r="I253" s="208"/>
      <c r="J253" s="209"/>
      <c r="K253" s="208"/>
      <c r="L253" s="208"/>
      <c r="M253" s="210"/>
      <c r="N253" s="208"/>
      <c r="O253" s="208"/>
      <c r="P253" s="210"/>
      <c r="Q253" s="208"/>
      <c r="R253" s="208"/>
      <c r="S253" s="208"/>
      <c r="T253" s="208"/>
      <c r="U253" s="208"/>
      <c r="V253" s="226"/>
      <c r="W253" s="41"/>
    </row>
    <row r="254" spans="1:23" ht="20" customHeight="1">
      <c r="A254" s="436"/>
      <c r="B254" s="232"/>
      <c r="C254" s="208"/>
      <c r="D254" s="208"/>
      <c r="E254" s="208"/>
      <c r="F254" s="208"/>
      <c r="G254" s="207"/>
      <c r="H254" s="208"/>
      <c r="I254" s="208"/>
      <c r="J254" s="209"/>
      <c r="K254" s="208"/>
      <c r="L254" s="208"/>
      <c r="M254" s="210"/>
      <c r="N254" s="208"/>
      <c r="O254" s="208"/>
      <c r="P254" s="210"/>
      <c r="Q254" s="208"/>
      <c r="R254" s="208"/>
      <c r="S254" s="208"/>
      <c r="T254" s="208"/>
      <c r="U254" s="208"/>
      <c r="V254" s="226"/>
      <c r="W254" s="41"/>
    </row>
    <row r="255" spans="1:23" ht="20" customHeight="1">
      <c r="A255" s="436"/>
      <c r="B255" s="232"/>
      <c r="C255" s="208"/>
      <c r="D255" s="208"/>
      <c r="E255" s="208"/>
      <c r="F255" s="208"/>
      <c r="G255" s="207"/>
      <c r="H255" s="208"/>
      <c r="I255" s="208"/>
      <c r="J255" s="209"/>
      <c r="K255" s="208"/>
      <c r="L255" s="208"/>
      <c r="M255" s="210"/>
      <c r="N255" s="208"/>
      <c r="O255" s="208"/>
      <c r="P255" s="210"/>
      <c r="Q255" s="208"/>
      <c r="R255" s="208"/>
      <c r="S255" s="208"/>
      <c r="T255" s="208"/>
      <c r="U255" s="208"/>
      <c r="V255" s="226"/>
      <c r="W255" s="41"/>
    </row>
    <row r="256" spans="1:23" ht="20" customHeight="1">
      <c r="A256" s="436"/>
      <c r="B256" s="232"/>
      <c r="C256" s="208"/>
      <c r="D256" s="208"/>
      <c r="E256" s="208"/>
      <c r="F256" s="208"/>
      <c r="G256" s="207"/>
      <c r="H256" s="208"/>
      <c r="I256" s="208"/>
      <c r="J256" s="209"/>
      <c r="K256" s="208"/>
      <c r="L256" s="208"/>
      <c r="M256" s="210"/>
      <c r="N256" s="208"/>
      <c r="O256" s="208"/>
      <c r="P256" s="210"/>
      <c r="Q256" s="208"/>
      <c r="R256" s="208"/>
      <c r="S256" s="208"/>
      <c r="T256" s="208"/>
      <c r="U256" s="208"/>
      <c r="V256" s="226"/>
      <c r="W256" s="41"/>
    </row>
    <row r="257" spans="1:23" ht="20" customHeight="1">
      <c r="A257" s="436"/>
      <c r="B257" s="232"/>
      <c r="C257" s="208"/>
      <c r="D257" s="208"/>
      <c r="E257" s="208"/>
      <c r="F257" s="208"/>
      <c r="G257" s="207"/>
      <c r="H257" s="208"/>
      <c r="I257" s="208"/>
      <c r="J257" s="209"/>
      <c r="K257" s="208"/>
      <c r="L257" s="208"/>
      <c r="M257" s="210"/>
      <c r="N257" s="208"/>
      <c r="O257" s="208"/>
      <c r="P257" s="210"/>
      <c r="Q257" s="208"/>
      <c r="R257" s="208"/>
      <c r="S257" s="208"/>
      <c r="T257" s="208"/>
      <c r="U257" s="208"/>
      <c r="V257" s="226"/>
      <c r="W257" s="41"/>
    </row>
    <row r="258" spans="1:23" ht="20" customHeight="1">
      <c r="A258" s="436"/>
      <c r="B258" s="232"/>
      <c r="C258" s="208"/>
      <c r="D258" s="208"/>
      <c r="E258" s="208"/>
      <c r="F258" s="208"/>
      <c r="G258" s="207"/>
      <c r="H258" s="208"/>
      <c r="I258" s="208"/>
      <c r="J258" s="209"/>
      <c r="K258" s="208"/>
      <c r="L258" s="208"/>
      <c r="M258" s="210"/>
      <c r="N258" s="208"/>
      <c r="O258" s="208"/>
      <c r="P258" s="210"/>
      <c r="Q258" s="208"/>
      <c r="R258" s="208"/>
      <c r="S258" s="208"/>
      <c r="T258" s="208"/>
      <c r="U258" s="208"/>
      <c r="V258" s="226"/>
      <c r="W258" s="41"/>
    </row>
    <row r="259" spans="1:23" ht="20" customHeight="1">
      <c r="A259" s="436"/>
      <c r="B259" s="232"/>
      <c r="C259" s="208"/>
      <c r="D259" s="208"/>
      <c r="E259" s="208"/>
      <c r="F259" s="208"/>
      <c r="G259" s="207"/>
      <c r="H259" s="208"/>
      <c r="I259" s="208"/>
      <c r="J259" s="209"/>
      <c r="K259" s="208"/>
      <c r="L259" s="208"/>
      <c r="M259" s="210"/>
      <c r="N259" s="208"/>
      <c r="O259" s="208"/>
      <c r="P259" s="210"/>
      <c r="Q259" s="208"/>
      <c r="R259" s="208"/>
      <c r="S259" s="208"/>
      <c r="T259" s="208"/>
      <c r="U259" s="208"/>
      <c r="V259" s="226"/>
      <c r="W259" s="41"/>
    </row>
    <row r="260" spans="1:23" ht="20" customHeight="1">
      <c r="A260" s="436"/>
      <c r="B260" s="232"/>
      <c r="C260" s="208"/>
      <c r="D260" s="208"/>
      <c r="E260" s="208"/>
      <c r="F260" s="208"/>
      <c r="G260" s="207"/>
      <c r="H260" s="208"/>
      <c r="I260" s="208"/>
      <c r="J260" s="209"/>
      <c r="K260" s="208"/>
      <c r="L260" s="208"/>
      <c r="M260" s="210"/>
      <c r="N260" s="208"/>
      <c r="O260" s="208"/>
      <c r="P260" s="210"/>
      <c r="Q260" s="208"/>
      <c r="R260" s="208"/>
      <c r="S260" s="208"/>
      <c r="T260" s="208"/>
      <c r="U260" s="208"/>
      <c r="V260" s="226"/>
      <c r="W260" s="41"/>
    </row>
    <row r="261" spans="1:23" ht="20" customHeight="1">
      <c r="A261" s="436"/>
      <c r="B261" s="232"/>
      <c r="C261" s="208"/>
      <c r="D261" s="208"/>
      <c r="E261" s="208"/>
      <c r="F261" s="208"/>
      <c r="G261" s="207"/>
      <c r="H261" s="208"/>
      <c r="I261" s="208"/>
      <c r="J261" s="209"/>
      <c r="K261" s="208"/>
      <c r="L261" s="208"/>
      <c r="M261" s="210"/>
      <c r="N261" s="208"/>
      <c r="O261" s="208"/>
      <c r="P261" s="210"/>
      <c r="Q261" s="208"/>
      <c r="R261" s="208"/>
      <c r="S261" s="208"/>
      <c r="T261" s="208"/>
      <c r="U261" s="208"/>
      <c r="V261" s="226"/>
      <c r="W261" s="41"/>
    </row>
    <row r="262" spans="1:23" ht="20" customHeight="1">
      <c r="A262" s="436"/>
      <c r="B262" s="232"/>
      <c r="C262" s="208"/>
      <c r="D262" s="208"/>
      <c r="E262" s="208"/>
      <c r="F262" s="208"/>
      <c r="G262" s="207"/>
      <c r="H262" s="208"/>
      <c r="I262" s="208"/>
      <c r="J262" s="209"/>
      <c r="K262" s="208"/>
      <c r="L262" s="208"/>
      <c r="M262" s="210"/>
      <c r="N262" s="208"/>
      <c r="O262" s="208"/>
      <c r="P262" s="210"/>
      <c r="Q262" s="208"/>
      <c r="R262" s="208"/>
      <c r="S262" s="208"/>
      <c r="T262" s="208"/>
      <c r="U262" s="208"/>
      <c r="V262" s="226"/>
      <c r="W262" s="41"/>
    </row>
    <row r="263" spans="1:23" ht="20" customHeight="1">
      <c r="A263" s="436"/>
      <c r="B263" s="232"/>
      <c r="C263" s="208"/>
      <c r="D263" s="208"/>
      <c r="E263" s="208"/>
      <c r="F263" s="208"/>
      <c r="G263" s="207"/>
      <c r="H263" s="208"/>
      <c r="I263" s="208"/>
      <c r="J263" s="209"/>
      <c r="K263" s="208"/>
      <c r="L263" s="208"/>
      <c r="M263" s="210"/>
      <c r="N263" s="208"/>
      <c r="O263" s="208"/>
      <c r="P263" s="210"/>
      <c r="Q263" s="208"/>
      <c r="R263" s="208"/>
      <c r="S263" s="208"/>
      <c r="T263" s="208"/>
      <c r="U263" s="208"/>
      <c r="V263" s="226"/>
      <c r="W263" s="41"/>
    </row>
    <row r="264" spans="1:23" ht="20" customHeight="1">
      <c r="A264" s="436"/>
      <c r="B264" s="232"/>
      <c r="C264" s="208"/>
      <c r="D264" s="208"/>
      <c r="E264" s="208"/>
      <c r="F264" s="208"/>
      <c r="G264" s="207"/>
      <c r="H264" s="208"/>
      <c r="I264" s="208"/>
      <c r="J264" s="209"/>
      <c r="K264" s="208"/>
      <c r="L264" s="208"/>
      <c r="M264" s="210"/>
      <c r="N264" s="208"/>
      <c r="O264" s="208"/>
      <c r="P264" s="210"/>
      <c r="Q264" s="208"/>
      <c r="R264" s="208"/>
      <c r="S264" s="208"/>
      <c r="T264" s="208"/>
      <c r="U264" s="208"/>
      <c r="V264" s="226"/>
      <c r="W264" s="41"/>
    </row>
    <row r="265" spans="1:23" ht="20" customHeight="1" thickBot="1">
      <c r="A265" s="437"/>
      <c r="B265" s="233"/>
      <c r="C265" s="227"/>
      <c r="D265" s="227"/>
      <c r="E265" s="227"/>
      <c r="F265" s="227"/>
      <c r="G265" s="228"/>
      <c r="H265" s="227"/>
      <c r="I265" s="227"/>
      <c r="J265" s="229"/>
      <c r="K265" s="227"/>
      <c r="L265" s="227"/>
      <c r="M265" s="230"/>
      <c r="N265" s="227"/>
      <c r="O265" s="227"/>
      <c r="P265" s="230"/>
      <c r="Q265" s="227"/>
      <c r="R265" s="227"/>
      <c r="S265" s="227"/>
      <c r="T265" s="227"/>
      <c r="U265" s="227"/>
      <c r="V265" s="231"/>
      <c r="W265" s="41"/>
    </row>
    <row r="266" spans="1:23" ht="20" customHeight="1">
      <c r="A266" s="435" t="s">
        <v>39</v>
      </c>
      <c r="B266" s="220" t="str" cm="1">
        <f t="array" ref="B266">_xlfn.LET(_xlpm.x, _xlfn._xlws.SORT(_xlfn._xlws.FILTER(Data!$A$6:$U$293,(Data!$C$6:$C$293=$A266)*(Data!$D$6:$D$293=$E$160)*(Data!$E$6:$E$293="U9")),18),_xlpm.y,_xlfn._xlws.SORT(_xlfn._xlws.FILTER(Data!$A$6:$U$293,(Data!$C$6:$C$293=$A266)*(Data!$D$6:$D$293=$E$160)*(Data!$E$6:$E$293="U11")),19), IFERROR(_xlfn.VSTACK(_xlpm.x,_xlpm.y), IFERROR(_xlpm.y,IFERROR(_xlpm.x, ""))))</f>
        <v/>
      </c>
      <c r="C266" s="221"/>
      <c r="D266" s="221"/>
      <c r="E266" s="221"/>
      <c r="F266" s="221"/>
      <c r="G266" s="222"/>
      <c r="H266" s="221"/>
      <c r="I266" s="221"/>
      <c r="J266" s="223"/>
      <c r="K266" s="221"/>
      <c r="L266" s="221"/>
      <c r="M266" s="224"/>
      <c r="N266" s="221"/>
      <c r="O266" s="221"/>
      <c r="P266" s="224"/>
      <c r="Q266" s="221"/>
      <c r="R266" s="221"/>
      <c r="S266" s="221"/>
      <c r="T266" s="221"/>
      <c r="U266" s="221"/>
      <c r="V266" s="225"/>
      <c r="W266" s="31"/>
    </row>
    <row r="267" spans="1:23" ht="20" customHeight="1">
      <c r="A267" s="436"/>
      <c r="B267" s="232"/>
      <c r="C267" s="208"/>
      <c r="D267" s="208"/>
      <c r="E267" s="208"/>
      <c r="F267" s="208"/>
      <c r="G267" s="207"/>
      <c r="H267" s="208"/>
      <c r="I267" s="208"/>
      <c r="J267" s="209"/>
      <c r="K267" s="208"/>
      <c r="L267" s="208"/>
      <c r="M267" s="210"/>
      <c r="N267" s="208"/>
      <c r="O267" s="208"/>
      <c r="P267" s="210"/>
      <c r="Q267" s="208"/>
      <c r="R267" s="208"/>
      <c r="S267" s="208"/>
      <c r="T267" s="208"/>
      <c r="U267" s="208"/>
      <c r="V267" s="226"/>
      <c r="W267" s="41"/>
    </row>
    <row r="268" spans="1:23" ht="20" customHeight="1">
      <c r="A268" s="436"/>
      <c r="B268" s="232"/>
      <c r="C268" s="208"/>
      <c r="D268" s="208"/>
      <c r="E268" s="208"/>
      <c r="F268" s="208"/>
      <c r="G268" s="207"/>
      <c r="H268" s="208"/>
      <c r="I268" s="208"/>
      <c r="J268" s="209"/>
      <c r="K268" s="208"/>
      <c r="L268" s="208"/>
      <c r="M268" s="210"/>
      <c r="N268" s="208"/>
      <c r="O268" s="208"/>
      <c r="P268" s="210"/>
      <c r="Q268" s="208"/>
      <c r="R268" s="208"/>
      <c r="S268" s="208"/>
      <c r="T268" s="208"/>
      <c r="U268" s="208"/>
      <c r="V268" s="226"/>
      <c r="W268" s="41"/>
    </row>
    <row r="269" spans="1:23" ht="20" customHeight="1">
      <c r="A269" s="436"/>
      <c r="B269" s="232"/>
      <c r="C269" s="208"/>
      <c r="D269" s="208"/>
      <c r="E269" s="208"/>
      <c r="F269" s="208"/>
      <c r="G269" s="207"/>
      <c r="H269" s="208"/>
      <c r="I269" s="208"/>
      <c r="J269" s="209"/>
      <c r="K269" s="208"/>
      <c r="L269" s="208"/>
      <c r="M269" s="210"/>
      <c r="N269" s="208"/>
      <c r="O269" s="208"/>
      <c r="P269" s="210"/>
      <c r="Q269" s="208"/>
      <c r="R269" s="208"/>
      <c r="S269" s="208"/>
      <c r="T269" s="208"/>
      <c r="U269" s="208"/>
      <c r="V269" s="226"/>
      <c r="W269" s="41"/>
    </row>
    <row r="270" spans="1:23" ht="20" customHeight="1">
      <c r="A270" s="436"/>
      <c r="B270" s="232"/>
      <c r="C270" s="208"/>
      <c r="D270" s="208"/>
      <c r="E270" s="208"/>
      <c r="F270" s="208"/>
      <c r="G270" s="207"/>
      <c r="H270" s="208"/>
      <c r="I270" s="208"/>
      <c r="J270" s="209"/>
      <c r="K270" s="208"/>
      <c r="L270" s="208"/>
      <c r="M270" s="210"/>
      <c r="N270" s="208"/>
      <c r="O270" s="208"/>
      <c r="P270" s="210"/>
      <c r="Q270" s="208"/>
      <c r="R270" s="208"/>
      <c r="S270" s="208"/>
      <c r="T270" s="208"/>
      <c r="U270" s="208"/>
      <c r="V270" s="226"/>
      <c r="W270" s="41"/>
    </row>
    <row r="271" spans="1:23" ht="20" customHeight="1">
      <c r="A271" s="436"/>
      <c r="B271" s="232"/>
      <c r="C271" s="208"/>
      <c r="D271" s="208"/>
      <c r="E271" s="208"/>
      <c r="F271" s="208"/>
      <c r="G271" s="207"/>
      <c r="H271" s="208"/>
      <c r="I271" s="208"/>
      <c r="J271" s="209"/>
      <c r="K271" s="208"/>
      <c r="L271" s="208"/>
      <c r="M271" s="210"/>
      <c r="N271" s="208"/>
      <c r="O271" s="208"/>
      <c r="P271" s="210"/>
      <c r="Q271" s="208"/>
      <c r="R271" s="208"/>
      <c r="S271" s="208"/>
      <c r="T271" s="208"/>
      <c r="U271" s="208"/>
      <c r="V271" s="226"/>
      <c r="W271" s="41"/>
    </row>
    <row r="272" spans="1:23" ht="20" customHeight="1">
      <c r="A272" s="436"/>
      <c r="B272" s="232"/>
      <c r="C272" s="208"/>
      <c r="D272" s="208"/>
      <c r="E272" s="208"/>
      <c r="F272" s="208"/>
      <c r="G272" s="207"/>
      <c r="H272" s="208"/>
      <c r="I272" s="208"/>
      <c r="J272" s="209"/>
      <c r="K272" s="208"/>
      <c r="L272" s="208"/>
      <c r="M272" s="210"/>
      <c r="N272" s="208"/>
      <c r="O272" s="208"/>
      <c r="P272" s="210"/>
      <c r="Q272" s="208"/>
      <c r="R272" s="208"/>
      <c r="S272" s="208"/>
      <c r="T272" s="208"/>
      <c r="U272" s="208"/>
      <c r="V272" s="226"/>
      <c r="W272" s="41"/>
    </row>
    <row r="273" spans="1:23" ht="20" customHeight="1">
      <c r="A273" s="436"/>
      <c r="B273" s="232"/>
      <c r="C273" s="208"/>
      <c r="D273" s="208"/>
      <c r="E273" s="208"/>
      <c r="F273" s="208"/>
      <c r="G273" s="207"/>
      <c r="H273" s="208"/>
      <c r="I273" s="208"/>
      <c r="J273" s="209"/>
      <c r="K273" s="208"/>
      <c r="L273" s="208"/>
      <c r="M273" s="210"/>
      <c r="N273" s="208"/>
      <c r="O273" s="208"/>
      <c r="P273" s="210"/>
      <c r="Q273" s="208"/>
      <c r="R273" s="208"/>
      <c r="S273" s="208"/>
      <c r="T273" s="208"/>
      <c r="U273" s="208"/>
      <c r="V273" s="226"/>
      <c r="W273" s="41"/>
    </row>
    <row r="274" spans="1:23" ht="20" customHeight="1">
      <c r="A274" s="436"/>
      <c r="B274" s="232"/>
      <c r="C274" s="208"/>
      <c r="D274" s="208"/>
      <c r="E274" s="208"/>
      <c r="F274" s="208"/>
      <c r="G274" s="207"/>
      <c r="H274" s="208"/>
      <c r="I274" s="208"/>
      <c r="J274" s="209"/>
      <c r="K274" s="208"/>
      <c r="L274" s="208"/>
      <c r="M274" s="210"/>
      <c r="N274" s="208"/>
      <c r="O274" s="208"/>
      <c r="P274" s="210"/>
      <c r="Q274" s="208"/>
      <c r="R274" s="208"/>
      <c r="S274" s="208"/>
      <c r="T274" s="208"/>
      <c r="U274" s="208"/>
      <c r="V274" s="226"/>
      <c r="W274" s="41"/>
    </row>
    <row r="275" spans="1:23" ht="20" customHeight="1">
      <c r="A275" s="436"/>
      <c r="B275" s="232"/>
      <c r="C275" s="208"/>
      <c r="D275" s="208"/>
      <c r="E275" s="208"/>
      <c r="F275" s="208"/>
      <c r="G275" s="207"/>
      <c r="H275" s="208"/>
      <c r="I275" s="208"/>
      <c r="J275" s="209"/>
      <c r="K275" s="208"/>
      <c r="L275" s="208"/>
      <c r="M275" s="210"/>
      <c r="N275" s="208"/>
      <c r="O275" s="208"/>
      <c r="P275" s="210"/>
      <c r="Q275" s="208"/>
      <c r="R275" s="208"/>
      <c r="S275" s="208"/>
      <c r="T275" s="208"/>
      <c r="U275" s="208"/>
      <c r="V275" s="226"/>
      <c r="W275" s="41"/>
    </row>
    <row r="276" spans="1:23" ht="20" customHeight="1">
      <c r="A276" s="436"/>
      <c r="B276" s="232"/>
      <c r="C276" s="208"/>
      <c r="D276" s="208"/>
      <c r="E276" s="208"/>
      <c r="F276" s="208"/>
      <c r="G276" s="207"/>
      <c r="H276" s="208"/>
      <c r="I276" s="208"/>
      <c r="J276" s="209"/>
      <c r="K276" s="208"/>
      <c r="L276" s="208"/>
      <c r="M276" s="210"/>
      <c r="N276" s="208"/>
      <c r="O276" s="208"/>
      <c r="P276" s="210"/>
      <c r="Q276" s="208"/>
      <c r="R276" s="208"/>
      <c r="S276" s="208"/>
      <c r="T276" s="208"/>
      <c r="U276" s="208"/>
      <c r="V276" s="226"/>
      <c r="W276" s="41"/>
    </row>
    <row r="277" spans="1:23" ht="20" customHeight="1">
      <c r="A277" s="436"/>
      <c r="B277" s="232"/>
      <c r="C277" s="208"/>
      <c r="D277" s="208"/>
      <c r="E277" s="208"/>
      <c r="F277" s="208"/>
      <c r="G277" s="207"/>
      <c r="H277" s="208"/>
      <c r="I277" s="208"/>
      <c r="J277" s="209"/>
      <c r="K277" s="208"/>
      <c r="L277" s="208"/>
      <c r="M277" s="210"/>
      <c r="N277" s="208"/>
      <c r="O277" s="208"/>
      <c r="P277" s="210"/>
      <c r="Q277" s="208"/>
      <c r="R277" s="208"/>
      <c r="S277" s="208"/>
      <c r="T277" s="208"/>
      <c r="U277" s="208"/>
      <c r="V277" s="226"/>
      <c r="W277" s="41"/>
    </row>
    <row r="278" spans="1:23" ht="20" customHeight="1">
      <c r="A278" s="436"/>
      <c r="B278" s="232"/>
      <c r="C278" s="208"/>
      <c r="D278" s="208"/>
      <c r="E278" s="208"/>
      <c r="F278" s="208"/>
      <c r="G278" s="207"/>
      <c r="H278" s="208"/>
      <c r="I278" s="208"/>
      <c r="J278" s="209"/>
      <c r="K278" s="208"/>
      <c r="L278" s="208"/>
      <c r="M278" s="210"/>
      <c r="N278" s="208"/>
      <c r="O278" s="208"/>
      <c r="P278" s="210"/>
      <c r="Q278" s="208"/>
      <c r="R278" s="208"/>
      <c r="S278" s="208"/>
      <c r="T278" s="208"/>
      <c r="U278" s="208"/>
      <c r="V278" s="226"/>
      <c r="W278" s="41"/>
    </row>
    <row r="279" spans="1:23" ht="20" customHeight="1">
      <c r="A279" s="436"/>
      <c r="B279" s="232"/>
      <c r="C279" s="208"/>
      <c r="D279" s="208"/>
      <c r="E279" s="208"/>
      <c r="F279" s="208"/>
      <c r="G279" s="207"/>
      <c r="H279" s="208"/>
      <c r="I279" s="208"/>
      <c r="J279" s="209"/>
      <c r="K279" s="208"/>
      <c r="L279" s="208"/>
      <c r="M279" s="210"/>
      <c r="N279" s="208"/>
      <c r="O279" s="208"/>
      <c r="P279" s="210"/>
      <c r="Q279" s="208"/>
      <c r="R279" s="208"/>
      <c r="S279" s="208"/>
      <c r="T279" s="208"/>
      <c r="U279" s="208"/>
      <c r="V279" s="226"/>
      <c r="W279" s="41"/>
    </row>
    <row r="280" spans="1:23" ht="20" customHeight="1">
      <c r="A280" s="436"/>
      <c r="B280" s="232"/>
      <c r="C280" s="208"/>
      <c r="D280" s="208"/>
      <c r="E280" s="208"/>
      <c r="F280" s="208"/>
      <c r="G280" s="207"/>
      <c r="H280" s="208"/>
      <c r="I280" s="208"/>
      <c r="J280" s="209"/>
      <c r="K280" s="208"/>
      <c r="L280" s="208"/>
      <c r="M280" s="210"/>
      <c r="N280" s="208"/>
      <c r="O280" s="208"/>
      <c r="P280" s="210"/>
      <c r="Q280" s="208"/>
      <c r="R280" s="208"/>
      <c r="S280" s="208"/>
      <c r="T280" s="208"/>
      <c r="U280" s="208"/>
      <c r="V280" s="226"/>
      <c r="W280" s="41"/>
    </row>
    <row r="281" spans="1:23" ht="20" customHeight="1" thickBot="1">
      <c r="A281" s="437"/>
      <c r="B281" s="233"/>
      <c r="C281" s="227"/>
      <c r="D281" s="227"/>
      <c r="E281" s="227"/>
      <c r="F281" s="227"/>
      <c r="G281" s="228"/>
      <c r="H281" s="227"/>
      <c r="I281" s="227"/>
      <c r="J281" s="229"/>
      <c r="K281" s="227"/>
      <c r="L281" s="227"/>
      <c r="M281" s="230"/>
      <c r="N281" s="227"/>
      <c r="O281" s="227"/>
      <c r="P281" s="230"/>
      <c r="Q281" s="227"/>
      <c r="R281" s="227"/>
      <c r="S281" s="227"/>
      <c r="T281" s="227"/>
      <c r="U281" s="227"/>
      <c r="V281" s="231"/>
      <c r="W281" s="41"/>
    </row>
    <row r="282" spans="1:23" ht="20" customHeight="1">
      <c r="A282" s="435" t="s">
        <v>40</v>
      </c>
      <c r="B282" s="220" t="str" cm="1">
        <f t="array" ref="B282">_xlfn.LET(_xlpm.x, _xlfn._xlws.SORT(_xlfn._xlws.FILTER(Data!$A$6:$U$293,(Data!$C$6:$C$293=$A282)*(Data!$D$6:$D$293=$E$160)*(Data!$E$6:$E$293="U9")),18),_xlpm.y,_xlfn._xlws.SORT(_xlfn._xlws.FILTER(Data!$A$6:$U$293,(Data!$C$6:$C$293=$A282)*(Data!$D$6:$D$293=$E$160)*(Data!$E$6:$E$293="U11")),19), IFERROR(_xlfn.VSTACK(_xlpm.x,_xlpm.y), IFERROR(_xlpm.y,IFERROR(_xlpm.x, ""))))</f>
        <v/>
      </c>
      <c r="C282" s="221"/>
      <c r="D282" s="221"/>
      <c r="E282" s="221"/>
      <c r="F282" s="221"/>
      <c r="G282" s="222"/>
      <c r="H282" s="221"/>
      <c r="I282" s="221"/>
      <c r="J282" s="223"/>
      <c r="K282" s="221"/>
      <c r="L282" s="221"/>
      <c r="M282" s="224"/>
      <c r="N282" s="221"/>
      <c r="O282" s="221"/>
      <c r="P282" s="224"/>
      <c r="Q282" s="221"/>
      <c r="R282" s="221"/>
      <c r="S282" s="221"/>
      <c r="T282" s="221"/>
      <c r="U282" s="221"/>
      <c r="V282" s="225"/>
      <c r="W282" s="41"/>
    </row>
    <row r="283" spans="1:23" ht="20" customHeight="1">
      <c r="A283" s="436"/>
      <c r="B283" s="232"/>
      <c r="C283" s="208"/>
      <c r="D283" s="208"/>
      <c r="E283" s="208"/>
      <c r="F283" s="208"/>
      <c r="G283" s="207"/>
      <c r="H283" s="208"/>
      <c r="I283" s="208"/>
      <c r="J283" s="209"/>
      <c r="K283" s="208"/>
      <c r="L283" s="208"/>
      <c r="M283" s="210"/>
      <c r="N283" s="208"/>
      <c r="O283" s="208"/>
      <c r="P283" s="210"/>
      <c r="Q283" s="208"/>
      <c r="R283" s="208"/>
      <c r="S283" s="208"/>
      <c r="T283" s="208"/>
      <c r="U283" s="208"/>
      <c r="V283" s="226"/>
      <c r="W283" s="31"/>
    </row>
    <row r="284" spans="1:23" ht="20" customHeight="1">
      <c r="A284" s="436"/>
      <c r="B284" s="232"/>
      <c r="C284" s="208"/>
      <c r="D284" s="208"/>
      <c r="E284" s="208"/>
      <c r="F284" s="208"/>
      <c r="G284" s="207"/>
      <c r="H284" s="208"/>
      <c r="I284" s="208"/>
      <c r="J284" s="209"/>
      <c r="K284" s="208"/>
      <c r="L284" s="208"/>
      <c r="M284" s="210"/>
      <c r="N284" s="208"/>
      <c r="O284" s="208"/>
      <c r="P284" s="210"/>
      <c r="Q284" s="208"/>
      <c r="R284" s="208"/>
      <c r="S284" s="208"/>
      <c r="T284" s="208"/>
      <c r="U284" s="208"/>
      <c r="V284" s="226"/>
      <c r="W284" s="41"/>
    </row>
    <row r="285" spans="1:23" ht="20" customHeight="1">
      <c r="A285" s="436"/>
      <c r="B285" s="232"/>
      <c r="C285" s="208"/>
      <c r="D285" s="208"/>
      <c r="E285" s="208"/>
      <c r="F285" s="208"/>
      <c r="G285" s="207"/>
      <c r="H285" s="208"/>
      <c r="I285" s="208"/>
      <c r="J285" s="209"/>
      <c r="K285" s="208"/>
      <c r="L285" s="208"/>
      <c r="M285" s="210"/>
      <c r="N285" s="208"/>
      <c r="O285" s="208"/>
      <c r="P285" s="210"/>
      <c r="Q285" s="208"/>
      <c r="R285" s="208"/>
      <c r="S285" s="208"/>
      <c r="T285" s="208"/>
      <c r="U285" s="208"/>
      <c r="V285" s="226"/>
      <c r="W285" s="41"/>
    </row>
    <row r="286" spans="1:23" ht="20" customHeight="1">
      <c r="A286" s="436"/>
      <c r="B286" s="232"/>
      <c r="C286" s="208"/>
      <c r="D286" s="208"/>
      <c r="E286" s="208"/>
      <c r="F286" s="208"/>
      <c r="G286" s="207"/>
      <c r="H286" s="208"/>
      <c r="I286" s="208"/>
      <c r="J286" s="209"/>
      <c r="K286" s="208"/>
      <c r="L286" s="208"/>
      <c r="M286" s="210"/>
      <c r="N286" s="208"/>
      <c r="O286" s="208"/>
      <c r="P286" s="210"/>
      <c r="Q286" s="208"/>
      <c r="R286" s="208"/>
      <c r="S286" s="208"/>
      <c r="T286" s="208"/>
      <c r="U286" s="208"/>
      <c r="V286" s="226"/>
      <c r="W286" s="41"/>
    </row>
    <row r="287" spans="1:23" ht="20" customHeight="1">
      <c r="A287" s="436"/>
      <c r="B287" s="232"/>
      <c r="C287" s="208"/>
      <c r="D287" s="208"/>
      <c r="E287" s="208"/>
      <c r="F287" s="208"/>
      <c r="G287" s="207"/>
      <c r="H287" s="208"/>
      <c r="I287" s="208"/>
      <c r="J287" s="209"/>
      <c r="K287" s="208"/>
      <c r="L287" s="208"/>
      <c r="M287" s="210"/>
      <c r="N287" s="208"/>
      <c r="O287" s="208"/>
      <c r="P287" s="210"/>
      <c r="Q287" s="208"/>
      <c r="R287" s="208"/>
      <c r="S287" s="208"/>
      <c r="T287" s="208"/>
      <c r="U287" s="208"/>
      <c r="V287" s="226"/>
      <c r="W287" s="41"/>
    </row>
    <row r="288" spans="1:23" ht="20" customHeight="1">
      <c r="A288" s="436"/>
      <c r="B288" s="232"/>
      <c r="C288" s="208"/>
      <c r="D288" s="208"/>
      <c r="E288" s="208"/>
      <c r="F288" s="208"/>
      <c r="G288" s="207"/>
      <c r="H288" s="208"/>
      <c r="I288" s="208"/>
      <c r="J288" s="209"/>
      <c r="K288" s="208"/>
      <c r="L288" s="208"/>
      <c r="M288" s="210"/>
      <c r="N288" s="208"/>
      <c r="O288" s="208"/>
      <c r="P288" s="210"/>
      <c r="Q288" s="208"/>
      <c r="R288" s="208"/>
      <c r="S288" s="208"/>
      <c r="T288" s="208"/>
      <c r="U288" s="208"/>
      <c r="V288" s="226"/>
      <c r="W288" s="41"/>
    </row>
    <row r="289" spans="1:23" ht="20" customHeight="1">
      <c r="A289" s="436"/>
      <c r="B289" s="232"/>
      <c r="C289" s="208"/>
      <c r="D289" s="208"/>
      <c r="E289" s="208"/>
      <c r="F289" s="208"/>
      <c r="G289" s="207"/>
      <c r="H289" s="208"/>
      <c r="I289" s="208"/>
      <c r="J289" s="209"/>
      <c r="K289" s="208"/>
      <c r="L289" s="208"/>
      <c r="M289" s="210"/>
      <c r="N289" s="208"/>
      <c r="O289" s="208"/>
      <c r="P289" s="210"/>
      <c r="Q289" s="208"/>
      <c r="R289" s="208"/>
      <c r="S289" s="208"/>
      <c r="T289" s="208"/>
      <c r="U289" s="208"/>
      <c r="V289" s="226"/>
      <c r="W289" s="41"/>
    </row>
    <row r="290" spans="1:23" ht="20" customHeight="1">
      <c r="A290" s="436"/>
      <c r="B290" s="232"/>
      <c r="C290" s="208"/>
      <c r="D290" s="208"/>
      <c r="E290" s="208"/>
      <c r="F290" s="208"/>
      <c r="G290" s="207"/>
      <c r="H290" s="208"/>
      <c r="I290" s="208"/>
      <c r="J290" s="209"/>
      <c r="K290" s="208"/>
      <c r="L290" s="208"/>
      <c r="M290" s="210"/>
      <c r="N290" s="208"/>
      <c r="O290" s="208"/>
      <c r="P290" s="210"/>
      <c r="Q290" s="208"/>
      <c r="R290" s="208"/>
      <c r="S290" s="208"/>
      <c r="T290" s="208"/>
      <c r="U290" s="208"/>
      <c r="V290" s="226"/>
      <c r="W290" s="41"/>
    </row>
    <row r="291" spans="1:23" ht="20" customHeight="1">
      <c r="A291" s="436"/>
      <c r="B291" s="232"/>
      <c r="C291" s="208"/>
      <c r="D291" s="208"/>
      <c r="E291" s="208"/>
      <c r="F291" s="208"/>
      <c r="G291" s="207"/>
      <c r="H291" s="208"/>
      <c r="I291" s="208"/>
      <c r="J291" s="209"/>
      <c r="K291" s="208"/>
      <c r="L291" s="208"/>
      <c r="M291" s="210"/>
      <c r="N291" s="208"/>
      <c r="O291" s="208"/>
      <c r="P291" s="210"/>
      <c r="Q291" s="208"/>
      <c r="R291" s="208"/>
      <c r="S291" s="208"/>
      <c r="T291" s="208"/>
      <c r="U291" s="208"/>
      <c r="V291" s="226"/>
      <c r="W291" s="41"/>
    </row>
    <row r="292" spans="1:23" ht="20" customHeight="1">
      <c r="A292" s="436"/>
      <c r="B292" s="232"/>
      <c r="C292" s="208"/>
      <c r="D292" s="208"/>
      <c r="E292" s="208"/>
      <c r="F292" s="208"/>
      <c r="G292" s="207"/>
      <c r="H292" s="208"/>
      <c r="I292" s="208"/>
      <c r="J292" s="209"/>
      <c r="K292" s="208"/>
      <c r="L292" s="208"/>
      <c r="M292" s="210"/>
      <c r="N292" s="208"/>
      <c r="O292" s="208"/>
      <c r="P292" s="210"/>
      <c r="Q292" s="208"/>
      <c r="R292" s="208"/>
      <c r="S292" s="208"/>
      <c r="T292" s="208"/>
      <c r="U292" s="208"/>
      <c r="V292" s="226"/>
      <c r="W292" s="41"/>
    </row>
    <row r="293" spans="1:23" ht="20" customHeight="1">
      <c r="A293" s="436"/>
      <c r="B293" s="232"/>
      <c r="C293" s="208"/>
      <c r="D293" s="208"/>
      <c r="E293" s="208"/>
      <c r="F293" s="208"/>
      <c r="G293" s="207"/>
      <c r="H293" s="208"/>
      <c r="I293" s="208"/>
      <c r="J293" s="209"/>
      <c r="K293" s="208"/>
      <c r="L293" s="208"/>
      <c r="M293" s="210"/>
      <c r="N293" s="208"/>
      <c r="O293" s="208"/>
      <c r="P293" s="210"/>
      <c r="Q293" s="208"/>
      <c r="R293" s="208"/>
      <c r="S293" s="208"/>
      <c r="T293" s="208"/>
      <c r="U293" s="208"/>
      <c r="V293" s="226"/>
      <c r="W293" s="41"/>
    </row>
    <row r="294" spans="1:23" ht="20" customHeight="1">
      <c r="A294" s="436"/>
      <c r="B294" s="232"/>
      <c r="C294" s="208"/>
      <c r="D294" s="208"/>
      <c r="E294" s="208"/>
      <c r="F294" s="208"/>
      <c r="G294" s="207"/>
      <c r="H294" s="208"/>
      <c r="I294" s="208"/>
      <c r="J294" s="209"/>
      <c r="K294" s="208"/>
      <c r="L294" s="208"/>
      <c r="M294" s="210"/>
      <c r="N294" s="208"/>
      <c r="O294" s="208"/>
      <c r="P294" s="210"/>
      <c r="Q294" s="208"/>
      <c r="R294" s="208"/>
      <c r="S294" s="208"/>
      <c r="T294" s="208"/>
      <c r="U294" s="208"/>
      <c r="V294" s="226"/>
      <c r="W294" s="41"/>
    </row>
    <row r="295" spans="1:23" ht="20" customHeight="1">
      <c r="A295" s="436"/>
      <c r="B295" s="232"/>
      <c r="C295" s="208"/>
      <c r="D295" s="208"/>
      <c r="E295" s="208"/>
      <c r="F295" s="208"/>
      <c r="G295" s="207"/>
      <c r="H295" s="208"/>
      <c r="I295" s="208"/>
      <c r="J295" s="209"/>
      <c r="K295" s="208"/>
      <c r="L295" s="208"/>
      <c r="M295" s="210"/>
      <c r="N295" s="208"/>
      <c r="O295" s="208"/>
      <c r="P295" s="210"/>
      <c r="Q295" s="208"/>
      <c r="R295" s="208"/>
      <c r="S295" s="208"/>
      <c r="T295" s="208"/>
      <c r="U295" s="208"/>
      <c r="V295" s="226"/>
      <c r="W295" s="41"/>
    </row>
    <row r="296" spans="1:23" ht="20" customHeight="1">
      <c r="A296" s="436"/>
      <c r="B296" s="232"/>
      <c r="C296" s="208"/>
      <c r="D296" s="208"/>
      <c r="E296" s="208"/>
      <c r="F296" s="208"/>
      <c r="G296" s="207"/>
      <c r="H296" s="208"/>
      <c r="I296" s="208"/>
      <c r="J296" s="209"/>
      <c r="K296" s="208"/>
      <c r="L296" s="208"/>
      <c r="M296" s="210"/>
      <c r="N296" s="208"/>
      <c r="O296" s="208"/>
      <c r="P296" s="210"/>
      <c r="Q296" s="208"/>
      <c r="R296" s="208"/>
      <c r="S296" s="208"/>
      <c r="T296" s="208"/>
      <c r="U296" s="208"/>
      <c r="V296" s="226"/>
      <c r="W296" s="41"/>
    </row>
    <row r="297" spans="1:23" ht="20" customHeight="1" thickBot="1">
      <c r="A297" s="437"/>
      <c r="B297" s="233"/>
      <c r="C297" s="227"/>
      <c r="D297" s="227"/>
      <c r="E297" s="227"/>
      <c r="F297" s="227"/>
      <c r="G297" s="228"/>
      <c r="H297" s="227"/>
      <c r="I297" s="227"/>
      <c r="J297" s="229"/>
      <c r="K297" s="227"/>
      <c r="L297" s="227"/>
      <c r="M297" s="230"/>
      <c r="N297" s="227"/>
      <c r="O297" s="227"/>
      <c r="P297" s="230"/>
      <c r="Q297" s="227"/>
      <c r="R297" s="227"/>
      <c r="S297" s="227"/>
      <c r="T297" s="227"/>
      <c r="U297" s="227"/>
      <c r="V297" s="231"/>
      <c r="W297" s="41"/>
    </row>
    <row r="298" spans="1:23" ht="20" customHeight="1">
      <c r="A298" s="435" t="s">
        <v>41</v>
      </c>
      <c r="B298" s="220" t="str" cm="1">
        <f t="array" ref="B298">_xlfn.LET(_xlpm.x, _xlfn._xlws.SORT(_xlfn._xlws.FILTER(Data!$A$6:$U$293,(Data!$C$6:$C$293=$A298)*(Data!$D$6:$D$293=$E$160)*(Data!$E$6:$E$293="U9")),18),_xlpm.y,_xlfn._xlws.SORT(_xlfn._xlws.FILTER(Data!$A$6:$U$293,(Data!$C$6:$C$293=$A298)*(Data!$D$6:$D$293=$E$160)*(Data!$E$6:$E$293="U11")),19), IFERROR(_xlfn.VSTACK(_xlpm.x,_xlpm.y), IFERROR(_xlpm.y,IFERROR(_xlpm.x, ""))))</f>
        <v/>
      </c>
      <c r="C298" s="221"/>
      <c r="D298" s="221"/>
      <c r="E298" s="221"/>
      <c r="F298" s="221"/>
      <c r="G298" s="222"/>
      <c r="H298" s="221"/>
      <c r="I298" s="221"/>
      <c r="J298" s="223"/>
      <c r="K298" s="221"/>
      <c r="L298" s="221"/>
      <c r="M298" s="224"/>
      <c r="N298" s="221"/>
      <c r="O298" s="221"/>
      <c r="P298" s="224"/>
      <c r="Q298" s="221"/>
      <c r="R298" s="221"/>
      <c r="S298" s="221"/>
      <c r="T298" s="221"/>
      <c r="U298" s="221"/>
      <c r="V298" s="225"/>
      <c r="W298" s="41"/>
    </row>
    <row r="299" spans="1:23" ht="20" customHeight="1">
      <c r="A299" s="436"/>
      <c r="B299" s="232"/>
      <c r="C299" s="208"/>
      <c r="D299" s="208"/>
      <c r="E299" s="208"/>
      <c r="F299" s="208"/>
      <c r="G299" s="207"/>
      <c r="H299" s="208"/>
      <c r="I299" s="208"/>
      <c r="J299" s="209"/>
      <c r="K299" s="208"/>
      <c r="L299" s="208"/>
      <c r="M299" s="210"/>
      <c r="N299" s="208"/>
      <c r="O299" s="208"/>
      <c r="P299" s="210"/>
      <c r="Q299" s="208"/>
      <c r="R299" s="208"/>
      <c r="S299" s="208"/>
      <c r="T299" s="208"/>
      <c r="U299" s="208"/>
      <c r="V299" s="226"/>
      <c r="W299" s="41"/>
    </row>
    <row r="300" spans="1:23" ht="20" customHeight="1">
      <c r="A300" s="436"/>
      <c r="B300" s="232"/>
      <c r="C300" s="208"/>
      <c r="D300" s="208"/>
      <c r="E300" s="208"/>
      <c r="F300" s="208"/>
      <c r="G300" s="207"/>
      <c r="H300" s="208"/>
      <c r="I300" s="208"/>
      <c r="J300" s="209"/>
      <c r="K300" s="208"/>
      <c r="L300" s="208"/>
      <c r="M300" s="210"/>
      <c r="N300" s="208"/>
      <c r="O300" s="208"/>
      <c r="P300" s="210"/>
      <c r="Q300" s="208"/>
      <c r="R300" s="208"/>
      <c r="S300" s="208"/>
      <c r="T300" s="208"/>
      <c r="U300" s="208"/>
      <c r="V300" s="226"/>
      <c r="W300" s="31"/>
    </row>
    <row r="301" spans="1:23" ht="20" customHeight="1">
      <c r="A301" s="436"/>
      <c r="B301" s="232"/>
      <c r="C301" s="208"/>
      <c r="D301" s="208"/>
      <c r="E301" s="208"/>
      <c r="F301" s="208"/>
      <c r="G301" s="207"/>
      <c r="H301" s="208"/>
      <c r="I301" s="208"/>
      <c r="J301" s="209"/>
      <c r="K301" s="208"/>
      <c r="L301" s="208"/>
      <c r="M301" s="210"/>
      <c r="N301" s="208"/>
      <c r="O301" s="208"/>
      <c r="P301" s="210"/>
      <c r="Q301" s="208"/>
      <c r="R301" s="208"/>
      <c r="S301" s="208"/>
      <c r="T301" s="208"/>
      <c r="U301" s="208"/>
      <c r="V301" s="226"/>
      <c r="W301" s="41"/>
    </row>
    <row r="302" spans="1:23" ht="20" customHeight="1">
      <c r="A302" s="436"/>
      <c r="B302" s="232"/>
      <c r="C302" s="208"/>
      <c r="D302" s="208"/>
      <c r="E302" s="208"/>
      <c r="F302" s="208"/>
      <c r="G302" s="207"/>
      <c r="H302" s="208"/>
      <c r="I302" s="208"/>
      <c r="J302" s="209"/>
      <c r="K302" s="208"/>
      <c r="L302" s="208"/>
      <c r="M302" s="210"/>
      <c r="N302" s="208"/>
      <c r="O302" s="208"/>
      <c r="P302" s="210"/>
      <c r="Q302" s="208"/>
      <c r="R302" s="208"/>
      <c r="S302" s="208"/>
      <c r="T302" s="208"/>
      <c r="U302" s="208"/>
      <c r="V302" s="226"/>
      <c r="W302" s="41"/>
    </row>
    <row r="303" spans="1:23" ht="20" customHeight="1">
      <c r="A303" s="436"/>
      <c r="B303" s="232"/>
      <c r="C303" s="208"/>
      <c r="D303" s="208"/>
      <c r="E303" s="208"/>
      <c r="F303" s="208"/>
      <c r="G303" s="207"/>
      <c r="H303" s="208"/>
      <c r="I303" s="208"/>
      <c r="J303" s="209"/>
      <c r="K303" s="208"/>
      <c r="L303" s="208"/>
      <c r="M303" s="210"/>
      <c r="N303" s="208"/>
      <c r="O303" s="208"/>
      <c r="P303" s="210"/>
      <c r="Q303" s="208"/>
      <c r="R303" s="208"/>
      <c r="S303" s="208"/>
      <c r="T303" s="208"/>
      <c r="U303" s="208"/>
      <c r="V303" s="226"/>
      <c r="W303" s="41"/>
    </row>
    <row r="304" spans="1:23" ht="20" customHeight="1">
      <c r="A304" s="436"/>
      <c r="B304" s="232"/>
      <c r="C304" s="208"/>
      <c r="D304" s="208"/>
      <c r="E304" s="208"/>
      <c r="F304" s="208"/>
      <c r="G304" s="207"/>
      <c r="H304" s="208"/>
      <c r="I304" s="208"/>
      <c r="J304" s="209"/>
      <c r="K304" s="208"/>
      <c r="L304" s="208"/>
      <c r="M304" s="210"/>
      <c r="N304" s="208"/>
      <c r="O304" s="208"/>
      <c r="P304" s="210"/>
      <c r="Q304" s="208"/>
      <c r="R304" s="208"/>
      <c r="S304" s="208"/>
      <c r="T304" s="208"/>
      <c r="U304" s="208"/>
      <c r="V304" s="226"/>
      <c r="W304" s="41"/>
    </row>
    <row r="305" spans="1:23" ht="20" customHeight="1">
      <c r="A305" s="436"/>
      <c r="B305" s="232"/>
      <c r="C305" s="208"/>
      <c r="D305" s="208"/>
      <c r="E305" s="208"/>
      <c r="F305" s="208"/>
      <c r="G305" s="207"/>
      <c r="H305" s="208"/>
      <c r="I305" s="208"/>
      <c r="J305" s="209"/>
      <c r="K305" s="208"/>
      <c r="L305" s="208"/>
      <c r="M305" s="210"/>
      <c r="N305" s="208"/>
      <c r="O305" s="208"/>
      <c r="P305" s="210"/>
      <c r="Q305" s="208"/>
      <c r="R305" s="208"/>
      <c r="S305" s="208"/>
      <c r="T305" s="208"/>
      <c r="U305" s="208"/>
      <c r="V305" s="226"/>
      <c r="W305" s="41"/>
    </row>
    <row r="306" spans="1:23" ht="20" customHeight="1">
      <c r="A306" s="436"/>
      <c r="B306" s="232"/>
      <c r="C306" s="208"/>
      <c r="D306" s="208"/>
      <c r="E306" s="208"/>
      <c r="F306" s="208"/>
      <c r="G306" s="207"/>
      <c r="H306" s="208"/>
      <c r="I306" s="208"/>
      <c r="J306" s="209"/>
      <c r="K306" s="208"/>
      <c r="L306" s="208"/>
      <c r="M306" s="210"/>
      <c r="N306" s="208"/>
      <c r="O306" s="208"/>
      <c r="P306" s="210"/>
      <c r="Q306" s="208"/>
      <c r="R306" s="208"/>
      <c r="S306" s="208"/>
      <c r="T306" s="208"/>
      <c r="U306" s="208"/>
      <c r="V306" s="226"/>
      <c r="W306" s="41"/>
    </row>
    <row r="307" spans="1:23" ht="20" customHeight="1">
      <c r="A307" s="436"/>
      <c r="B307" s="232"/>
      <c r="C307" s="208"/>
      <c r="D307" s="208"/>
      <c r="E307" s="208"/>
      <c r="F307" s="208"/>
      <c r="G307" s="207"/>
      <c r="H307" s="208"/>
      <c r="I307" s="208"/>
      <c r="J307" s="209"/>
      <c r="K307" s="208"/>
      <c r="L307" s="208"/>
      <c r="M307" s="210"/>
      <c r="N307" s="208"/>
      <c r="O307" s="208"/>
      <c r="P307" s="210"/>
      <c r="Q307" s="208"/>
      <c r="R307" s="208"/>
      <c r="S307" s="208"/>
      <c r="T307" s="208"/>
      <c r="U307" s="208"/>
      <c r="V307" s="226"/>
      <c r="W307" s="41"/>
    </row>
    <row r="308" spans="1:23" ht="20" customHeight="1">
      <c r="A308" s="436"/>
      <c r="B308" s="232"/>
      <c r="C308" s="208"/>
      <c r="D308" s="208"/>
      <c r="E308" s="208"/>
      <c r="F308" s="208"/>
      <c r="G308" s="207"/>
      <c r="H308" s="208"/>
      <c r="I308" s="208"/>
      <c r="J308" s="209"/>
      <c r="K308" s="208"/>
      <c r="L308" s="208"/>
      <c r="M308" s="210"/>
      <c r="N308" s="208"/>
      <c r="O308" s="208"/>
      <c r="P308" s="210"/>
      <c r="Q308" s="208"/>
      <c r="R308" s="208"/>
      <c r="S308" s="208"/>
      <c r="T308" s="208"/>
      <c r="U308" s="208"/>
      <c r="V308" s="226"/>
      <c r="W308" s="41"/>
    </row>
    <row r="309" spans="1:23" ht="20" customHeight="1">
      <c r="A309" s="436"/>
      <c r="B309" s="232"/>
      <c r="C309" s="208"/>
      <c r="D309" s="208"/>
      <c r="E309" s="208"/>
      <c r="F309" s="208"/>
      <c r="G309" s="207"/>
      <c r="H309" s="208"/>
      <c r="I309" s="208"/>
      <c r="J309" s="209"/>
      <c r="K309" s="208"/>
      <c r="L309" s="208"/>
      <c r="M309" s="210"/>
      <c r="N309" s="208"/>
      <c r="O309" s="208"/>
      <c r="P309" s="210"/>
      <c r="Q309" s="208"/>
      <c r="R309" s="208"/>
      <c r="S309" s="208"/>
      <c r="T309" s="208"/>
      <c r="U309" s="208"/>
      <c r="V309" s="226"/>
      <c r="W309" s="41"/>
    </row>
    <row r="310" spans="1:23" ht="20" customHeight="1">
      <c r="A310" s="436"/>
      <c r="B310" s="232"/>
      <c r="C310" s="208"/>
      <c r="D310" s="208"/>
      <c r="E310" s="208"/>
      <c r="F310" s="208"/>
      <c r="G310" s="207"/>
      <c r="H310" s="208"/>
      <c r="I310" s="208"/>
      <c r="J310" s="209"/>
      <c r="K310" s="208"/>
      <c r="L310" s="208"/>
      <c r="M310" s="210"/>
      <c r="N310" s="208"/>
      <c r="O310" s="208"/>
      <c r="P310" s="210"/>
      <c r="Q310" s="208"/>
      <c r="R310" s="208"/>
      <c r="S310" s="208"/>
      <c r="T310" s="208"/>
      <c r="U310" s="208"/>
      <c r="V310" s="226"/>
      <c r="W310" s="41"/>
    </row>
    <row r="311" spans="1:23" ht="20" customHeight="1">
      <c r="A311" s="436"/>
      <c r="B311" s="232"/>
      <c r="C311" s="208"/>
      <c r="D311" s="208"/>
      <c r="E311" s="208"/>
      <c r="F311" s="208"/>
      <c r="G311" s="207"/>
      <c r="H311" s="208"/>
      <c r="I311" s="208"/>
      <c r="J311" s="209"/>
      <c r="K311" s="208"/>
      <c r="L311" s="208"/>
      <c r="M311" s="210"/>
      <c r="N311" s="208"/>
      <c r="O311" s="208"/>
      <c r="P311" s="210"/>
      <c r="Q311" s="208"/>
      <c r="R311" s="208"/>
      <c r="S311" s="208"/>
      <c r="T311" s="208"/>
      <c r="U311" s="208"/>
      <c r="V311" s="226"/>
      <c r="W311" s="41"/>
    </row>
    <row r="312" spans="1:23" ht="20" customHeight="1">
      <c r="A312" s="436"/>
      <c r="B312" s="232"/>
      <c r="C312" s="208"/>
      <c r="D312" s="208"/>
      <c r="E312" s="208"/>
      <c r="F312" s="208"/>
      <c r="G312" s="207"/>
      <c r="H312" s="208"/>
      <c r="I312" s="208"/>
      <c r="J312" s="209"/>
      <c r="K312" s="208"/>
      <c r="L312" s="208"/>
      <c r="M312" s="210"/>
      <c r="N312" s="208"/>
      <c r="O312" s="208"/>
      <c r="P312" s="210"/>
      <c r="Q312" s="208"/>
      <c r="R312" s="208"/>
      <c r="S312" s="208"/>
      <c r="T312" s="208"/>
      <c r="U312" s="208"/>
      <c r="V312" s="226"/>
      <c r="W312" s="41"/>
    </row>
    <row r="313" spans="1:23" ht="20" customHeight="1" thickBot="1">
      <c r="A313" s="437"/>
      <c r="B313" s="233"/>
      <c r="C313" s="227"/>
      <c r="D313" s="227"/>
      <c r="E313" s="227"/>
      <c r="F313" s="227"/>
      <c r="G313" s="228"/>
      <c r="H313" s="227"/>
      <c r="I313" s="227"/>
      <c r="J313" s="229"/>
      <c r="K313" s="227"/>
      <c r="L313" s="227"/>
      <c r="M313" s="230"/>
      <c r="N313" s="227"/>
      <c r="O313" s="227"/>
      <c r="P313" s="230"/>
      <c r="Q313" s="227"/>
      <c r="R313" s="227"/>
      <c r="S313" s="227"/>
      <c r="T313" s="227"/>
      <c r="U313" s="227"/>
      <c r="V313" s="231"/>
      <c r="W313" s="41"/>
    </row>
    <row r="314" spans="1:23" ht="18">
      <c r="W314" s="41"/>
    </row>
    <row r="315" spans="1:23" ht="18">
      <c r="W315" s="41"/>
    </row>
    <row r="316" spans="1:23" ht="18">
      <c r="W316" s="41"/>
    </row>
    <row r="317" spans="1:23" ht="17" customHeight="1">
      <c r="B317" s="269"/>
      <c r="C317" s="269"/>
      <c r="D317" s="269"/>
      <c r="E317" s="269"/>
      <c r="F317" s="269"/>
      <c r="G317" s="269"/>
      <c r="H317" s="269"/>
      <c r="I317" s="269"/>
      <c r="J317" s="269"/>
      <c r="K317" s="269"/>
      <c r="L317" s="269"/>
      <c r="M317" s="269"/>
      <c r="N317" s="269"/>
      <c r="O317" s="269"/>
      <c r="P317" s="269"/>
      <c r="Q317" s="269"/>
      <c r="R317" s="269"/>
      <c r="S317" s="269"/>
      <c r="T317" s="269"/>
      <c r="U317" s="269"/>
      <c r="V317" s="41"/>
      <c r="W317"/>
    </row>
    <row r="318" spans="1:23" ht="18">
      <c r="W318" s="41"/>
    </row>
    <row r="319" spans="1:23" ht="18">
      <c r="W319" s="41"/>
    </row>
    <row r="320" spans="1:23" ht="18">
      <c r="W320" s="41"/>
    </row>
    <row r="321" spans="1:23" ht="18">
      <c r="W321" s="41"/>
    </row>
    <row r="322" spans="1:23" ht="18">
      <c r="W322" s="41"/>
    </row>
    <row r="323" spans="1:23" ht="45">
      <c r="B323" s="438" t="s">
        <v>170</v>
      </c>
      <c r="C323" s="439"/>
      <c r="D323" s="439"/>
      <c r="E323" s="439"/>
      <c r="F323" s="439"/>
      <c r="G323" s="439"/>
      <c r="H323" s="439"/>
      <c r="I323" s="439"/>
      <c r="J323" s="439"/>
      <c r="K323" s="439"/>
      <c r="L323" s="439"/>
      <c r="M323" s="439"/>
      <c r="N323" s="439"/>
      <c r="O323" s="439"/>
      <c r="P323" s="439"/>
      <c r="Q323" s="439"/>
      <c r="R323" s="439"/>
      <c r="S323" s="439"/>
      <c r="T323" s="439"/>
      <c r="U323" s="440"/>
      <c r="V323" s="41"/>
      <c r="W323"/>
    </row>
    <row r="324" spans="1:23" ht="20" customHeight="1">
      <c r="B324" s="245"/>
      <c r="C324" s="245"/>
      <c r="D324" s="245"/>
      <c r="E324" s="245"/>
      <c r="F324" s="245"/>
      <c r="G324" s="245"/>
      <c r="H324" s="245"/>
      <c r="I324" s="250"/>
      <c r="J324" s="250"/>
      <c r="K324" s="245"/>
      <c r="L324" s="245"/>
      <c r="M324" s="245"/>
      <c r="N324" s="245"/>
      <c r="O324" s="245"/>
      <c r="P324" s="245"/>
      <c r="Q324" s="245"/>
      <c r="R324" s="245"/>
      <c r="S324" s="245"/>
      <c r="T324" s="245"/>
      <c r="U324" s="245"/>
      <c r="V324" s="41"/>
      <c r="W324"/>
    </row>
    <row r="325" spans="1:23" ht="31" customHeight="1">
      <c r="A325" s="65"/>
      <c r="B325" s="433" t="s">
        <v>100</v>
      </c>
      <c r="C325" s="434"/>
      <c r="D325" s="243" t="s">
        <v>1</v>
      </c>
      <c r="E325" s="432" t="s">
        <v>168</v>
      </c>
      <c r="F325" s="431"/>
      <c r="G325" s="249" t="s">
        <v>169</v>
      </c>
      <c r="H325" s="248"/>
      <c r="K325" s="427" t="s">
        <v>103</v>
      </c>
      <c r="L325" s="427"/>
      <c r="M325" s="427"/>
      <c r="N325" s="427"/>
      <c r="O325" s="427"/>
      <c r="P325" s="427" t="s">
        <v>1</v>
      </c>
      <c r="Q325" s="427"/>
      <c r="R325" s="430" t="s">
        <v>168</v>
      </c>
      <c r="S325" s="431"/>
      <c r="T325" s="432" t="s">
        <v>169</v>
      </c>
      <c r="U325" s="431"/>
      <c r="W325"/>
    </row>
    <row r="326" spans="1:23" ht="31" customHeight="1">
      <c r="A326" s="65"/>
      <c r="B326" s="425" t="str">
        <f>IF(Data!M305=0,"",Data!M305)</f>
        <v/>
      </c>
      <c r="C326" s="426"/>
      <c r="D326" s="242" t="str">
        <f>IF(Data!N305=0,"",Data!N305)</f>
        <v/>
      </c>
      <c r="E326" s="425" t="str">
        <f>IF(Data!O305=0,"",Data!O305)</f>
        <v/>
      </c>
      <c r="F326" s="426"/>
      <c r="G326" s="425" t="str">
        <f>IF(Data!P305=0,"",Data!P305)</f>
        <v/>
      </c>
      <c r="H326" s="426"/>
      <c r="K326" s="425" t="str">
        <f>IF(Data!A305=0,"",Data!A305)</f>
        <v/>
      </c>
      <c r="L326" s="429"/>
      <c r="M326" s="429"/>
      <c r="N326" s="429"/>
      <c r="O326" s="426"/>
      <c r="P326" s="425" t="str">
        <f>IF(Data!B305=0,"",Data!B305)</f>
        <v/>
      </c>
      <c r="Q326" s="426"/>
      <c r="R326" s="425" t="str">
        <f>IF(Data!C305=0,"",Data!C305)</f>
        <v/>
      </c>
      <c r="S326" s="426"/>
      <c r="T326" s="425" t="str">
        <f>IF(Data!D305=0,"",Data!D305)</f>
        <v/>
      </c>
      <c r="U326" s="426"/>
      <c r="W326"/>
    </row>
    <row r="327" spans="1:23" ht="31" customHeight="1">
      <c r="A327" s="65"/>
      <c r="B327" s="425" t="str">
        <f>IF(Data!M306=0,"",Data!M306)</f>
        <v/>
      </c>
      <c r="C327" s="426"/>
      <c r="D327" s="242" t="str">
        <f>IF(Data!N306=0,"",Data!N306)</f>
        <v/>
      </c>
      <c r="E327" s="425" t="str">
        <f>IF(Data!O306=0,"",Data!O306)</f>
        <v/>
      </c>
      <c r="F327" s="426"/>
      <c r="G327" s="425" t="str">
        <f>IF(Data!P306=0,"",Data!P306)</f>
        <v/>
      </c>
      <c r="H327" s="426"/>
      <c r="K327" s="425" t="str">
        <f>IF(Data!A306=0,"",Data!A306)</f>
        <v/>
      </c>
      <c r="L327" s="429"/>
      <c r="M327" s="429"/>
      <c r="N327" s="429"/>
      <c r="O327" s="426"/>
      <c r="P327" s="425" t="str">
        <f>IF(Data!B306=0,"",Data!B306)</f>
        <v/>
      </c>
      <c r="Q327" s="426"/>
      <c r="R327" s="425" t="str">
        <f>IF(Data!C306=0,"",Data!C306)</f>
        <v/>
      </c>
      <c r="S327" s="426"/>
      <c r="T327" s="425" t="str">
        <f>IF(Data!D306=0,"",Data!D306)</f>
        <v/>
      </c>
      <c r="U327" s="426"/>
      <c r="W327"/>
    </row>
    <row r="328" spans="1:23" ht="31" customHeight="1">
      <c r="A328" s="65"/>
      <c r="B328" s="425" t="str">
        <f>IF(Data!M307=0,"",Data!M307)</f>
        <v/>
      </c>
      <c r="C328" s="426"/>
      <c r="D328" s="242" t="str">
        <f>IF(Data!N307=0,"",Data!N307)</f>
        <v/>
      </c>
      <c r="E328" s="425" t="str">
        <f>IF(Data!O307=0,"",Data!O307)</f>
        <v/>
      </c>
      <c r="F328" s="426"/>
      <c r="G328" s="425" t="str">
        <f>IF(Data!P307=0,"",Data!P307)</f>
        <v/>
      </c>
      <c r="H328" s="426"/>
      <c r="K328" s="425" t="str">
        <f>IF(Data!A307=0,"",Data!A307)</f>
        <v/>
      </c>
      <c r="L328" s="429"/>
      <c r="M328" s="429"/>
      <c r="N328" s="429"/>
      <c r="O328" s="426"/>
      <c r="P328" s="425" t="str">
        <f>IF(Data!B307=0,"",Data!B307)</f>
        <v/>
      </c>
      <c r="Q328" s="426"/>
      <c r="R328" s="425" t="str">
        <f>IF(Data!C307=0,"",Data!C307)</f>
        <v/>
      </c>
      <c r="S328" s="426"/>
      <c r="T328" s="425" t="str">
        <f>IF(Data!D307=0,"",Data!D307)</f>
        <v/>
      </c>
      <c r="U328" s="426"/>
      <c r="W328"/>
    </row>
    <row r="329" spans="1:23" ht="31" customHeight="1">
      <c r="A329" s="65"/>
      <c r="B329" s="425" t="str">
        <f>IF(Data!M308=0,"",Data!M308)</f>
        <v/>
      </c>
      <c r="C329" s="426"/>
      <c r="D329" s="242" t="str">
        <f>IF(Data!N308=0,"",Data!N308)</f>
        <v/>
      </c>
      <c r="E329" s="425" t="str">
        <f>IF(Data!O308=0,"",Data!O308)</f>
        <v/>
      </c>
      <c r="F329" s="426"/>
      <c r="G329" s="425" t="str">
        <f>IF(Data!P308=0,"",Data!P308)</f>
        <v/>
      </c>
      <c r="H329" s="426"/>
      <c r="K329" s="425" t="str">
        <f>IF(Data!A308=0,"",Data!A308)</f>
        <v/>
      </c>
      <c r="L329" s="429"/>
      <c r="M329" s="429"/>
      <c r="N329" s="429"/>
      <c r="O329" s="426"/>
      <c r="P329" s="425" t="str">
        <f>IF(Data!B308=0,"",Data!B308)</f>
        <v/>
      </c>
      <c r="Q329" s="426"/>
      <c r="R329" s="425" t="str">
        <f>IF(Data!C308=0,"",Data!C308)</f>
        <v/>
      </c>
      <c r="S329" s="426"/>
      <c r="T329" s="425" t="str">
        <f>IF(Data!D308=0,"",Data!D308)</f>
        <v/>
      </c>
      <c r="U329" s="426"/>
      <c r="V329"/>
      <c r="W329"/>
    </row>
    <row r="330" spans="1:23" ht="31" customHeight="1">
      <c r="A330" s="65"/>
      <c r="B330" s="425" t="str">
        <f>IF(Data!M309=0,"",Data!M309)</f>
        <v/>
      </c>
      <c r="C330" s="426"/>
      <c r="D330" s="242" t="str">
        <f>IF(Data!N309=0,"",Data!N309)</f>
        <v/>
      </c>
      <c r="E330" s="425" t="str">
        <f>IF(Data!O309=0,"",Data!O309)</f>
        <v/>
      </c>
      <c r="F330" s="426"/>
      <c r="G330" s="425" t="str">
        <f>IF(Data!P309=0,"",Data!P309)</f>
        <v/>
      </c>
      <c r="H330" s="426"/>
      <c r="K330" s="425" t="str">
        <f>IF(Data!A309=0,"",Data!A309)</f>
        <v/>
      </c>
      <c r="L330" s="429"/>
      <c r="M330" s="429"/>
      <c r="N330" s="429"/>
      <c r="O330" s="426"/>
      <c r="P330" s="425" t="str">
        <f>IF(Data!B309=0,"",Data!B309)</f>
        <v/>
      </c>
      <c r="Q330" s="426"/>
      <c r="R330" s="425" t="str">
        <f>IF(Data!C309=0,"",Data!C309)</f>
        <v/>
      </c>
      <c r="S330" s="426"/>
      <c r="T330" s="425" t="str">
        <f>IF(Data!D309=0,"",Data!D309)</f>
        <v/>
      </c>
      <c r="U330" s="426"/>
      <c r="V330"/>
      <c r="W330"/>
    </row>
    <row r="331" spans="1:23" ht="31" customHeight="1">
      <c r="A331" s="65"/>
      <c r="B331" s="425" t="str">
        <f>IF(Data!M310=0,"",Data!M310)</f>
        <v/>
      </c>
      <c r="C331" s="426"/>
      <c r="D331" s="242" t="str">
        <f>IF(Data!N310=0,"",Data!N310)</f>
        <v/>
      </c>
      <c r="E331" s="425" t="str">
        <f>IF(Data!O310=0,"",Data!O310)</f>
        <v/>
      </c>
      <c r="F331" s="426"/>
      <c r="G331" s="425" t="str">
        <f>IF(Data!P310=0,"",Data!P310)</f>
        <v/>
      </c>
      <c r="H331" s="426"/>
      <c r="K331" s="425" t="str">
        <f>IF(Data!A310=0,"",Data!A310)</f>
        <v/>
      </c>
      <c r="L331" s="429"/>
      <c r="M331" s="429"/>
      <c r="N331" s="429"/>
      <c r="O331" s="426"/>
      <c r="P331" s="425" t="str">
        <f>IF(Data!B310=0,"",Data!B310)</f>
        <v/>
      </c>
      <c r="Q331" s="426"/>
      <c r="R331" s="425" t="str">
        <f>IF(Data!C310=0,"",Data!C310)</f>
        <v/>
      </c>
      <c r="S331" s="426"/>
      <c r="T331" s="425" t="str">
        <f>IF(Data!D310=0,"",Data!D310)</f>
        <v/>
      </c>
      <c r="U331" s="426"/>
      <c r="V331"/>
      <c r="W331"/>
    </row>
    <row r="332" spans="1:23" ht="31" customHeight="1">
      <c r="A332" s="65"/>
      <c r="B332" s="425" t="str">
        <f>IF(Data!M311=0,"",Data!M311)</f>
        <v/>
      </c>
      <c r="C332" s="426"/>
      <c r="D332" s="242" t="str">
        <f>IF(Data!N311=0,"",Data!N311)</f>
        <v/>
      </c>
      <c r="E332" s="425" t="str">
        <f>IF(Data!O311=0,"",Data!O311)</f>
        <v/>
      </c>
      <c r="F332" s="426"/>
      <c r="G332" s="425" t="str">
        <f>IF(Data!P311=0,"",Data!P311)</f>
        <v/>
      </c>
      <c r="H332" s="426"/>
      <c r="K332" s="425" t="str">
        <f>IF(Data!A311=0,"",Data!A311)</f>
        <v/>
      </c>
      <c r="L332" s="429"/>
      <c r="M332" s="429"/>
      <c r="N332" s="429"/>
      <c r="O332" s="426"/>
      <c r="P332" s="425" t="str">
        <f>IF(Data!B311=0,"",Data!B311)</f>
        <v/>
      </c>
      <c r="Q332" s="426"/>
      <c r="R332" s="425" t="str">
        <f>IF(Data!C311=0,"",Data!C311)</f>
        <v/>
      </c>
      <c r="S332" s="426"/>
      <c r="T332" s="425" t="str">
        <f>IF(Data!D311=0,"",Data!D311)</f>
        <v/>
      </c>
      <c r="U332" s="426"/>
      <c r="V332"/>
      <c r="W332"/>
    </row>
    <row r="333" spans="1:23" ht="31" customHeight="1">
      <c r="A333" s="65"/>
      <c r="B333" s="425" t="str">
        <f>IF(Data!M312=0,"",Data!M312)</f>
        <v/>
      </c>
      <c r="C333" s="426"/>
      <c r="D333" s="242" t="str">
        <f>IF(Data!N312=0,"",Data!N312)</f>
        <v/>
      </c>
      <c r="E333" s="425" t="str">
        <f>IF(Data!O312=0,"",Data!O312)</f>
        <v/>
      </c>
      <c r="F333" s="426"/>
      <c r="G333" s="425" t="str">
        <f>IF(Data!P312=0,"",Data!P312)</f>
        <v/>
      </c>
      <c r="H333" s="426"/>
      <c r="K333" s="425" t="str">
        <f>IF(Data!A312=0,"",Data!A312)</f>
        <v/>
      </c>
      <c r="L333" s="429"/>
      <c r="M333" s="429"/>
      <c r="N333" s="429"/>
      <c r="O333" s="426"/>
      <c r="P333" s="425" t="str">
        <f>IF(Data!B312=0,"",Data!B312)</f>
        <v/>
      </c>
      <c r="Q333" s="426"/>
      <c r="R333" s="425" t="str">
        <f>IF(Data!C312=0,"",Data!C312)</f>
        <v/>
      </c>
      <c r="S333" s="426"/>
      <c r="T333" s="425" t="str">
        <f>IF(Data!D312=0,"",Data!D312)</f>
        <v/>
      </c>
      <c r="U333" s="426"/>
      <c r="V333"/>
      <c r="W333"/>
    </row>
    <row r="334" spans="1:23" ht="20" customHeight="1">
      <c r="E334" s="7"/>
      <c r="F334" s="7"/>
      <c r="G334" s="8"/>
      <c r="H334" s="8"/>
      <c r="K334" s="8"/>
      <c r="L334" s="20"/>
      <c r="M334"/>
      <c r="O334" s="8"/>
      <c r="P334" s="6"/>
      <c r="Q334" s="6"/>
      <c r="V334"/>
      <c r="W334"/>
    </row>
    <row r="335" spans="1:23" ht="31" customHeight="1">
      <c r="A335" s="65"/>
      <c r="B335" s="433" t="s">
        <v>102</v>
      </c>
      <c r="C335" s="434"/>
      <c r="D335" s="243" t="s">
        <v>1</v>
      </c>
      <c r="E335" s="432" t="s">
        <v>168</v>
      </c>
      <c r="F335" s="431"/>
      <c r="G335" s="249" t="s">
        <v>169</v>
      </c>
      <c r="H335" s="244"/>
      <c r="K335" s="427" t="s">
        <v>101</v>
      </c>
      <c r="L335" s="427"/>
      <c r="M335" s="427"/>
      <c r="N335" s="427"/>
      <c r="O335" s="427"/>
      <c r="P335" s="427" t="s">
        <v>1</v>
      </c>
      <c r="Q335" s="427"/>
      <c r="R335" s="430" t="s">
        <v>168</v>
      </c>
      <c r="S335" s="431"/>
      <c r="T335" s="432" t="s">
        <v>169</v>
      </c>
      <c r="U335" s="431"/>
      <c r="W335"/>
    </row>
    <row r="336" spans="1:23" ht="31" customHeight="1">
      <c r="A336" s="65"/>
      <c r="B336" s="425" t="str">
        <f>IF(Data!S305=0,"",Data!S305)</f>
        <v/>
      </c>
      <c r="C336" s="426"/>
      <c r="D336" s="242" t="str">
        <f>IF(Data!T305=0,"",Data!T305)</f>
        <v/>
      </c>
      <c r="E336" s="425" t="str">
        <f>IF(Data!U305=0,"",Data!U305)</f>
        <v/>
      </c>
      <c r="F336" s="426"/>
      <c r="G336" s="425" t="str">
        <f>IF(Data!V305=0,"",Data!V305)</f>
        <v/>
      </c>
      <c r="H336" s="426"/>
      <c r="K336" s="425" t="str">
        <f>IF(Data!H305=0,"",Data!H305)</f>
        <v/>
      </c>
      <c r="L336" s="429"/>
      <c r="M336" s="429"/>
      <c r="N336" s="429"/>
      <c r="O336" s="426"/>
      <c r="P336" s="425" t="str">
        <f>IF(Data!I305=0,"",Data!I305)</f>
        <v/>
      </c>
      <c r="Q336" s="426"/>
      <c r="R336" s="425" t="str">
        <f>IF(Data!J305=0,"",Data!J305)</f>
        <v/>
      </c>
      <c r="S336" s="426"/>
      <c r="T336" s="425" t="str">
        <f>IF(Data!K305=0,"",Data!K305)</f>
        <v/>
      </c>
      <c r="U336" s="426"/>
      <c r="V336" s="241"/>
      <c r="W336"/>
    </row>
    <row r="337" spans="1:23" ht="31" customHeight="1">
      <c r="A337" s="65"/>
      <c r="B337" s="425" t="str">
        <f>IF(Data!S306=0,"",Data!S306)</f>
        <v/>
      </c>
      <c r="C337" s="426"/>
      <c r="D337" s="242" t="str">
        <f>IF(Data!T306=0,"",Data!T306)</f>
        <v/>
      </c>
      <c r="E337" s="425" t="str">
        <f>IF(Data!U306=0,"",Data!U306)</f>
        <v/>
      </c>
      <c r="F337" s="426"/>
      <c r="G337" s="425" t="str">
        <f>IF(Data!V306=0,"",Data!V306)</f>
        <v/>
      </c>
      <c r="H337" s="426"/>
      <c r="K337" s="425" t="str">
        <f>IF(Data!H306=0,"",Data!H306)</f>
        <v/>
      </c>
      <c r="L337" s="429"/>
      <c r="M337" s="429"/>
      <c r="N337" s="429"/>
      <c r="O337" s="426"/>
      <c r="P337" s="425" t="str">
        <f>IF(Data!I306=0,"",Data!I306)</f>
        <v/>
      </c>
      <c r="Q337" s="426"/>
      <c r="R337" s="425" t="str">
        <f>IF(Data!J306=0,"",Data!J306)</f>
        <v/>
      </c>
      <c r="S337" s="426"/>
      <c r="T337" s="425" t="str">
        <f>IF(Data!K306=0,"",Data!K306)</f>
        <v/>
      </c>
      <c r="U337" s="426"/>
      <c r="W337"/>
    </row>
    <row r="338" spans="1:23" ht="31" customHeight="1">
      <c r="A338" s="65"/>
      <c r="B338" s="425" t="str">
        <f>IF(Data!S307=0,"",Data!S307)</f>
        <v/>
      </c>
      <c r="C338" s="426"/>
      <c r="D338" s="242" t="str">
        <f>IF(Data!T307=0,"",Data!T307)</f>
        <v/>
      </c>
      <c r="E338" s="425" t="str">
        <f>IF(Data!U307=0,"",Data!U307)</f>
        <v/>
      </c>
      <c r="F338" s="426"/>
      <c r="G338" s="425" t="str">
        <f>IF(Data!V307=0,"",Data!V307)</f>
        <v/>
      </c>
      <c r="H338" s="426"/>
      <c r="K338" s="425" t="str">
        <f>IF(Data!H307=0,"",Data!H307)</f>
        <v/>
      </c>
      <c r="L338" s="429"/>
      <c r="M338" s="429"/>
      <c r="N338" s="429"/>
      <c r="O338" s="426"/>
      <c r="P338" s="425" t="str">
        <f>IF(Data!I307=0,"",Data!I307)</f>
        <v/>
      </c>
      <c r="Q338" s="426"/>
      <c r="R338" s="425" t="str">
        <f>IF(Data!J307=0,"",Data!J307)</f>
        <v/>
      </c>
      <c r="S338" s="426"/>
      <c r="T338" s="425" t="str">
        <f>IF(Data!K307=0,"",Data!K307)</f>
        <v/>
      </c>
      <c r="U338" s="426"/>
      <c r="W338"/>
    </row>
    <row r="339" spans="1:23" ht="31" customHeight="1">
      <c r="A339" s="65"/>
      <c r="B339" s="425" t="str">
        <f>IF(Data!S308=0,"",Data!S308)</f>
        <v/>
      </c>
      <c r="C339" s="426"/>
      <c r="D339" s="242" t="str">
        <f>IF(Data!T308=0,"",Data!T308)</f>
        <v/>
      </c>
      <c r="E339" s="425" t="str">
        <f>IF(Data!U308=0,"",Data!U308)</f>
        <v/>
      </c>
      <c r="F339" s="426"/>
      <c r="G339" s="425" t="str">
        <f>IF(Data!V308=0,"",Data!V308)</f>
        <v/>
      </c>
      <c r="H339" s="426"/>
      <c r="K339" s="425" t="str">
        <f>IF(Data!H308=0,"",Data!H308)</f>
        <v/>
      </c>
      <c r="L339" s="429"/>
      <c r="M339" s="429"/>
      <c r="N339" s="429"/>
      <c r="O339" s="426"/>
      <c r="P339" s="425" t="str">
        <f>IF(Data!I308=0,"",Data!I308)</f>
        <v/>
      </c>
      <c r="Q339" s="426"/>
      <c r="R339" s="425" t="str">
        <f>IF(Data!J308=0,"",Data!J308)</f>
        <v/>
      </c>
      <c r="S339" s="426"/>
      <c r="T339" s="425" t="str">
        <f>IF(Data!K308=0,"",Data!K308)</f>
        <v/>
      </c>
      <c r="U339" s="426"/>
      <c r="V339"/>
      <c r="W339"/>
    </row>
    <row r="340" spans="1:23" ht="31" customHeight="1">
      <c r="A340" s="65"/>
      <c r="B340" s="425" t="str">
        <f>IF(Data!S309=0,"",Data!S309)</f>
        <v/>
      </c>
      <c r="C340" s="426"/>
      <c r="D340" s="242" t="str">
        <f>IF(Data!T309=0,"",Data!T309)</f>
        <v/>
      </c>
      <c r="E340" s="425" t="str">
        <f>IF(Data!U309=0,"",Data!U309)</f>
        <v/>
      </c>
      <c r="F340" s="426"/>
      <c r="G340" s="425" t="str">
        <f>IF(Data!V309=0,"",Data!V309)</f>
        <v/>
      </c>
      <c r="H340" s="426"/>
      <c r="K340" s="425" t="str">
        <f>IF(Data!H309=0,"",Data!H309)</f>
        <v/>
      </c>
      <c r="L340" s="429"/>
      <c r="M340" s="429"/>
      <c r="N340" s="429"/>
      <c r="O340" s="426"/>
      <c r="P340" s="425" t="str">
        <f>IF(Data!I309=0,"",Data!I309)</f>
        <v/>
      </c>
      <c r="Q340" s="426"/>
      <c r="R340" s="425" t="str">
        <f>IF(Data!J309=0,"",Data!J309)</f>
        <v/>
      </c>
      <c r="S340" s="426"/>
      <c r="T340" s="425" t="str">
        <f>IF(Data!K309=0,"",Data!K309)</f>
        <v/>
      </c>
      <c r="U340" s="426"/>
      <c r="V340"/>
      <c r="W340"/>
    </row>
    <row r="341" spans="1:23" ht="31" customHeight="1">
      <c r="A341" s="65"/>
      <c r="B341" s="425" t="str">
        <f>IF(Data!S310=0,"",Data!S310)</f>
        <v/>
      </c>
      <c r="C341" s="426"/>
      <c r="D341" s="242" t="str">
        <f>IF(Data!T310=0,"",Data!T310)</f>
        <v/>
      </c>
      <c r="E341" s="425" t="str">
        <f>IF(Data!U310=0,"",Data!U310)</f>
        <v/>
      </c>
      <c r="F341" s="426"/>
      <c r="G341" s="425" t="str">
        <f>IF(Data!V310=0,"",Data!V310)</f>
        <v/>
      </c>
      <c r="H341" s="426"/>
      <c r="K341" s="425" t="str">
        <f>IF(Data!H310=0,"",Data!H310)</f>
        <v/>
      </c>
      <c r="L341" s="429"/>
      <c r="M341" s="429"/>
      <c r="N341" s="429"/>
      <c r="O341" s="426"/>
      <c r="P341" s="425" t="str">
        <f>IF(Data!I310=0,"",Data!I310)</f>
        <v/>
      </c>
      <c r="Q341" s="426"/>
      <c r="R341" s="425" t="str">
        <f>IF(Data!J310=0,"",Data!J310)</f>
        <v/>
      </c>
      <c r="S341" s="426"/>
      <c r="T341" s="425" t="str">
        <f>IF(Data!K310=0,"",Data!K310)</f>
        <v/>
      </c>
      <c r="U341" s="426"/>
      <c r="V341"/>
      <c r="W341"/>
    </row>
    <row r="342" spans="1:23" ht="31" customHeight="1">
      <c r="A342" s="65"/>
      <c r="B342" s="425" t="str">
        <f>IF(Data!S311=0,"",Data!S311)</f>
        <v/>
      </c>
      <c r="C342" s="426"/>
      <c r="D342" s="242" t="str">
        <f>IF(Data!T311=0,"",Data!T311)</f>
        <v/>
      </c>
      <c r="E342" s="425" t="str">
        <f>IF(Data!U311=0,"",Data!U311)</f>
        <v/>
      </c>
      <c r="F342" s="426"/>
      <c r="G342" s="425" t="str">
        <f>IF(Data!V311=0,"",Data!V311)</f>
        <v/>
      </c>
      <c r="H342" s="426"/>
      <c r="K342" s="425" t="str">
        <f>IF(Data!H311=0,"",Data!H311)</f>
        <v/>
      </c>
      <c r="L342" s="429"/>
      <c r="M342" s="429"/>
      <c r="N342" s="429"/>
      <c r="O342" s="426"/>
      <c r="P342" s="425" t="str">
        <f>IF(Data!I311=0,"",Data!I311)</f>
        <v/>
      </c>
      <c r="Q342" s="426"/>
      <c r="R342" s="425" t="str">
        <f>IF(Data!J311=0,"",Data!J311)</f>
        <v/>
      </c>
      <c r="S342" s="426"/>
      <c r="T342" s="425" t="str">
        <f>IF(Data!K311=0,"",Data!K311)</f>
        <v/>
      </c>
      <c r="U342" s="426"/>
      <c r="V342"/>
      <c r="W342"/>
    </row>
    <row r="343" spans="1:23" ht="31" customHeight="1">
      <c r="A343" s="65"/>
      <c r="B343" s="425" t="str">
        <f>IF(Data!S312=0,"",Data!S312)</f>
        <v/>
      </c>
      <c r="C343" s="426"/>
      <c r="D343" s="242" t="str">
        <f>IF(Data!T312=0,"",Data!T312)</f>
        <v/>
      </c>
      <c r="E343" s="425" t="str">
        <f>IF(Data!U312=0,"",Data!U312)</f>
        <v/>
      </c>
      <c r="F343" s="426"/>
      <c r="G343" s="425" t="str">
        <f>IF(Data!V312=0,"",Data!V312)</f>
        <v/>
      </c>
      <c r="H343" s="426"/>
      <c r="K343" s="425" t="str">
        <f>IF(Data!H312=0,"",Data!H312)</f>
        <v/>
      </c>
      <c r="L343" s="429"/>
      <c r="M343" s="429"/>
      <c r="N343" s="429"/>
      <c r="O343" s="426"/>
      <c r="P343" s="425" t="str">
        <f>IF(Data!I312=0,"",Data!I312)</f>
        <v/>
      </c>
      <c r="Q343" s="426"/>
      <c r="R343" s="425" t="str">
        <f>IF(Data!J312=0,"",Data!J312)</f>
        <v/>
      </c>
      <c r="S343" s="426"/>
      <c r="T343" s="425" t="str">
        <f>IF(Data!K312=0,"",Data!K312)</f>
        <v/>
      </c>
      <c r="U343" s="426"/>
      <c r="V343"/>
      <c r="W343"/>
    </row>
    <row r="344" spans="1:23" ht="18" customHeight="1">
      <c r="F344" s="7"/>
      <c r="G344" s="6"/>
      <c r="I344" s="8"/>
      <c r="J344" s="20"/>
      <c r="K344" s="20"/>
      <c r="M344" s="8"/>
      <c r="N344" s="8"/>
      <c r="P344"/>
      <c r="Q344" s="6"/>
      <c r="V344"/>
      <c r="W344"/>
    </row>
    <row r="345" spans="1:23" ht="18" customHeight="1">
      <c r="F345" s="7"/>
      <c r="G345" s="6"/>
      <c r="I345" s="8"/>
      <c r="J345"/>
      <c r="L345" s="20"/>
      <c r="M345"/>
      <c r="O345" s="8"/>
      <c r="P345"/>
      <c r="Q345" s="6"/>
      <c r="V345"/>
      <c r="W345"/>
    </row>
    <row r="346" spans="1:23" ht="18" customHeight="1">
      <c r="F346" s="7"/>
      <c r="G346" s="6"/>
      <c r="I346" s="8"/>
      <c r="J346"/>
      <c r="L346" s="20"/>
      <c r="M346"/>
      <c r="O346" s="8"/>
      <c r="P346"/>
      <c r="Q346" s="6"/>
      <c r="V346"/>
      <c r="W346"/>
    </row>
    <row r="347" spans="1:23" ht="45">
      <c r="D347" s="467" t="s">
        <v>172</v>
      </c>
      <c r="E347" s="468"/>
      <c r="F347" s="468"/>
      <c r="G347" s="468"/>
      <c r="H347" s="468"/>
      <c r="I347" s="468"/>
      <c r="J347" s="468"/>
      <c r="K347" s="468"/>
      <c r="L347" s="468"/>
      <c r="M347" s="468"/>
      <c r="N347" s="468"/>
      <c r="O347" s="468"/>
      <c r="P347" s="469"/>
      <c r="Q347" s="6"/>
      <c r="U347"/>
      <c r="V347"/>
      <c r="W347"/>
    </row>
    <row r="348" spans="1:23" ht="31" customHeight="1">
      <c r="A348" s="152"/>
      <c r="B348" s="153"/>
      <c r="C348" s="153"/>
      <c r="D348" s="466" t="s">
        <v>98</v>
      </c>
      <c r="E348" s="466"/>
      <c r="F348" s="466"/>
      <c r="G348" s="466"/>
      <c r="H348" s="463" t="s">
        <v>1</v>
      </c>
      <c r="I348" s="463"/>
      <c r="J348" s="464"/>
      <c r="K348" s="465" t="s">
        <v>169</v>
      </c>
      <c r="L348" s="465"/>
      <c r="M348" s="434"/>
      <c r="N348" s="465" t="s">
        <v>168</v>
      </c>
      <c r="O348" s="465"/>
      <c r="P348" s="434"/>
      <c r="Q348" s="153"/>
      <c r="R348" s="153"/>
      <c r="S348" s="153"/>
      <c r="T348" s="153"/>
      <c r="V348"/>
      <c r="W348"/>
    </row>
    <row r="349" spans="1:23" ht="31" customHeight="1">
      <c r="D349" s="428" t="str">
        <f>IFERROR(IF(Data!H316=0,"",Data!H316),"")</f>
        <v/>
      </c>
      <c r="E349" s="428"/>
      <c r="F349" s="428"/>
      <c r="G349" s="428"/>
      <c r="H349" s="428" t="str">
        <f>IF(Data!I316=0,"",Data!I316)</f>
        <v/>
      </c>
      <c r="I349" s="428"/>
      <c r="J349" s="428"/>
      <c r="K349" s="427" t="str">
        <f>IF(Data!J316=0,"",Data!J316)</f>
        <v/>
      </c>
      <c r="L349" s="427"/>
      <c r="M349" s="427"/>
      <c r="N349" s="427" t="str">
        <f>IF(Data!K316=0,"",Data!K316)</f>
        <v/>
      </c>
      <c r="O349" s="427"/>
      <c r="P349" s="427"/>
      <c r="Q349" s="6"/>
      <c r="V349"/>
      <c r="W349"/>
    </row>
    <row r="350" spans="1:23" ht="31" customHeight="1">
      <c r="D350" s="428" t="str">
        <f>IF(Data!H317=0,"",Data!H317)</f>
        <v/>
      </c>
      <c r="E350" s="428"/>
      <c r="F350" s="428"/>
      <c r="G350" s="428"/>
      <c r="H350" s="428" t="str">
        <f>IF(Data!I317=0,"",Data!I317)</f>
        <v/>
      </c>
      <c r="I350" s="428"/>
      <c r="J350" s="428"/>
      <c r="K350" s="427" t="str">
        <f>IF(Data!J317=0,"",Data!J317)</f>
        <v/>
      </c>
      <c r="L350" s="427"/>
      <c r="M350" s="427"/>
      <c r="N350" s="427" t="str">
        <f>IF(Data!K317=0,"",Data!K317)</f>
        <v/>
      </c>
      <c r="O350" s="427"/>
      <c r="P350" s="427"/>
      <c r="Q350" s="6"/>
      <c r="V350"/>
      <c r="W350"/>
    </row>
    <row r="351" spans="1:23" ht="31" customHeight="1">
      <c r="D351" s="428" t="str">
        <f>IF(Data!H318=0,"",Data!H318)</f>
        <v/>
      </c>
      <c r="E351" s="428"/>
      <c r="F351" s="428"/>
      <c r="G351" s="428"/>
      <c r="H351" s="428" t="str">
        <f>IF(Data!I318=0,"",Data!I318)</f>
        <v/>
      </c>
      <c r="I351" s="428"/>
      <c r="J351" s="428"/>
      <c r="K351" s="427" t="str">
        <f>IF(Data!J318=0,"",Data!J318)</f>
        <v/>
      </c>
      <c r="L351" s="427"/>
      <c r="M351" s="427"/>
      <c r="N351" s="427" t="str">
        <f>IF(Data!K318=0,"",Data!K318)</f>
        <v/>
      </c>
      <c r="O351" s="427"/>
      <c r="P351" s="427"/>
      <c r="Q351" s="6"/>
      <c r="U351"/>
      <c r="V351"/>
      <c r="W351"/>
    </row>
    <row r="352" spans="1:23" s="22" customFormat="1" ht="31" customHeight="1">
      <c r="A352" s="13"/>
      <c r="B352" s="6"/>
      <c r="C352" s="6"/>
      <c r="D352" s="428" t="str">
        <f>IF(Data!H319=0,"",Data!H319)</f>
        <v/>
      </c>
      <c r="E352" s="428"/>
      <c r="F352" s="428"/>
      <c r="G352" s="428"/>
      <c r="H352" s="428" t="str">
        <f>IF(Data!I319=0,"",Data!I319)</f>
        <v/>
      </c>
      <c r="I352" s="428"/>
      <c r="J352" s="428"/>
      <c r="K352" s="427" t="str">
        <f>IF(Data!J319=0,"",Data!J319)</f>
        <v/>
      </c>
      <c r="L352" s="427"/>
      <c r="M352" s="427"/>
      <c r="N352" s="427" t="str">
        <f>IF(Data!K319=0,"",Data!K319)</f>
        <v/>
      </c>
      <c r="O352" s="427"/>
      <c r="P352" s="427"/>
      <c r="Q352" s="6"/>
      <c r="R352" s="6"/>
      <c r="S352" s="6"/>
      <c r="T352" s="6"/>
    </row>
    <row r="353" spans="4:23" ht="31" customHeight="1">
      <c r="D353" s="428" t="str">
        <f>IF(Data!H320=0,"",Data!H320)</f>
        <v/>
      </c>
      <c r="E353" s="428"/>
      <c r="F353" s="428"/>
      <c r="G353" s="428"/>
      <c r="H353" s="428" t="str">
        <f>IF(Data!I320=0,"",Data!I320)</f>
        <v/>
      </c>
      <c r="I353" s="428"/>
      <c r="J353" s="428"/>
      <c r="K353" s="427" t="str">
        <f>IF(Data!J320=0,"",Data!J320)</f>
        <v/>
      </c>
      <c r="L353" s="427"/>
      <c r="M353" s="427"/>
      <c r="N353" s="427" t="str">
        <f>IF(Data!K320=0,"",Data!K320)</f>
        <v/>
      </c>
      <c r="O353" s="427"/>
      <c r="P353" s="427"/>
      <c r="Q353" s="6"/>
      <c r="U353"/>
      <c r="V353"/>
      <c r="W353"/>
    </row>
    <row r="354" spans="4:23" ht="31" customHeight="1">
      <c r="D354" s="428" t="str">
        <f>IF(Data!H321=0,"",Data!H321)</f>
        <v/>
      </c>
      <c r="E354" s="428"/>
      <c r="F354" s="428"/>
      <c r="G354" s="428"/>
      <c r="H354" s="428" t="str">
        <f>IF(Data!I321=0,"",Data!I321)</f>
        <v/>
      </c>
      <c r="I354" s="428"/>
      <c r="J354" s="428"/>
      <c r="K354" s="427" t="str">
        <f>IF(Data!J321=0,"",Data!J321)</f>
        <v/>
      </c>
      <c r="L354" s="427"/>
      <c r="M354" s="427"/>
      <c r="N354" s="427" t="str">
        <f>IF(Data!K321=0,"",Data!K321)</f>
        <v/>
      </c>
      <c r="O354" s="427"/>
      <c r="P354" s="427"/>
      <c r="Q354" s="6"/>
      <c r="U354"/>
      <c r="V354"/>
      <c r="W354"/>
    </row>
    <row r="355" spans="4:23" ht="31" customHeight="1">
      <c r="D355" s="428" t="str">
        <f>IF(Data!H322=0,"",Data!H322)</f>
        <v/>
      </c>
      <c r="E355" s="428"/>
      <c r="F355" s="428"/>
      <c r="G355" s="428"/>
      <c r="H355" s="428" t="str">
        <f>IF(Data!I322=0,"",Data!I322)</f>
        <v/>
      </c>
      <c r="I355" s="428"/>
      <c r="J355" s="428"/>
      <c r="K355" s="427" t="str">
        <f>IF(Data!J322=0,"",Data!J322)</f>
        <v/>
      </c>
      <c r="L355" s="427"/>
      <c r="M355" s="427"/>
      <c r="N355" s="427" t="str">
        <f>IF(Data!K322=0,"",Data!K322)</f>
        <v/>
      </c>
      <c r="O355" s="427"/>
      <c r="P355" s="427"/>
      <c r="Q355" s="6"/>
      <c r="U355"/>
      <c r="V355"/>
      <c r="W355"/>
    </row>
    <row r="356" spans="4:23" ht="31" customHeight="1">
      <c r="D356" s="428" t="str">
        <f>IF(Data!H323=0,"",Data!H323)</f>
        <v/>
      </c>
      <c r="E356" s="428"/>
      <c r="F356" s="428"/>
      <c r="G356" s="428"/>
      <c r="H356" s="428" t="str">
        <f>IF(Data!I323=0,"",Data!I323)</f>
        <v/>
      </c>
      <c r="I356" s="428"/>
      <c r="J356" s="428"/>
      <c r="K356" s="427" t="str">
        <f>IF(Data!J323=0,"",Data!J323)</f>
        <v/>
      </c>
      <c r="L356" s="427"/>
      <c r="M356" s="427"/>
      <c r="N356" s="427" t="str">
        <f>IF(Data!K323=0,"",Data!K323)</f>
        <v/>
      </c>
      <c r="O356" s="427"/>
      <c r="P356" s="427"/>
      <c r="Q356" s="6"/>
      <c r="U356"/>
      <c r="V356"/>
      <c r="W356"/>
    </row>
  </sheetData>
  <sheetProtection sheet="1" objects="1" scenarios="1"/>
  <mergeCells count="213">
    <mergeCell ref="R1:V1"/>
    <mergeCell ref="A2:F2"/>
    <mergeCell ref="G2:J2"/>
    <mergeCell ref="K2:Q2"/>
    <mergeCell ref="R2:V2"/>
    <mergeCell ref="D349:G349"/>
    <mergeCell ref="H349:J349"/>
    <mergeCell ref="K349:M349"/>
    <mergeCell ref="N349:P349"/>
    <mergeCell ref="H348:J348"/>
    <mergeCell ref="N348:P348"/>
    <mergeCell ref="D348:G348"/>
    <mergeCell ref="K348:M348"/>
    <mergeCell ref="E326:F326"/>
    <mergeCell ref="G326:H326"/>
    <mergeCell ref="E325:F325"/>
    <mergeCell ref="E327:F327"/>
    <mergeCell ref="E342:F342"/>
    <mergeCell ref="G342:H342"/>
    <mergeCell ref="E343:F343"/>
    <mergeCell ref="G343:H343"/>
    <mergeCell ref="D347:P347"/>
    <mergeCell ref="A245:A265"/>
    <mergeCell ref="A266:A281"/>
    <mergeCell ref="A282:A297"/>
    <mergeCell ref="D356:G356"/>
    <mergeCell ref="H356:J356"/>
    <mergeCell ref="K356:M356"/>
    <mergeCell ref="N356:P356"/>
    <mergeCell ref="A1:F1"/>
    <mergeCell ref="G1:J1"/>
    <mergeCell ref="K1:Q1"/>
    <mergeCell ref="D354:G354"/>
    <mergeCell ref="H354:J354"/>
    <mergeCell ref="K354:M354"/>
    <mergeCell ref="N354:P354"/>
    <mergeCell ref="D355:G355"/>
    <mergeCell ref="H355:J355"/>
    <mergeCell ref="K355:M355"/>
    <mergeCell ref="N355:P355"/>
    <mergeCell ref="D350:G350"/>
    <mergeCell ref="H350:J350"/>
    <mergeCell ref="K350:M350"/>
    <mergeCell ref="N350:P350"/>
    <mergeCell ref="D351:G351"/>
    <mergeCell ref="H351:J351"/>
    <mergeCell ref="A22:A37"/>
    <mergeCell ref="A6:A21"/>
    <mergeCell ref="A139:A154"/>
    <mergeCell ref="A160:A161"/>
    <mergeCell ref="B160:B161"/>
    <mergeCell ref="C160:C161"/>
    <mergeCell ref="D160:D161"/>
    <mergeCell ref="E160:E161"/>
    <mergeCell ref="A38:A53"/>
    <mergeCell ref="A54:A69"/>
    <mergeCell ref="A70:A85"/>
    <mergeCell ref="A86:A106"/>
    <mergeCell ref="A107:A122"/>
    <mergeCell ref="A123:A138"/>
    <mergeCell ref="U4:V4"/>
    <mergeCell ref="A3:V3"/>
    <mergeCell ref="A4:A5"/>
    <mergeCell ref="B4:B5"/>
    <mergeCell ref="C4:C5"/>
    <mergeCell ref="D4:D5"/>
    <mergeCell ref="E4:E5"/>
    <mergeCell ref="F4:F5"/>
    <mergeCell ref="G4:I4"/>
    <mergeCell ref="J4:L4"/>
    <mergeCell ref="M4:O4"/>
    <mergeCell ref="P4:Q4"/>
    <mergeCell ref="S4:T4"/>
    <mergeCell ref="U160:V160"/>
    <mergeCell ref="A162:A177"/>
    <mergeCell ref="A178:A193"/>
    <mergeCell ref="A194:A209"/>
    <mergeCell ref="A210:A228"/>
    <mergeCell ref="A229:A244"/>
    <mergeCell ref="F160:F161"/>
    <mergeCell ref="G160:I160"/>
    <mergeCell ref="J160:L160"/>
    <mergeCell ref="M160:O160"/>
    <mergeCell ref="P160:Q160"/>
    <mergeCell ref="S160:T160"/>
    <mergeCell ref="A298:A313"/>
    <mergeCell ref="B325:C325"/>
    <mergeCell ref="K325:O325"/>
    <mergeCell ref="P325:Q325"/>
    <mergeCell ref="R325:S325"/>
    <mergeCell ref="T325:U325"/>
    <mergeCell ref="B326:C326"/>
    <mergeCell ref="K326:O326"/>
    <mergeCell ref="P326:Q326"/>
    <mergeCell ref="R326:S326"/>
    <mergeCell ref="T326:U326"/>
    <mergeCell ref="B323:U323"/>
    <mergeCell ref="B327:C327"/>
    <mergeCell ref="K327:O327"/>
    <mergeCell ref="P327:Q327"/>
    <mergeCell ref="R327:S327"/>
    <mergeCell ref="T327:U327"/>
    <mergeCell ref="G327:H327"/>
    <mergeCell ref="R328:S328"/>
    <mergeCell ref="T328:U328"/>
    <mergeCell ref="B329:C329"/>
    <mergeCell ref="K329:O329"/>
    <mergeCell ref="P329:Q329"/>
    <mergeCell ref="R329:S329"/>
    <mergeCell ref="T329:U329"/>
    <mergeCell ref="B328:C328"/>
    <mergeCell ref="K328:O328"/>
    <mergeCell ref="P328:Q328"/>
    <mergeCell ref="G328:H328"/>
    <mergeCell ref="G329:H329"/>
    <mergeCell ref="E328:F328"/>
    <mergeCell ref="E329:F329"/>
    <mergeCell ref="R330:S330"/>
    <mergeCell ref="T330:U330"/>
    <mergeCell ref="B331:C331"/>
    <mergeCell ref="K331:O331"/>
    <mergeCell ref="P331:Q331"/>
    <mergeCell ref="R331:S331"/>
    <mergeCell ref="T331:U331"/>
    <mergeCell ref="B330:C330"/>
    <mergeCell ref="K330:O330"/>
    <mergeCell ref="P330:Q330"/>
    <mergeCell ref="G330:H330"/>
    <mergeCell ref="G331:H331"/>
    <mergeCell ref="E330:F330"/>
    <mergeCell ref="E331:F331"/>
    <mergeCell ref="R332:S332"/>
    <mergeCell ref="T332:U332"/>
    <mergeCell ref="B333:C333"/>
    <mergeCell ref="K333:O333"/>
    <mergeCell ref="P333:Q333"/>
    <mergeCell ref="R333:S333"/>
    <mergeCell ref="T333:U333"/>
    <mergeCell ref="B332:C332"/>
    <mergeCell ref="K332:O332"/>
    <mergeCell ref="P332:Q332"/>
    <mergeCell ref="E332:F332"/>
    <mergeCell ref="E333:F333"/>
    <mergeCell ref="G332:H332"/>
    <mergeCell ref="G333:H333"/>
    <mergeCell ref="R335:S335"/>
    <mergeCell ref="T335:U335"/>
    <mergeCell ref="B336:C336"/>
    <mergeCell ref="K336:O336"/>
    <mergeCell ref="P336:Q336"/>
    <mergeCell ref="R336:S336"/>
    <mergeCell ref="T336:U336"/>
    <mergeCell ref="B335:C335"/>
    <mergeCell ref="K335:O335"/>
    <mergeCell ref="P335:Q335"/>
    <mergeCell ref="E335:F335"/>
    <mergeCell ref="E336:F336"/>
    <mergeCell ref="G336:H336"/>
    <mergeCell ref="T342:U342"/>
    <mergeCell ref="B341:C341"/>
    <mergeCell ref="K341:O341"/>
    <mergeCell ref="P341:Q341"/>
    <mergeCell ref="R337:S337"/>
    <mergeCell ref="T337:U337"/>
    <mergeCell ref="B338:C338"/>
    <mergeCell ref="K338:O338"/>
    <mergeCell ref="P338:Q338"/>
    <mergeCell ref="R338:S338"/>
    <mergeCell ref="T338:U338"/>
    <mergeCell ref="B337:C337"/>
    <mergeCell ref="K337:O337"/>
    <mergeCell ref="P337:Q337"/>
    <mergeCell ref="E337:F337"/>
    <mergeCell ref="G337:H337"/>
    <mergeCell ref="E338:F338"/>
    <mergeCell ref="G338:H338"/>
    <mergeCell ref="R341:S341"/>
    <mergeCell ref="D353:G353"/>
    <mergeCell ref="H353:J353"/>
    <mergeCell ref="K353:M353"/>
    <mergeCell ref="N353:P353"/>
    <mergeCell ref="B343:C343"/>
    <mergeCell ref="K343:O343"/>
    <mergeCell ref="P343:Q343"/>
    <mergeCell ref="T343:U343"/>
    <mergeCell ref="R339:S339"/>
    <mergeCell ref="T339:U339"/>
    <mergeCell ref="B340:C340"/>
    <mergeCell ref="K340:O340"/>
    <mergeCell ref="P340:Q340"/>
    <mergeCell ref="R340:S340"/>
    <mergeCell ref="T340:U340"/>
    <mergeCell ref="B339:C339"/>
    <mergeCell ref="K339:O339"/>
    <mergeCell ref="P339:Q339"/>
    <mergeCell ref="E339:F339"/>
    <mergeCell ref="G339:H339"/>
    <mergeCell ref="E340:F340"/>
    <mergeCell ref="G340:H340"/>
    <mergeCell ref="T341:U341"/>
    <mergeCell ref="B342:C342"/>
    <mergeCell ref="R343:S343"/>
    <mergeCell ref="K351:M351"/>
    <mergeCell ref="N351:P351"/>
    <mergeCell ref="D352:G352"/>
    <mergeCell ref="H352:J352"/>
    <mergeCell ref="K352:M352"/>
    <mergeCell ref="E341:F341"/>
    <mergeCell ref="G341:H341"/>
    <mergeCell ref="N352:P352"/>
    <mergeCell ref="K342:O342"/>
    <mergeCell ref="P342:Q342"/>
    <mergeCell ref="R342:S342"/>
  </mergeCells>
  <printOptions horizontalCentered="1"/>
  <pageMargins left="0" right="0" top="0.19685039370078741" bottom="0" header="0.51181102362204722" footer="0.51181102362204722"/>
  <pageSetup paperSize="9" scale="41" fitToHeight="0" orientation="landscape" r:id="rId1"/>
  <headerFooter alignWithMargins="0"/>
  <rowBreaks count="6" manualBreakCount="6">
    <brk id="53" max="16383" man="1"/>
    <brk id="106" max="16383" man="1"/>
    <brk id="159" max="16383" man="1"/>
    <brk id="209" max="16383" man="1"/>
    <brk id="265" max="16383" man="1"/>
    <brk id="31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F699C-4600-1E48-9BE7-6EC7BE524E62}">
  <sheetPr>
    <pageSetUpPr fitToPage="1"/>
  </sheetPr>
  <dimension ref="A1:AI368"/>
  <sheetViews>
    <sheetView topLeftCell="M1" zoomScaleNormal="100" zoomScaleSheetLayoutView="70" workbookViewId="0">
      <pane ySplit="5" topLeftCell="A6" activePane="bottomLeft" state="frozen"/>
      <selection pane="bottomLeft" activeCell="AI24" sqref="AI24"/>
    </sheetView>
  </sheetViews>
  <sheetFormatPr baseColWidth="10" defaultColWidth="8.83203125" defaultRowHeight="13"/>
  <cols>
    <col min="1" max="1" width="5.1640625" style="6" bestFit="1" customWidth="1"/>
    <col min="2" max="2" width="20.6640625" style="139" bestFit="1" customWidth="1"/>
    <col min="3" max="3" width="18.1640625" style="139" customWidth="1"/>
    <col min="4" max="4" width="6.33203125" style="139" bestFit="1" customWidth="1"/>
    <col min="5" max="5" width="7" style="139" bestFit="1" customWidth="1"/>
    <col min="6" max="6" width="5" style="6" bestFit="1" customWidth="1"/>
    <col min="7" max="7" width="6" style="6" bestFit="1" customWidth="1"/>
    <col min="8" max="8" width="8.33203125" style="6" bestFit="1" customWidth="1"/>
    <col min="9" max="9" width="7.1640625" bestFit="1" customWidth="1"/>
    <col min="10" max="10" width="6" bestFit="1" customWidth="1"/>
    <col min="11" max="11" width="7.33203125" bestFit="1" customWidth="1"/>
    <col min="12" max="12" width="7.83203125" bestFit="1" customWidth="1"/>
    <col min="13" max="13" width="6" bestFit="1" customWidth="1"/>
    <col min="14" max="14" width="8.33203125" bestFit="1" customWidth="1"/>
    <col min="15" max="15" width="7.83203125" bestFit="1" customWidth="1"/>
    <col min="16" max="16" width="6" bestFit="1" customWidth="1"/>
    <col min="17" max="17" width="7" bestFit="1" customWidth="1"/>
    <col min="18" max="18" width="9.5" bestFit="1" customWidth="1"/>
    <col min="19" max="19" width="10.33203125" bestFit="1" customWidth="1"/>
    <col min="20" max="20" width="10.6640625" bestFit="1" customWidth="1"/>
    <col min="21" max="21" width="11.5" bestFit="1" customWidth="1"/>
    <col min="22" max="22" width="10.83203125" customWidth="1"/>
    <col min="23" max="23" width="17.33203125" customWidth="1"/>
    <col min="25" max="25" width="10.5" customWidth="1"/>
    <col min="26" max="34" width="11.6640625" customWidth="1"/>
    <col min="35" max="35" width="17.1640625" customWidth="1"/>
  </cols>
  <sheetData>
    <row r="1" spans="1:35" s="13" customFormat="1" ht="38" customHeight="1">
      <c r="A1" s="63"/>
      <c r="B1" s="234"/>
      <c r="C1" s="234"/>
      <c r="D1" s="234"/>
      <c r="E1" s="234"/>
      <c r="F1" s="63"/>
      <c r="G1" s="63"/>
      <c r="H1" s="63"/>
      <c r="I1" s="11"/>
      <c r="J1" s="11"/>
      <c r="K1" s="11"/>
      <c r="L1" s="64"/>
      <c r="M1" s="11"/>
      <c r="N1" s="11"/>
      <c r="O1" s="11"/>
      <c r="P1" s="11"/>
      <c r="Q1" s="11"/>
      <c r="R1" s="11"/>
      <c r="S1" s="11"/>
      <c r="T1" s="11"/>
      <c r="U1" s="11"/>
    </row>
    <row r="2" spans="1:35" s="13" customFormat="1" ht="38" customHeight="1">
      <c r="A2" s="424" t="s">
        <v>54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</row>
    <row r="3" spans="1:35" s="6" customFormat="1" ht="10.5" customHeight="1">
      <c r="A3"/>
      <c r="B3" s="139"/>
      <c r="C3" s="139"/>
      <c r="D3" s="139"/>
      <c r="E3" s="139"/>
      <c r="F3"/>
      <c r="G3"/>
      <c r="H3"/>
      <c r="I3"/>
      <c r="J3"/>
      <c r="K3"/>
      <c r="L3"/>
      <c r="M3"/>
      <c r="N3"/>
      <c r="O3"/>
      <c r="P3"/>
      <c r="Q3"/>
      <c r="R3"/>
      <c r="S3"/>
      <c r="T3"/>
      <c r="U3"/>
    </row>
    <row r="4" spans="1:35" s="6" customFormat="1" ht="20" customHeight="1">
      <c r="A4" s="71"/>
      <c r="B4" s="235" t="s">
        <v>7</v>
      </c>
      <c r="C4" s="235" t="s">
        <v>23</v>
      </c>
      <c r="D4" s="235" t="s">
        <v>121</v>
      </c>
      <c r="E4" s="235" t="s">
        <v>122</v>
      </c>
      <c r="F4" s="487" t="s">
        <v>2</v>
      </c>
      <c r="G4" s="487"/>
      <c r="H4" s="72"/>
      <c r="I4" s="487" t="s">
        <v>3</v>
      </c>
      <c r="J4" s="487"/>
      <c r="K4" s="72"/>
      <c r="L4" s="485" t="s">
        <v>49</v>
      </c>
      <c r="M4" s="486"/>
      <c r="N4" s="197"/>
      <c r="O4" s="485" t="s">
        <v>50</v>
      </c>
      <c r="P4" s="486"/>
      <c r="Q4" s="198" t="s">
        <v>1</v>
      </c>
      <c r="R4" s="198" t="s">
        <v>104</v>
      </c>
      <c r="S4" s="198" t="s">
        <v>105</v>
      </c>
      <c r="T4" s="198" t="s">
        <v>164</v>
      </c>
      <c r="U4" s="198" t="s">
        <v>165</v>
      </c>
    </row>
    <row r="5" spans="1:35" s="6" customFormat="1" ht="20" customHeight="1" thickBot="1">
      <c r="A5" s="71"/>
      <c r="B5" s="236"/>
      <c r="C5" s="236"/>
      <c r="D5" s="236"/>
      <c r="E5" s="236"/>
      <c r="F5" s="73" t="s">
        <v>21</v>
      </c>
      <c r="G5" s="72" t="s">
        <v>1</v>
      </c>
      <c r="H5" s="204" t="s">
        <v>163</v>
      </c>
      <c r="I5" s="74" t="s">
        <v>21</v>
      </c>
      <c r="J5" s="72" t="s">
        <v>1</v>
      </c>
      <c r="K5" s="204" t="s">
        <v>163</v>
      </c>
      <c r="L5" s="74" t="s">
        <v>22</v>
      </c>
      <c r="M5" s="72" t="s">
        <v>1</v>
      </c>
      <c r="N5" s="204" t="s">
        <v>163</v>
      </c>
      <c r="O5" s="74" t="s">
        <v>22</v>
      </c>
      <c r="P5" s="72" t="s">
        <v>1</v>
      </c>
      <c r="Q5" s="72"/>
      <c r="R5" s="72"/>
      <c r="S5" s="72"/>
      <c r="T5" s="72"/>
      <c r="U5" s="72"/>
    </row>
    <row r="6" spans="1:35" s="6" customFormat="1" ht="20" customHeight="1" thickBot="1">
      <c r="A6" s="75" t="str">
        <f>IF(DECLARATIONS!C5=0,"",DECLARATIONS!C5)</f>
        <v/>
      </c>
      <c r="B6" s="237" t="str">
        <f>IF(ISNA(VLOOKUP(A6,DECLARATIONS!C$5:D$292,2,FALSE)),"",IF(VLOOKUP(A6,DECLARATIONS!C$5:D$292,2,FALSE)="","",VLOOKUP(A6,DECLARATIONS!C$5:D$292,2,FALSE)))</f>
        <v/>
      </c>
      <c r="C6" s="237" t="str">
        <f>IF(ISNA(VLOOKUP(A6,DECLARATIONS!C$5:G$292,5,FALSE)),"",IF(VLOOKUP(A6,DECLARATIONS!C$5:G$292,5,FALSE)="","",VLOOKUP(A6,DECLARATIONS!C$5:G$292,5,FALSE)))</f>
        <v/>
      </c>
      <c r="D6" s="237" t="str">
        <f>IF(ISNA(VLOOKUP(A6,DECLARATIONS!C$5:H$292,6,FALSE)),"",IF(VLOOKUP(A6,DECLARATIONS!C$5:H$292,6,FALSE)="","",VLOOKUP(A6,DECLARATIONS!C$5:H$292,6,FALSE)))</f>
        <v/>
      </c>
      <c r="E6" s="237" t="str">
        <f>IF(ISNA(VLOOKUP(A6,DECLARATIONS!C$5:F$292,4,FALSE)),"",IF(VLOOKUP(A6,DECLARATIONS!C$5:F$292,4,FALSE)="","",VLOOKUP(A6,DECLARATIONS!C$5:F$292,4,FALSE)))</f>
        <v/>
      </c>
      <c r="F6" s="75" t="str">
        <f>IF(B6="","",IF(ISNA(VLOOKUP(A6,'75m'!F$5:G$302,2,FALSE)),"",VLOOKUP(A6,'75m'!F$5:G$302,2,FALSE)))</f>
        <v/>
      </c>
      <c r="G6" s="75">
        <f>IF(B6="",0,IF(ISNA(VLOOKUP(A6,'75m'!F$5:I$302,4,FALSE)),0,VLOOKUP(A6,'75m'!F$5:I$302,4,FALSE)))</f>
        <v>0</v>
      </c>
      <c r="H6" s="75" t="str">
        <f>IF(B6="","",IF(ISNA(VLOOKUP(A6,'75m'!F$5:J$302,5,FALSE)),"",VLOOKUP(A6,'75m'!F$5:J$302,5,FALSE)))</f>
        <v/>
      </c>
      <c r="I6" s="77">
        <f>IF(B6="",0,IF(ISNA(VLOOKUP(A6,'600m'!F$5:I$302,2,FALSE)),0,VLOOKUP(A6,'600m'!F$5:I$302,2,FALSE)))</f>
        <v>0</v>
      </c>
      <c r="J6" s="75">
        <f>IF(B6="",0,IF(ISNA(VLOOKUP(A6,'600m'!F$5:I$302,4,FALSE)),0,VLOOKUP(A6,'600m'!F$5:I$302,4,FALSE)))</f>
        <v>0</v>
      </c>
      <c r="K6" s="75" t="str">
        <f>IF(B6="","",IF(ISNA(VLOOKUP(A6,'600m'!F$5:J$302,5,FALSE)),"",VLOOKUP(A6,'600m'!F$5:J$302,5,FALSE)))</f>
        <v/>
      </c>
      <c r="L6" s="75" t="str">
        <f>IF(B6="","",IF(ISNA(VLOOKUP(A6,LongJump!F$5:G$302,2,FALSE)),"",VLOOKUP(A6,LongJump!F$5:G$302,2,FALSE)))</f>
        <v/>
      </c>
      <c r="M6" s="75">
        <f>IF(B6="",0,IF(ISNA(VLOOKUP(A6,LongJump!F$5:I$302,4,FALSE)),0,VLOOKUP(A6,LongJump!F$5:I$302,4,FALSE)))</f>
        <v>0</v>
      </c>
      <c r="N6" s="75">
        <f>IF(B6="",0,IF(ISNA(VLOOKUP(A6,LongJump!F$5:J$302,5,FALSE)),0,VLOOKUP(A6,LongJump!F$5:J$302,5,FALSE)))</f>
        <v>0</v>
      </c>
      <c r="O6" s="75" t="str">
        <f>IF(B6="","",IF(ISNA(VLOOKUP(A6,Vortex!F$5:I$302,2,FALSE)),"",VLOOKUP(A6,Vortex!F$5:I$302,2,FALSE)))</f>
        <v/>
      </c>
      <c r="P6" s="75">
        <f>IF(B6="",0,IF(ISNA(VLOOKUP(A6,Vortex!F$5:I$302,4,FALSE)),0,VLOOKUP(A6,Vortex!F$5:I$302,4,FALSE)))</f>
        <v>0</v>
      </c>
      <c r="Q6" s="75">
        <f>G6+J6+M6+P6</f>
        <v>0</v>
      </c>
      <c r="R6" s="75" t="str">
        <f>IF(OR($Q6=0,$E6&lt;&gt;"U9"),"",COUNTIFS($C$6:$C$293, $C6, $D$6:$D$293, $D6, $E$6:$E$293, $E6, $Q$6:$Q$293,"&gt;"&amp;$Q6)+1)</f>
        <v/>
      </c>
      <c r="S6" s="75" t="str">
        <f>IF(OR($Q6=0,$E6&lt;&gt;"U11"),"",COUNTIFS($C$6:$C$293, $C6, $D$6:$D$293, $D6, $E$6:$E$293, $E6, $Q$6:$Q$293,"&gt;"&amp;$Q6)+1)</f>
        <v/>
      </c>
      <c r="T6" s="75" t="str">
        <f>IF(OR($Q6=0,$E6&lt;&gt;"U9"),"",COUNTIFS($D$6:$D$293, $D6,$E$6:$E$293,$E6,$Q$6:$Q$293,"&gt;"&amp;$Q6)+1)</f>
        <v/>
      </c>
      <c r="U6" s="75" t="str">
        <f>IF(OR($Q6=0,$E6&lt;&gt;"U11"),"",COUNTIFS($D$6:$D$293, $D6,$E$6:$E$293,$E6,$Q$6:$Q$293,"&gt;"&amp;$Q6)+1)</f>
        <v/>
      </c>
      <c r="W6" s="488" t="s">
        <v>148</v>
      </c>
      <c r="X6" s="489"/>
      <c r="Y6" s="490"/>
      <c r="Z6" s="212" t="s">
        <v>149</v>
      </c>
      <c r="AA6" s="212" t="s">
        <v>150</v>
      </c>
      <c r="AB6" s="212" t="s">
        <v>151</v>
      </c>
      <c r="AC6" s="212" t="s">
        <v>152</v>
      </c>
      <c r="AD6" s="212" t="s">
        <v>153</v>
      </c>
      <c r="AE6" s="212" t="s">
        <v>154</v>
      </c>
      <c r="AF6" s="212" t="s">
        <v>155</v>
      </c>
      <c r="AG6" s="212" t="s">
        <v>156</v>
      </c>
      <c r="AH6" s="199" t="s">
        <v>157</v>
      </c>
      <c r="AI6" s="213" t="s">
        <v>158</v>
      </c>
    </row>
    <row r="7" spans="1:35" ht="20" customHeight="1">
      <c r="A7" s="75" t="str">
        <f>IF(DECLARATIONS!C6=0,"",DECLARATIONS!C6)</f>
        <v/>
      </c>
      <c r="B7" s="237" t="str">
        <f>IF(ISNA(VLOOKUP(A7,DECLARATIONS!C$5:D$292,2,FALSE)),"",IF(VLOOKUP(A7,DECLARATIONS!C$5:D$292,2,FALSE)="","",VLOOKUP(A7,DECLARATIONS!C$5:D$292,2,FALSE)))</f>
        <v/>
      </c>
      <c r="C7" s="237" t="str">
        <f>IF(ISNA(VLOOKUP(A7,DECLARATIONS!C$5:G$292,5,FALSE)),"",IF(VLOOKUP(A7,DECLARATIONS!C$5:G$292,5,FALSE)="","",VLOOKUP(A7,DECLARATIONS!C$5:G$292,5,FALSE)))</f>
        <v/>
      </c>
      <c r="D7" s="237" t="str">
        <f>IF(ISNA(VLOOKUP(A7,DECLARATIONS!C$5:H$292,6,FALSE)),"",IF(VLOOKUP(A7,DECLARATIONS!C$5:H$292,6,FALSE)="","",VLOOKUP(A7,DECLARATIONS!C$5:H$292,6,FALSE)))</f>
        <v/>
      </c>
      <c r="E7" s="237" t="str">
        <f>IF(ISNA(VLOOKUP(A7,DECLARATIONS!C$5:F$292,4,FALSE)),"",IF(VLOOKUP(A7,DECLARATIONS!C$5:F$292,4,FALSE)="","",VLOOKUP(A7,DECLARATIONS!C$5:F$292,4,FALSE)))</f>
        <v/>
      </c>
      <c r="F7" s="75" t="str">
        <f>IF(B7="","",IF(ISNA(VLOOKUP(A7,'75m'!F$5:G$302,2,FALSE)),"",VLOOKUP(A7,'75m'!F$5:G$302,2,FALSE)))</f>
        <v/>
      </c>
      <c r="G7" s="75">
        <f>IF(B7="",0,IF(ISNA(VLOOKUP(A7,'75m'!F$5:I$302,4,FALSE)),0,VLOOKUP(A7,'75m'!F$5:I$302,4,FALSE)))</f>
        <v>0</v>
      </c>
      <c r="H7" s="75" t="str">
        <f>IF(B7="","",IF(ISNA(VLOOKUP(A7,'75m'!F$5:J$302,5,FALSE)),"",VLOOKUP(A7,'75m'!F$5:J$302,5,FALSE)))</f>
        <v/>
      </c>
      <c r="I7" s="77">
        <f>IF(B7="",0,IF(ISNA(VLOOKUP(A7,'600m'!F$5:I$302,2,FALSE)),0,VLOOKUP(A7,'600m'!F$5:I$302,2,FALSE)))</f>
        <v>0</v>
      </c>
      <c r="J7" s="75">
        <f>IF(B7="",0,IF(ISNA(VLOOKUP(A7,'600m'!F$5:I$302,4,FALSE)),0,VLOOKUP(A7,'600m'!F$5:I$302,4,FALSE)))</f>
        <v>0</v>
      </c>
      <c r="K7" s="75" t="str">
        <f>IF(B7="","",IF(ISNA(VLOOKUP(A7,'600m'!F$5:J$302,5,FALSE)),"",VLOOKUP(A7,'600m'!F$5:J$302,5,FALSE)))</f>
        <v/>
      </c>
      <c r="L7" s="75" t="str">
        <f>IF(B7="","",IF(ISNA(VLOOKUP(A7,LongJump!F$5:G$302,2,FALSE)),"",VLOOKUP(A7,LongJump!F$5:G$302,2,FALSE)))</f>
        <v/>
      </c>
      <c r="M7" s="75">
        <f>IF(B7="",0,IF(ISNA(VLOOKUP(A7,LongJump!F$5:I$302,4,FALSE)),0,VLOOKUP(A7,LongJump!F$5:I$302,4,FALSE)))</f>
        <v>0</v>
      </c>
      <c r="N7" s="75">
        <f>IF(B7="",0,IF(ISNA(VLOOKUP(A7,LongJump!F$5:J$302,5,FALSE)),0,VLOOKUP(A7,LongJump!F$5:J$302,5,FALSE)))</f>
        <v>0</v>
      </c>
      <c r="O7" s="75" t="str">
        <f>IF(B7="","",IF(ISNA(VLOOKUP(A7,Vortex!F$5:I$302,2,FALSE)),"",VLOOKUP(A7,Vortex!F$5:I$302,2,FALSE)))</f>
        <v/>
      </c>
      <c r="P7" s="75">
        <f>IF(B7="",0,IF(ISNA(VLOOKUP(A7,Vortex!F$5:I$302,4,FALSE)),0,VLOOKUP(A7,Vortex!F$5:I$302,4,FALSE)))</f>
        <v>0</v>
      </c>
      <c r="Q7" s="75">
        <f t="shared" ref="Q7:Q70" si="0">G7+J7+M7+P7</f>
        <v>0</v>
      </c>
      <c r="R7" s="75" t="str">
        <f t="shared" ref="R7:R70" si="1">IF(OR($Q7=0,$E7&lt;&gt;"U9"),"",COUNTIFS($C$6:$C$293, $C7, $D$6:$D$293, $D7, $E$6:$E$293, $E7, $Q$6:$Q$293,"&gt;"&amp;$Q7)+1)</f>
        <v/>
      </c>
      <c r="S7" s="75" t="str">
        <f t="shared" ref="S7:S70" si="2">IF(OR($Q7=0,$E7&lt;&gt;"U11"),"",COUNTIFS($C$6:$C$293, $C7, $D$6:$D$293, $D7, $E$6:$E$293, $E7, $Q$6:$Q$293,"&gt;"&amp;$Q7)+1)</f>
        <v/>
      </c>
      <c r="T7" s="75" t="str">
        <f t="shared" ref="T7:T70" si="3">IF(OR($Q7=0,$E7&lt;&gt;"U9"),"",COUNTIFS($D$6:$D$293, $D7,$E$6:$E$293,$E7,$Q$6:$Q$293,"&gt;"&amp;$Q7)+1)</f>
        <v/>
      </c>
      <c r="U7" s="75" t="str">
        <f t="shared" ref="U7:U70" si="4">IF(OR($Q7=0,$E7&lt;&gt;"U11"),"",COUNTIFS($D$6:$D$293, $D7,$E$6:$E$293,$E7,$Q$6:$Q$293,"&gt;"&amp;$Q7)+1)</f>
        <v/>
      </c>
      <c r="W7" s="482" t="s">
        <v>2</v>
      </c>
      <c r="X7" s="483"/>
      <c r="Y7" s="484"/>
      <c r="Z7" s="159">
        <v>21</v>
      </c>
      <c r="AA7" s="160">
        <v>17</v>
      </c>
      <c r="AB7" s="160">
        <v>15</v>
      </c>
      <c r="AC7" s="160">
        <v>13.5</v>
      </c>
      <c r="AD7" s="160">
        <v>12.5</v>
      </c>
      <c r="AE7" s="160">
        <v>11.5</v>
      </c>
      <c r="AF7" s="160">
        <v>10.7</v>
      </c>
      <c r="AG7" s="160">
        <v>10</v>
      </c>
      <c r="AH7" s="161">
        <v>9.5</v>
      </c>
      <c r="AI7" s="162">
        <v>11.9</v>
      </c>
    </row>
    <row r="8" spans="1:35" ht="20" customHeight="1">
      <c r="A8" s="75" t="str">
        <f>IF(DECLARATIONS!C7=0,"",DECLARATIONS!C7)</f>
        <v/>
      </c>
      <c r="B8" s="237" t="str">
        <f>IF(ISNA(VLOOKUP(A8,DECLARATIONS!C$5:D$292,2,FALSE)),"",IF(VLOOKUP(A8,DECLARATIONS!C$5:D$292,2,FALSE)="","",VLOOKUP(A8,DECLARATIONS!C$5:D$292,2,FALSE)))</f>
        <v/>
      </c>
      <c r="C8" s="237" t="str">
        <f>IF(ISNA(VLOOKUP(A8,DECLARATIONS!C$5:G$292,5,FALSE)),"",IF(VLOOKUP(A8,DECLARATIONS!C$5:G$292,5,FALSE)="","",VLOOKUP(A8,DECLARATIONS!C$5:G$292,5,FALSE)))</f>
        <v/>
      </c>
      <c r="D8" s="237" t="str">
        <f>IF(ISNA(VLOOKUP(A8,DECLARATIONS!C$5:H$292,6,FALSE)),"",IF(VLOOKUP(A8,DECLARATIONS!C$5:H$292,6,FALSE)="","",VLOOKUP(A8,DECLARATIONS!C$5:H$292,6,FALSE)))</f>
        <v/>
      </c>
      <c r="E8" s="237" t="str">
        <f>IF(ISNA(VLOOKUP(A8,DECLARATIONS!C$5:F$292,4,FALSE)),"",IF(VLOOKUP(A8,DECLARATIONS!C$5:F$292,4,FALSE)="","",VLOOKUP(A8,DECLARATIONS!C$5:F$292,4,FALSE)))</f>
        <v/>
      </c>
      <c r="F8" s="75" t="str">
        <f>IF(B8="","",IF(ISNA(VLOOKUP(A8,'75m'!F$5:G$302,2,FALSE)),"",VLOOKUP(A8,'75m'!F$5:G$302,2,FALSE)))</f>
        <v/>
      </c>
      <c r="G8" s="75">
        <f>IF(B8="",0,IF(ISNA(VLOOKUP(A8,'75m'!F$5:I$302,4,FALSE)),0,VLOOKUP(A8,'75m'!F$5:I$302,4,FALSE)))</f>
        <v>0</v>
      </c>
      <c r="H8" s="75" t="str">
        <f>IF(B8="","",IF(ISNA(VLOOKUP(A8,'75m'!F$5:J$302,5,FALSE)),"",VLOOKUP(A8,'75m'!F$5:J$302,5,FALSE)))</f>
        <v/>
      </c>
      <c r="I8" s="77">
        <f>IF(B8="",0,IF(ISNA(VLOOKUP(A8,'600m'!F$5:I$302,2,FALSE)),0,VLOOKUP(A8,'600m'!F$5:I$302,2,FALSE)))</f>
        <v>0</v>
      </c>
      <c r="J8" s="75">
        <f>IF(B8="",0,IF(ISNA(VLOOKUP(A8,'600m'!F$5:I$302,4,FALSE)),0,VLOOKUP(A8,'600m'!F$5:I$302,4,FALSE)))</f>
        <v>0</v>
      </c>
      <c r="K8" s="75" t="str">
        <f>IF(B8="","",IF(ISNA(VLOOKUP(A8,'600m'!F$5:J$302,5,FALSE)),"",VLOOKUP(A8,'600m'!F$5:J$302,5,FALSE)))</f>
        <v/>
      </c>
      <c r="L8" s="75" t="str">
        <f>IF(B8="","",IF(ISNA(VLOOKUP(A8,LongJump!F$5:G$302,2,FALSE)),"",VLOOKUP(A8,LongJump!F$5:G$302,2,FALSE)))</f>
        <v/>
      </c>
      <c r="M8" s="75">
        <f>IF(B8="",0,IF(ISNA(VLOOKUP(A8,LongJump!F$5:I$302,4,FALSE)),0,VLOOKUP(A8,LongJump!F$5:I$302,4,FALSE)))</f>
        <v>0</v>
      </c>
      <c r="N8" s="75">
        <f>IF(B8="",0,IF(ISNA(VLOOKUP(A8,LongJump!F$5:J$302,5,FALSE)),0,VLOOKUP(A8,LongJump!F$5:J$302,5,FALSE)))</f>
        <v>0</v>
      </c>
      <c r="O8" s="75" t="str">
        <f>IF(B8="","",IF(ISNA(VLOOKUP(A8,Vortex!F$5:I$302,2,FALSE)),"",VLOOKUP(A8,Vortex!F$5:I$302,2,FALSE)))</f>
        <v/>
      </c>
      <c r="P8" s="75">
        <f>IF(B8="",0,IF(ISNA(VLOOKUP(A8,Vortex!F$5:I$302,4,FALSE)),0,VLOOKUP(A8,Vortex!F$5:I$302,4,FALSE)))</f>
        <v>0</v>
      </c>
      <c r="Q8" s="75">
        <f t="shared" si="0"/>
        <v>0</v>
      </c>
      <c r="R8" s="75" t="str">
        <f t="shared" si="1"/>
        <v/>
      </c>
      <c r="S8" s="75" t="str">
        <f t="shared" si="2"/>
        <v/>
      </c>
      <c r="T8" s="75" t="str">
        <f t="shared" si="3"/>
        <v/>
      </c>
      <c r="U8" s="75" t="str">
        <f t="shared" si="4"/>
        <v/>
      </c>
      <c r="W8" s="473" t="s">
        <v>3</v>
      </c>
      <c r="X8" s="474"/>
      <c r="Y8" s="475"/>
      <c r="Z8" s="163">
        <v>4.1666666666666666E-3</v>
      </c>
      <c r="AA8" s="164">
        <v>3.1250000000000002E-3</v>
      </c>
      <c r="AB8" s="164">
        <v>2.3148148148148147E-3</v>
      </c>
      <c r="AC8" s="164">
        <v>1.9675925925925924E-3</v>
      </c>
      <c r="AD8" s="164">
        <v>1.736111111111111E-3</v>
      </c>
      <c r="AE8" s="164">
        <v>1.5625000000000001E-3</v>
      </c>
      <c r="AF8" s="164">
        <v>1.4467592592592592E-3</v>
      </c>
      <c r="AG8" s="164">
        <v>1.3888888888888889E-3</v>
      </c>
      <c r="AH8" s="165">
        <v>1.2731481481481483E-3</v>
      </c>
      <c r="AI8" s="166">
        <v>1.4050925925925928E-3</v>
      </c>
    </row>
    <row r="9" spans="1:35" ht="20" customHeight="1" thickBot="1">
      <c r="A9" s="75" t="str">
        <f>IF(DECLARATIONS!C8=0,"",DECLARATIONS!C8)</f>
        <v/>
      </c>
      <c r="B9" s="237" t="str">
        <f>IF(ISNA(VLOOKUP(A9,DECLARATIONS!C$5:D$292,2,FALSE)),"",IF(VLOOKUP(A9,DECLARATIONS!C$5:D$292,2,FALSE)="","",VLOOKUP(A9,DECLARATIONS!C$5:D$292,2,FALSE)))</f>
        <v/>
      </c>
      <c r="C9" s="237" t="str">
        <f>IF(ISNA(VLOOKUP(A9,DECLARATIONS!C$5:G$292,5,FALSE)),"",IF(VLOOKUP(A9,DECLARATIONS!C$5:G$292,5,FALSE)="","",VLOOKUP(A9,DECLARATIONS!C$5:G$292,5,FALSE)))</f>
        <v/>
      </c>
      <c r="D9" s="237" t="str">
        <f>IF(ISNA(VLOOKUP(A9,DECLARATIONS!C$5:H$292,6,FALSE)),"",IF(VLOOKUP(A9,DECLARATIONS!C$5:H$292,6,FALSE)="","",VLOOKUP(A9,DECLARATIONS!C$5:H$292,6,FALSE)))</f>
        <v/>
      </c>
      <c r="E9" s="237" t="str">
        <f>IF(ISNA(VLOOKUP(A9,DECLARATIONS!C$5:F$292,4,FALSE)),"",IF(VLOOKUP(A9,DECLARATIONS!C$5:F$292,4,FALSE)="","",VLOOKUP(A9,DECLARATIONS!C$5:F$292,4,FALSE)))</f>
        <v/>
      </c>
      <c r="F9" s="75" t="str">
        <f>IF(B9="","",IF(ISNA(VLOOKUP(A9,'75m'!F$5:G$302,2,FALSE)),"",VLOOKUP(A9,'75m'!F$5:G$302,2,FALSE)))</f>
        <v/>
      </c>
      <c r="G9" s="75">
        <f>IF(B9="",0,IF(ISNA(VLOOKUP(A9,'75m'!F$5:I$302,4,FALSE)),0,VLOOKUP(A9,'75m'!F$5:I$302,4,FALSE)))</f>
        <v>0</v>
      </c>
      <c r="H9" s="75" t="str">
        <f>IF(B9="","",IF(ISNA(VLOOKUP(A9,'75m'!F$5:J$302,5,FALSE)),"",VLOOKUP(A9,'75m'!F$5:J$302,5,FALSE)))</f>
        <v/>
      </c>
      <c r="I9" s="77">
        <f>IF(B9="",0,IF(ISNA(VLOOKUP(A9,'600m'!F$5:I$302,2,FALSE)),0,VLOOKUP(A9,'600m'!F$5:I$302,2,FALSE)))</f>
        <v>0</v>
      </c>
      <c r="J9" s="75">
        <f>IF(B9="",0,IF(ISNA(VLOOKUP(A9,'600m'!F$5:I$302,4,FALSE)),0,VLOOKUP(A9,'600m'!F$5:I$302,4,FALSE)))</f>
        <v>0</v>
      </c>
      <c r="K9" s="75" t="str">
        <f>IF(B9="","",IF(ISNA(VLOOKUP(A9,'600m'!F$5:J$302,5,FALSE)),"",VLOOKUP(A9,'600m'!F$5:J$302,5,FALSE)))</f>
        <v/>
      </c>
      <c r="L9" s="75" t="str">
        <f>IF(B9="","",IF(ISNA(VLOOKUP(A9,LongJump!F$5:G$302,2,FALSE)),"",VLOOKUP(A9,LongJump!F$5:G$302,2,FALSE)))</f>
        <v/>
      </c>
      <c r="M9" s="75">
        <f>IF(B9="",0,IF(ISNA(VLOOKUP(A9,LongJump!F$5:I$302,4,FALSE)),0,VLOOKUP(A9,LongJump!F$5:I$302,4,FALSE)))</f>
        <v>0</v>
      </c>
      <c r="N9" s="75">
        <f>IF(B9="",0,IF(ISNA(VLOOKUP(A9,LongJump!F$5:J$302,5,FALSE)),0,VLOOKUP(A9,LongJump!F$5:J$302,5,FALSE)))</f>
        <v>0</v>
      </c>
      <c r="O9" s="75" t="str">
        <f>IF(B9="","",IF(ISNA(VLOOKUP(A9,Vortex!F$5:I$302,2,FALSE)),"",VLOOKUP(A9,Vortex!F$5:I$302,2,FALSE)))</f>
        <v/>
      </c>
      <c r="P9" s="75">
        <f>IF(B9="",0,IF(ISNA(VLOOKUP(A9,Vortex!F$5:I$302,4,FALSE)),0,VLOOKUP(A9,Vortex!F$5:I$302,4,FALSE)))</f>
        <v>0</v>
      </c>
      <c r="Q9" s="75">
        <f t="shared" si="0"/>
        <v>0</v>
      </c>
      <c r="R9" s="75" t="str">
        <f t="shared" si="1"/>
        <v/>
      </c>
      <c r="S9" s="75" t="str">
        <f t="shared" si="2"/>
        <v/>
      </c>
      <c r="T9" s="75" t="str">
        <f t="shared" si="3"/>
        <v/>
      </c>
      <c r="U9" s="75" t="str">
        <f t="shared" si="4"/>
        <v/>
      </c>
      <c r="W9" s="470" t="s">
        <v>49</v>
      </c>
      <c r="X9" s="471"/>
      <c r="Y9" s="472"/>
      <c r="Z9" s="167">
        <v>1</v>
      </c>
      <c r="AA9" s="168">
        <v>1.8</v>
      </c>
      <c r="AB9" s="168">
        <v>2.4</v>
      </c>
      <c r="AC9" s="168">
        <v>3</v>
      </c>
      <c r="AD9" s="168">
        <v>3.5</v>
      </c>
      <c r="AE9" s="168">
        <v>4</v>
      </c>
      <c r="AF9" s="168">
        <v>4.4000000000000004</v>
      </c>
      <c r="AG9" s="168">
        <v>4.7</v>
      </c>
      <c r="AH9" s="169">
        <v>5.05</v>
      </c>
      <c r="AI9" s="170">
        <v>3.45</v>
      </c>
    </row>
    <row r="10" spans="1:35" ht="20" customHeight="1" thickBot="1">
      <c r="A10" s="75" t="str">
        <f>IF(DECLARATIONS!C9=0,"",DECLARATIONS!C9)</f>
        <v/>
      </c>
      <c r="B10" s="237" t="str">
        <f>IF(ISNA(VLOOKUP(A10,DECLARATIONS!C$5:D$292,2,FALSE)),"",IF(VLOOKUP(A10,DECLARATIONS!C$5:D$292,2,FALSE)="","",VLOOKUP(A10,DECLARATIONS!C$5:D$292,2,FALSE)))</f>
        <v/>
      </c>
      <c r="C10" s="237" t="str">
        <f>IF(ISNA(VLOOKUP(A10,DECLARATIONS!C$5:G$292,5,FALSE)),"",IF(VLOOKUP(A10,DECLARATIONS!C$5:G$292,5,FALSE)="","",VLOOKUP(A10,DECLARATIONS!C$5:G$292,5,FALSE)))</f>
        <v/>
      </c>
      <c r="D10" s="237" t="str">
        <f>IF(ISNA(VLOOKUP(A10,DECLARATIONS!C$5:H$292,6,FALSE)),"",IF(VLOOKUP(A10,DECLARATIONS!C$5:H$292,6,FALSE)="","",VLOOKUP(A10,DECLARATIONS!C$5:H$292,6,FALSE)))</f>
        <v/>
      </c>
      <c r="E10" s="237" t="str">
        <f>IF(ISNA(VLOOKUP(A10,DECLARATIONS!C$5:F$292,4,FALSE)),"",IF(VLOOKUP(A10,DECLARATIONS!C$5:F$292,4,FALSE)="","",VLOOKUP(A10,DECLARATIONS!C$5:F$292,4,FALSE)))</f>
        <v/>
      </c>
      <c r="F10" s="75" t="str">
        <f>IF(B10="","",IF(ISNA(VLOOKUP(A10,'75m'!F$5:G$302,2,FALSE)),"",VLOOKUP(A10,'75m'!F$5:G$302,2,FALSE)))</f>
        <v/>
      </c>
      <c r="G10" s="75">
        <f>IF(B10="",0,IF(ISNA(VLOOKUP(A10,'75m'!F$5:I$302,4,FALSE)),0,VLOOKUP(A10,'75m'!F$5:I$302,4,FALSE)))</f>
        <v>0</v>
      </c>
      <c r="H10" s="75" t="str">
        <f>IF(B10="","",IF(ISNA(VLOOKUP(A10,'75m'!F$5:J$302,5,FALSE)),"",VLOOKUP(A10,'75m'!F$5:J$302,5,FALSE)))</f>
        <v/>
      </c>
      <c r="I10" s="77">
        <f>IF(B10="",0,IF(ISNA(VLOOKUP(A10,'600m'!F$5:I$302,2,FALSE)),0,VLOOKUP(A10,'600m'!F$5:I$302,2,FALSE)))</f>
        <v>0</v>
      </c>
      <c r="J10" s="75">
        <f>IF(B10="",0,IF(ISNA(VLOOKUP(A10,'600m'!F$5:I$302,4,FALSE)),0,VLOOKUP(A10,'600m'!F$5:I$302,4,FALSE)))</f>
        <v>0</v>
      </c>
      <c r="K10" s="75" t="str">
        <f>IF(B10="","",IF(ISNA(VLOOKUP(A10,'600m'!F$5:J$302,5,FALSE)),"",VLOOKUP(A10,'600m'!F$5:J$302,5,FALSE)))</f>
        <v/>
      </c>
      <c r="L10" s="75" t="str">
        <f>IF(B10="","",IF(ISNA(VLOOKUP(A10,LongJump!F$5:G$302,2,FALSE)),"",VLOOKUP(A10,LongJump!F$5:G$302,2,FALSE)))</f>
        <v/>
      </c>
      <c r="M10" s="75">
        <f>IF(B10="",0,IF(ISNA(VLOOKUP(A10,LongJump!F$5:I$302,4,FALSE)),0,VLOOKUP(A10,LongJump!F$5:I$302,4,FALSE)))</f>
        <v>0</v>
      </c>
      <c r="N10" s="75">
        <f>IF(B10="",0,IF(ISNA(VLOOKUP(A10,LongJump!F$5:J$302,5,FALSE)),0,VLOOKUP(A10,LongJump!F$5:J$302,5,FALSE)))</f>
        <v>0</v>
      </c>
      <c r="O10" s="75" t="str">
        <f>IF(B10="","",IF(ISNA(VLOOKUP(A10,Vortex!F$5:I$302,2,FALSE)),"",VLOOKUP(A10,Vortex!F$5:I$302,2,FALSE)))</f>
        <v/>
      </c>
      <c r="P10" s="75">
        <f>IF(B10="",0,IF(ISNA(VLOOKUP(A10,Vortex!F$5:I$302,4,FALSE)),0,VLOOKUP(A10,Vortex!F$5:I$302,4,FALSE)))</f>
        <v>0</v>
      </c>
      <c r="Q10" s="75">
        <f t="shared" si="0"/>
        <v>0</v>
      </c>
      <c r="R10" s="75" t="str">
        <f t="shared" si="1"/>
        <v/>
      </c>
      <c r="S10" s="75" t="str">
        <f t="shared" si="2"/>
        <v/>
      </c>
      <c r="T10" s="75" t="str">
        <f t="shared" si="3"/>
        <v/>
      </c>
      <c r="U10" s="75" t="str">
        <f t="shared" si="4"/>
        <v/>
      </c>
      <c r="W10" s="171"/>
      <c r="X10" s="172"/>
      <c r="Y10" s="171"/>
      <c r="Z10" s="171"/>
      <c r="AA10" s="173"/>
      <c r="AB10" s="173"/>
      <c r="AC10" s="173"/>
      <c r="AD10" s="173"/>
      <c r="AE10" s="171"/>
      <c r="AF10" s="173"/>
      <c r="AG10" s="173"/>
      <c r="AH10" s="173"/>
      <c r="AI10" s="173"/>
    </row>
    <row r="11" spans="1:35" ht="20" customHeight="1" thickBot="1">
      <c r="A11" s="75" t="str">
        <f>IF(DECLARATIONS!C10=0,"",DECLARATIONS!C10)</f>
        <v/>
      </c>
      <c r="B11" s="237" t="str">
        <f>IF(ISNA(VLOOKUP(A11,DECLARATIONS!C$5:D$292,2,FALSE)),"",IF(VLOOKUP(A11,DECLARATIONS!C$5:D$292,2,FALSE)="","",VLOOKUP(A11,DECLARATIONS!C$5:D$292,2,FALSE)))</f>
        <v/>
      </c>
      <c r="C11" s="237" t="str">
        <f>IF(ISNA(VLOOKUP(A11,DECLARATIONS!C$5:G$292,5,FALSE)),"",IF(VLOOKUP(A11,DECLARATIONS!C$5:G$292,5,FALSE)="","",VLOOKUP(A11,DECLARATIONS!C$5:G$292,5,FALSE)))</f>
        <v/>
      </c>
      <c r="D11" s="237" t="str">
        <f>IF(ISNA(VLOOKUP(A11,DECLARATIONS!C$5:H$292,6,FALSE)),"",IF(VLOOKUP(A11,DECLARATIONS!C$5:H$292,6,FALSE)="","",VLOOKUP(A11,DECLARATIONS!C$5:H$292,6,FALSE)))</f>
        <v/>
      </c>
      <c r="E11" s="237" t="str">
        <f>IF(ISNA(VLOOKUP(A11,DECLARATIONS!C$5:F$292,4,FALSE)),"",IF(VLOOKUP(A11,DECLARATIONS!C$5:F$292,4,FALSE)="","",VLOOKUP(A11,DECLARATIONS!C$5:F$292,4,FALSE)))</f>
        <v/>
      </c>
      <c r="F11" s="75" t="str">
        <f>IF(B11="","",IF(ISNA(VLOOKUP(A11,'75m'!F$5:G$302,2,FALSE)),"",VLOOKUP(A11,'75m'!F$5:G$302,2,FALSE)))</f>
        <v/>
      </c>
      <c r="G11" s="75">
        <f>IF(B11="",0,IF(ISNA(VLOOKUP(A11,'75m'!F$5:I$302,4,FALSE)),0,VLOOKUP(A11,'75m'!F$5:I$302,4,FALSE)))</f>
        <v>0</v>
      </c>
      <c r="H11" s="75" t="str">
        <f>IF(B11="","",IF(ISNA(VLOOKUP(A11,'75m'!F$5:J$302,5,FALSE)),"",VLOOKUP(A11,'75m'!F$5:J$302,5,FALSE)))</f>
        <v/>
      </c>
      <c r="I11" s="77">
        <f>IF(B11="",0,IF(ISNA(VLOOKUP(A11,'600m'!F$5:I$302,2,FALSE)),0,VLOOKUP(A11,'600m'!F$5:I$302,2,FALSE)))</f>
        <v>0</v>
      </c>
      <c r="J11" s="75">
        <f>IF(B11="",0,IF(ISNA(VLOOKUP(A11,'600m'!F$5:I$302,4,FALSE)),0,VLOOKUP(A11,'600m'!F$5:I$302,4,FALSE)))</f>
        <v>0</v>
      </c>
      <c r="K11" s="75" t="str">
        <f>IF(B11="","",IF(ISNA(VLOOKUP(A11,'600m'!F$5:J$302,5,FALSE)),"",VLOOKUP(A11,'600m'!F$5:J$302,5,FALSE)))</f>
        <v/>
      </c>
      <c r="L11" s="75" t="str">
        <f>IF(B11="","",IF(ISNA(VLOOKUP(A11,LongJump!F$5:G$302,2,FALSE)),"",VLOOKUP(A11,LongJump!F$5:G$302,2,FALSE)))</f>
        <v/>
      </c>
      <c r="M11" s="75">
        <f>IF(B11="",0,IF(ISNA(VLOOKUP(A11,LongJump!F$5:I$302,4,FALSE)),0,VLOOKUP(A11,LongJump!F$5:I$302,4,FALSE)))</f>
        <v>0</v>
      </c>
      <c r="N11" s="75">
        <f>IF(B11="",0,IF(ISNA(VLOOKUP(A11,LongJump!F$5:J$302,5,FALSE)),0,VLOOKUP(A11,LongJump!F$5:J$302,5,FALSE)))</f>
        <v>0</v>
      </c>
      <c r="O11" s="75" t="str">
        <f>IF(B11="","",IF(ISNA(VLOOKUP(A11,Vortex!F$5:I$302,2,FALSE)),"",VLOOKUP(A11,Vortex!F$5:I$302,2,FALSE)))</f>
        <v/>
      </c>
      <c r="P11" s="75">
        <f>IF(B11="",0,IF(ISNA(VLOOKUP(A11,Vortex!F$5:I$302,4,FALSE)),0,VLOOKUP(A11,Vortex!F$5:I$302,4,FALSE)))</f>
        <v>0</v>
      </c>
      <c r="Q11" s="75">
        <f t="shared" si="0"/>
        <v>0</v>
      </c>
      <c r="R11" s="75" t="str">
        <f t="shared" si="1"/>
        <v/>
      </c>
      <c r="S11" s="75" t="str">
        <f t="shared" si="2"/>
        <v/>
      </c>
      <c r="T11" s="75" t="str">
        <f t="shared" si="3"/>
        <v/>
      </c>
      <c r="U11" s="75" t="str">
        <f t="shared" si="4"/>
        <v/>
      </c>
      <c r="W11" s="488" t="s">
        <v>159</v>
      </c>
      <c r="X11" s="489"/>
      <c r="Y11" s="490"/>
      <c r="Z11" s="156" t="s">
        <v>149</v>
      </c>
      <c r="AA11" s="156" t="s">
        <v>150</v>
      </c>
      <c r="AB11" s="156" t="s">
        <v>151</v>
      </c>
      <c r="AC11" s="156" t="s">
        <v>152</v>
      </c>
      <c r="AD11" s="156" t="s">
        <v>153</v>
      </c>
      <c r="AE11" s="156" t="s">
        <v>154</v>
      </c>
      <c r="AF11" s="156" t="s">
        <v>155</v>
      </c>
      <c r="AG11" s="156" t="s">
        <v>156</v>
      </c>
      <c r="AH11" s="157" t="s">
        <v>157</v>
      </c>
      <c r="AI11" s="158" t="s">
        <v>158</v>
      </c>
    </row>
    <row r="12" spans="1:35" ht="20" customHeight="1">
      <c r="A12" s="75" t="str">
        <f>IF(DECLARATIONS!C11=0,"",DECLARATIONS!C11)</f>
        <v/>
      </c>
      <c r="B12" s="237" t="str">
        <f>IF(ISNA(VLOOKUP(A12,DECLARATIONS!C$5:D$292,2,FALSE)),"",IF(VLOOKUP(A12,DECLARATIONS!C$5:D$292,2,FALSE)="","",VLOOKUP(A12,DECLARATIONS!C$5:D$292,2,FALSE)))</f>
        <v/>
      </c>
      <c r="C12" s="237" t="str">
        <f>IF(ISNA(VLOOKUP(A12,DECLARATIONS!C$5:G$292,5,FALSE)),"",IF(VLOOKUP(A12,DECLARATIONS!C$5:G$292,5,FALSE)="","",VLOOKUP(A12,DECLARATIONS!C$5:G$292,5,FALSE)))</f>
        <v/>
      </c>
      <c r="D12" s="237" t="str">
        <f>IF(ISNA(VLOOKUP(A12,DECLARATIONS!C$5:H$292,6,FALSE)),"",IF(VLOOKUP(A12,DECLARATIONS!C$5:H$292,6,FALSE)="","",VLOOKUP(A12,DECLARATIONS!C$5:H$292,6,FALSE)))</f>
        <v/>
      </c>
      <c r="E12" s="237" t="str">
        <f>IF(ISNA(VLOOKUP(A12,DECLARATIONS!C$5:F$292,4,FALSE)),"",IF(VLOOKUP(A12,DECLARATIONS!C$5:F$292,4,FALSE)="","",VLOOKUP(A12,DECLARATIONS!C$5:F$292,4,FALSE)))</f>
        <v/>
      </c>
      <c r="F12" s="75" t="str">
        <f>IF(B12="","",IF(ISNA(VLOOKUP(A12,'75m'!F$5:G$302,2,FALSE)),"",VLOOKUP(A12,'75m'!F$5:G$302,2,FALSE)))</f>
        <v/>
      </c>
      <c r="G12" s="75">
        <f>IF(B12="",0,IF(ISNA(VLOOKUP(A12,'75m'!F$5:I$302,4,FALSE)),0,VLOOKUP(A12,'75m'!F$5:I$302,4,FALSE)))</f>
        <v>0</v>
      </c>
      <c r="H12" s="75" t="str">
        <f>IF(B12="","",IF(ISNA(VLOOKUP(A12,'75m'!F$5:J$302,5,FALSE)),"",VLOOKUP(A12,'75m'!F$5:J$302,5,FALSE)))</f>
        <v/>
      </c>
      <c r="I12" s="77">
        <f>IF(B12="",0,IF(ISNA(VLOOKUP(A12,'600m'!F$5:I$302,2,FALSE)),0,VLOOKUP(A12,'600m'!F$5:I$302,2,FALSE)))</f>
        <v>0</v>
      </c>
      <c r="J12" s="75">
        <f>IF(B12="",0,IF(ISNA(VLOOKUP(A12,'600m'!F$5:I$302,4,FALSE)),0,VLOOKUP(A12,'600m'!F$5:I$302,4,FALSE)))</f>
        <v>0</v>
      </c>
      <c r="K12" s="75" t="str">
        <f>IF(B12="","",IF(ISNA(VLOOKUP(A12,'600m'!F$5:J$302,5,FALSE)),"",VLOOKUP(A12,'600m'!F$5:J$302,5,FALSE)))</f>
        <v/>
      </c>
      <c r="L12" s="75" t="str">
        <f>IF(B12="","",IF(ISNA(VLOOKUP(A12,LongJump!F$5:G$302,2,FALSE)),"",VLOOKUP(A12,LongJump!F$5:G$302,2,FALSE)))</f>
        <v/>
      </c>
      <c r="M12" s="75">
        <f>IF(B12="",0,IF(ISNA(VLOOKUP(A12,LongJump!F$5:I$302,4,FALSE)),0,VLOOKUP(A12,LongJump!F$5:I$302,4,FALSE)))</f>
        <v>0</v>
      </c>
      <c r="N12" s="75">
        <f>IF(B12="",0,IF(ISNA(VLOOKUP(A12,LongJump!F$5:J$302,5,FALSE)),0,VLOOKUP(A12,LongJump!F$5:J$302,5,FALSE)))</f>
        <v>0</v>
      </c>
      <c r="O12" s="75" t="str">
        <f>IF(B12="","",IF(ISNA(VLOOKUP(A12,Vortex!F$5:I$302,2,FALSE)),"",VLOOKUP(A12,Vortex!F$5:I$302,2,FALSE)))</f>
        <v/>
      </c>
      <c r="P12" s="75">
        <f>IF(B12="",0,IF(ISNA(VLOOKUP(A12,Vortex!F$5:I$302,4,FALSE)),0,VLOOKUP(A12,Vortex!F$5:I$302,4,FALSE)))</f>
        <v>0</v>
      </c>
      <c r="Q12" s="75">
        <f t="shared" si="0"/>
        <v>0</v>
      </c>
      <c r="R12" s="75" t="str">
        <f t="shared" si="1"/>
        <v/>
      </c>
      <c r="S12" s="75" t="str">
        <f t="shared" si="2"/>
        <v/>
      </c>
      <c r="T12" s="75" t="str">
        <f t="shared" si="3"/>
        <v/>
      </c>
      <c r="U12" s="75" t="str">
        <f t="shared" si="4"/>
        <v/>
      </c>
      <c r="W12" s="482" t="s">
        <v>2</v>
      </c>
      <c r="X12" s="483"/>
      <c r="Y12" s="484"/>
      <c r="Z12" s="159">
        <v>21</v>
      </c>
      <c r="AA12" s="160">
        <v>17</v>
      </c>
      <c r="AB12" s="160">
        <v>15</v>
      </c>
      <c r="AC12" s="160">
        <v>13.5</v>
      </c>
      <c r="AD12" s="160">
        <v>12.5</v>
      </c>
      <c r="AE12" s="160">
        <v>11.5</v>
      </c>
      <c r="AF12" s="160">
        <v>10.7</v>
      </c>
      <c r="AG12" s="160">
        <v>10</v>
      </c>
      <c r="AH12" s="161">
        <v>9.5</v>
      </c>
      <c r="AI12" s="174">
        <v>10.5</v>
      </c>
    </row>
    <row r="13" spans="1:35" ht="20" customHeight="1">
      <c r="A13" s="75" t="str">
        <f>IF(DECLARATIONS!C12=0,"",DECLARATIONS!C12)</f>
        <v/>
      </c>
      <c r="B13" s="237" t="str">
        <f>IF(ISNA(VLOOKUP(A13,DECLARATIONS!C$5:D$292,2,FALSE)),"",IF(VLOOKUP(A13,DECLARATIONS!C$5:D$292,2,FALSE)="","",VLOOKUP(A13,DECLARATIONS!C$5:D$292,2,FALSE)))</f>
        <v/>
      </c>
      <c r="C13" s="237" t="str">
        <f>IF(ISNA(VLOOKUP(A13,DECLARATIONS!C$5:G$292,5,FALSE)),"",IF(VLOOKUP(A13,DECLARATIONS!C$5:G$292,5,FALSE)="","",VLOOKUP(A13,DECLARATIONS!C$5:G$292,5,FALSE)))</f>
        <v/>
      </c>
      <c r="D13" s="237" t="str">
        <f>IF(ISNA(VLOOKUP(A13,DECLARATIONS!C$5:H$292,6,FALSE)),"",IF(VLOOKUP(A13,DECLARATIONS!C$5:H$292,6,FALSE)="","",VLOOKUP(A13,DECLARATIONS!C$5:H$292,6,FALSE)))</f>
        <v/>
      </c>
      <c r="E13" s="237" t="str">
        <f>IF(ISNA(VLOOKUP(A13,DECLARATIONS!C$5:F$292,4,FALSE)),"",IF(VLOOKUP(A13,DECLARATIONS!C$5:F$292,4,FALSE)="","",VLOOKUP(A13,DECLARATIONS!C$5:F$292,4,FALSE)))</f>
        <v/>
      </c>
      <c r="F13" s="75" t="str">
        <f>IF(B13="","",IF(ISNA(VLOOKUP(A13,'75m'!F$5:G$302,2,FALSE)),"",VLOOKUP(A13,'75m'!F$5:G$302,2,FALSE)))</f>
        <v/>
      </c>
      <c r="G13" s="75">
        <f>IF(B13="",0,IF(ISNA(VLOOKUP(A13,'75m'!F$5:I$302,4,FALSE)),0,VLOOKUP(A13,'75m'!F$5:I$302,4,FALSE)))</f>
        <v>0</v>
      </c>
      <c r="H13" s="75" t="str">
        <f>IF(B13="","",IF(ISNA(VLOOKUP(A13,'75m'!F$5:J$302,5,FALSE)),"",VLOOKUP(A13,'75m'!F$5:J$302,5,FALSE)))</f>
        <v/>
      </c>
      <c r="I13" s="77">
        <f>IF(B13="",0,IF(ISNA(VLOOKUP(A13,'600m'!F$5:I$302,2,FALSE)),0,VLOOKUP(A13,'600m'!F$5:I$302,2,FALSE)))</f>
        <v>0</v>
      </c>
      <c r="J13" s="75">
        <f>IF(B13="",0,IF(ISNA(VLOOKUP(A13,'600m'!F$5:I$302,4,FALSE)),0,VLOOKUP(A13,'600m'!F$5:I$302,4,FALSE)))</f>
        <v>0</v>
      </c>
      <c r="K13" s="75" t="str">
        <f>IF(B13="","",IF(ISNA(VLOOKUP(A13,'600m'!F$5:J$302,5,FALSE)),"",VLOOKUP(A13,'600m'!F$5:J$302,5,FALSE)))</f>
        <v/>
      </c>
      <c r="L13" s="75" t="str">
        <f>IF(B13="","",IF(ISNA(VLOOKUP(A13,LongJump!F$5:G$302,2,FALSE)),"",VLOOKUP(A13,LongJump!F$5:G$302,2,FALSE)))</f>
        <v/>
      </c>
      <c r="M13" s="75">
        <f>IF(B13="",0,IF(ISNA(VLOOKUP(A13,LongJump!F$5:I$302,4,FALSE)),0,VLOOKUP(A13,LongJump!F$5:I$302,4,FALSE)))</f>
        <v>0</v>
      </c>
      <c r="N13" s="75">
        <f>IF(B13="",0,IF(ISNA(VLOOKUP(A13,LongJump!F$5:J$302,5,FALSE)),0,VLOOKUP(A13,LongJump!F$5:J$302,5,FALSE)))</f>
        <v>0</v>
      </c>
      <c r="O13" s="75" t="str">
        <f>IF(B13="","",IF(ISNA(VLOOKUP(A13,Vortex!F$5:I$302,2,FALSE)),"",VLOOKUP(A13,Vortex!F$5:I$302,2,FALSE)))</f>
        <v/>
      </c>
      <c r="P13" s="75">
        <f>IF(B13="",0,IF(ISNA(VLOOKUP(A13,Vortex!F$5:I$302,4,FALSE)),0,VLOOKUP(A13,Vortex!F$5:I$302,4,FALSE)))</f>
        <v>0</v>
      </c>
      <c r="Q13" s="75">
        <f t="shared" si="0"/>
        <v>0</v>
      </c>
      <c r="R13" s="75" t="str">
        <f t="shared" si="1"/>
        <v/>
      </c>
      <c r="S13" s="75" t="str">
        <f t="shared" si="2"/>
        <v/>
      </c>
      <c r="T13" s="75" t="str">
        <f t="shared" si="3"/>
        <v/>
      </c>
      <c r="U13" s="75" t="str">
        <f t="shared" si="4"/>
        <v/>
      </c>
      <c r="W13" s="473" t="s">
        <v>3</v>
      </c>
      <c r="X13" s="474"/>
      <c r="Y13" s="475"/>
      <c r="Z13" s="163">
        <v>4.1666666666666666E-3</v>
      </c>
      <c r="AA13" s="164">
        <v>3.1250000000000002E-3</v>
      </c>
      <c r="AB13" s="164">
        <v>2.3148148148148147E-3</v>
      </c>
      <c r="AC13" s="164">
        <v>1.9675925925925924E-3</v>
      </c>
      <c r="AD13" s="164">
        <v>1.736111111111111E-3</v>
      </c>
      <c r="AE13" s="164">
        <v>1.5625000000000001E-3</v>
      </c>
      <c r="AF13" s="164">
        <v>1.4467592592592592E-3</v>
      </c>
      <c r="AG13" s="164">
        <v>1.3888888888888889E-3</v>
      </c>
      <c r="AH13" s="165">
        <v>1.2731481481481483E-3</v>
      </c>
      <c r="AI13" s="175">
        <v>1.238425925925926E-3</v>
      </c>
    </row>
    <row r="14" spans="1:35" ht="20" customHeight="1">
      <c r="A14" s="75" t="str">
        <f>IF(DECLARATIONS!C13=0,"",DECLARATIONS!C13)</f>
        <v/>
      </c>
      <c r="B14" s="237" t="str">
        <f>IF(ISNA(VLOOKUP(A14,DECLARATIONS!C$5:D$292,2,FALSE)),"",IF(VLOOKUP(A14,DECLARATIONS!C$5:D$292,2,FALSE)="","",VLOOKUP(A14,DECLARATIONS!C$5:D$292,2,FALSE)))</f>
        <v/>
      </c>
      <c r="C14" s="237" t="str">
        <f>IF(ISNA(VLOOKUP(A14,DECLARATIONS!C$5:G$292,5,FALSE)),"",IF(VLOOKUP(A14,DECLARATIONS!C$5:G$292,5,FALSE)="","",VLOOKUP(A14,DECLARATIONS!C$5:G$292,5,FALSE)))</f>
        <v/>
      </c>
      <c r="D14" s="237" t="str">
        <f>IF(ISNA(VLOOKUP(A14,DECLARATIONS!C$5:H$292,6,FALSE)),"",IF(VLOOKUP(A14,DECLARATIONS!C$5:H$292,6,FALSE)="","",VLOOKUP(A14,DECLARATIONS!C$5:H$292,6,FALSE)))</f>
        <v/>
      </c>
      <c r="E14" s="237" t="str">
        <f>IF(ISNA(VLOOKUP(A14,DECLARATIONS!C$5:F$292,4,FALSE)),"",IF(VLOOKUP(A14,DECLARATIONS!C$5:F$292,4,FALSE)="","",VLOOKUP(A14,DECLARATIONS!C$5:F$292,4,FALSE)))</f>
        <v/>
      </c>
      <c r="F14" s="75" t="str">
        <f>IF(B14="","",IF(ISNA(VLOOKUP(A14,'75m'!F$5:G$302,2,FALSE)),"",VLOOKUP(A14,'75m'!F$5:G$302,2,FALSE)))</f>
        <v/>
      </c>
      <c r="G14" s="75">
        <f>IF(B14="",0,IF(ISNA(VLOOKUP(A14,'75m'!F$5:I$302,4,FALSE)),0,VLOOKUP(A14,'75m'!F$5:I$302,4,FALSE)))</f>
        <v>0</v>
      </c>
      <c r="H14" s="75" t="str">
        <f>IF(B14="","",IF(ISNA(VLOOKUP(A14,'75m'!F$5:J$302,5,FALSE)),"",VLOOKUP(A14,'75m'!F$5:J$302,5,FALSE)))</f>
        <v/>
      </c>
      <c r="I14" s="77">
        <f>IF(B14="",0,IF(ISNA(VLOOKUP(A14,'600m'!F$5:I$302,2,FALSE)),0,VLOOKUP(A14,'600m'!F$5:I$302,2,FALSE)))</f>
        <v>0</v>
      </c>
      <c r="J14" s="75">
        <f>IF(B14="",0,IF(ISNA(VLOOKUP(A14,'600m'!F$5:I$302,4,FALSE)),0,VLOOKUP(A14,'600m'!F$5:I$302,4,FALSE)))</f>
        <v>0</v>
      </c>
      <c r="K14" s="75" t="str">
        <f>IF(B14="","",IF(ISNA(VLOOKUP(A14,'600m'!F$5:J$302,5,FALSE)),"",VLOOKUP(A14,'600m'!F$5:J$302,5,FALSE)))</f>
        <v/>
      </c>
      <c r="L14" s="75" t="str">
        <f>IF(B14="","",IF(ISNA(VLOOKUP(A14,LongJump!F$5:G$302,2,FALSE)),"",VLOOKUP(A14,LongJump!F$5:G$302,2,FALSE)))</f>
        <v/>
      </c>
      <c r="M14" s="75">
        <f>IF(B14="",0,IF(ISNA(VLOOKUP(A14,LongJump!F$5:I$302,4,FALSE)),0,VLOOKUP(A14,LongJump!F$5:I$302,4,FALSE)))</f>
        <v>0</v>
      </c>
      <c r="N14" s="75">
        <f>IF(B14="",0,IF(ISNA(VLOOKUP(A14,LongJump!F$5:J$302,5,FALSE)),0,VLOOKUP(A14,LongJump!F$5:J$302,5,FALSE)))</f>
        <v>0</v>
      </c>
      <c r="O14" s="75" t="str">
        <f>IF(B14="","",IF(ISNA(VLOOKUP(A14,Vortex!F$5:I$302,2,FALSE)),"",VLOOKUP(A14,Vortex!F$5:I$302,2,FALSE)))</f>
        <v/>
      </c>
      <c r="P14" s="75">
        <f>IF(B14="",0,IF(ISNA(VLOOKUP(A14,Vortex!F$5:I$302,4,FALSE)),0,VLOOKUP(A14,Vortex!F$5:I$302,4,FALSE)))</f>
        <v>0</v>
      </c>
      <c r="Q14" s="75">
        <f t="shared" si="0"/>
        <v>0</v>
      </c>
      <c r="R14" s="75" t="str">
        <f t="shared" si="1"/>
        <v/>
      </c>
      <c r="S14" s="75" t="str">
        <f t="shared" si="2"/>
        <v/>
      </c>
      <c r="T14" s="75" t="str">
        <f t="shared" si="3"/>
        <v/>
      </c>
      <c r="U14" s="75" t="str">
        <f t="shared" si="4"/>
        <v/>
      </c>
      <c r="W14" s="476" t="s">
        <v>160</v>
      </c>
      <c r="X14" s="477"/>
      <c r="Y14" s="478"/>
      <c r="Z14" s="176"/>
      <c r="AA14" s="177"/>
      <c r="AB14" s="177"/>
      <c r="AC14" s="177"/>
      <c r="AD14" s="177"/>
      <c r="AE14" s="177"/>
      <c r="AF14" s="177"/>
      <c r="AG14" s="177"/>
      <c r="AH14" s="178"/>
      <c r="AI14" s="179">
        <v>61.6</v>
      </c>
    </row>
    <row r="15" spans="1:35" ht="20" customHeight="1" thickBot="1">
      <c r="A15" s="75" t="str">
        <f>IF(DECLARATIONS!C14=0,"",DECLARATIONS!C14)</f>
        <v/>
      </c>
      <c r="B15" s="237" t="str">
        <f>IF(ISNA(VLOOKUP(A15,DECLARATIONS!C$5:D$292,2,FALSE)),"",IF(VLOOKUP(A15,DECLARATIONS!C$5:D$292,2,FALSE)="","",VLOOKUP(A15,DECLARATIONS!C$5:D$292,2,FALSE)))</f>
        <v/>
      </c>
      <c r="C15" s="237" t="str">
        <f>IF(ISNA(VLOOKUP(A15,DECLARATIONS!C$5:G$292,5,FALSE)),"",IF(VLOOKUP(A15,DECLARATIONS!C$5:G$292,5,FALSE)="","",VLOOKUP(A15,DECLARATIONS!C$5:G$292,5,FALSE)))</f>
        <v/>
      </c>
      <c r="D15" s="237" t="str">
        <f>IF(ISNA(VLOOKUP(A15,DECLARATIONS!C$5:H$292,6,FALSE)),"",IF(VLOOKUP(A15,DECLARATIONS!C$5:H$292,6,FALSE)="","",VLOOKUP(A15,DECLARATIONS!C$5:H$292,6,FALSE)))</f>
        <v/>
      </c>
      <c r="E15" s="237" t="str">
        <f>IF(ISNA(VLOOKUP(A15,DECLARATIONS!C$5:F$292,4,FALSE)),"",IF(VLOOKUP(A15,DECLARATIONS!C$5:F$292,4,FALSE)="","",VLOOKUP(A15,DECLARATIONS!C$5:F$292,4,FALSE)))</f>
        <v/>
      </c>
      <c r="F15" s="75" t="str">
        <f>IF(B15="","",IF(ISNA(VLOOKUP(A15,'75m'!F$5:G$302,2,FALSE)),"",VLOOKUP(A15,'75m'!F$5:G$302,2,FALSE)))</f>
        <v/>
      </c>
      <c r="G15" s="75">
        <f>IF(B15="",0,IF(ISNA(VLOOKUP(A15,'75m'!F$5:I$302,4,FALSE)),0,VLOOKUP(A15,'75m'!F$5:I$302,4,FALSE)))</f>
        <v>0</v>
      </c>
      <c r="H15" s="75" t="str">
        <f>IF(B15="","",IF(ISNA(VLOOKUP(A15,'75m'!F$5:J$302,5,FALSE)),"",VLOOKUP(A15,'75m'!F$5:J$302,5,FALSE)))</f>
        <v/>
      </c>
      <c r="I15" s="77">
        <f>IF(B15="",0,IF(ISNA(VLOOKUP(A15,'600m'!F$5:I$302,2,FALSE)),0,VLOOKUP(A15,'600m'!F$5:I$302,2,FALSE)))</f>
        <v>0</v>
      </c>
      <c r="J15" s="75">
        <f>IF(B15="",0,IF(ISNA(VLOOKUP(A15,'600m'!F$5:I$302,4,FALSE)),0,VLOOKUP(A15,'600m'!F$5:I$302,4,FALSE)))</f>
        <v>0</v>
      </c>
      <c r="K15" s="75" t="str">
        <f>IF(B15="","",IF(ISNA(VLOOKUP(A15,'600m'!F$5:J$302,5,FALSE)),"",VLOOKUP(A15,'600m'!F$5:J$302,5,FALSE)))</f>
        <v/>
      </c>
      <c r="L15" s="75" t="str">
        <f>IF(B15="","",IF(ISNA(VLOOKUP(A15,LongJump!F$5:G$302,2,FALSE)),"",VLOOKUP(A15,LongJump!F$5:G$302,2,FALSE)))</f>
        <v/>
      </c>
      <c r="M15" s="75">
        <f>IF(B15="",0,IF(ISNA(VLOOKUP(A15,LongJump!F$5:I$302,4,FALSE)),0,VLOOKUP(A15,LongJump!F$5:I$302,4,FALSE)))</f>
        <v>0</v>
      </c>
      <c r="N15" s="75">
        <f>IF(B15="",0,IF(ISNA(VLOOKUP(A15,LongJump!F$5:J$302,5,FALSE)),0,VLOOKUP(A15,LongJump!F$5:J$302,5,FALSE)))</f>
        <v>0</v>
      </c>
      <c r="O15" s="75" t="str">
        <f>IF(B15="","",IF(ISNA(VLOOKUP(A15,Vortex!F$5:I$302,2,FALSE)),"",VLOOKUP(A15,Vortex!F$5:I$302,2,FALSE)))</f>
        <v/>
      </c>
      <c r="P15" s="75">
        <f>IF(B15="",0,IF(ISNA(VLOOKUP(A15,Vortex!F$5:I$302,4,FALSE)),0,VLOOKUP(A15,Vortex!F$5:I$302,4,FALSE)))</f>
        <v>0</v>
      </c>
      <c r="Q15" s="75">
        <f t="shared" si="0"/>
        <v>0</v>
      </c>
      <c r="R15" s="75" t="str">
        <f t="shared" si="1"/>
        <v/>
      </c>
      <c r="S15" s="75" t="str">
        <f t="shared" si="2"/>
        <v/>
      </c>
      <c r="T15" s="75" t="str">
        <f t="shared" si="3"/>
        <v/>
      </c>
      <c r="U15" s="75" t="str">
        <f t="shared" si="4"/>
        <v/>
      </c>
      <c r="W15" s="470" t="s">
        <v>49</v>
      </c>
      <c r="X15" s="471"/>
      <c r="Y15" s="472"/>
      <c r="Z15" s="167">
        <v>1</v>
      </c>
      <c r="AA15" s="168">
        <v>1.8</v>
      </c>
      <c r="AB15" s="168">
        <v>2.4</v>
      </c>
      <c r="AC15" s="168">
        <v>3</v>
      </c>
      <c r="AD15" s="168">
        <v>3.5</v>
      </c>
      <c r="AE15" s="168">
        <v>4</v>
      </c>
      <c r="AF15" s="168">
        <v>4.4000000000000004</v>
      </c>
      <c r="AG15" s="168">
        <v>4.7</v>
      </c>
      <c r="AH15" s="169">
        <v>5.05</v>
      </c>
      <c r="AI15" s="180">
        <v>4.1500000000000004</v>
      </c>
    </row>
    <row r="16" spans="1:35" ht="20" customHeight="1" thickBot="1">
      <c r="A16" s="75" t="str">
        <f>IF(DECLARATIONS!C15=0,"",DECLARATIONS!C15)</f>
        <v/>
      </c>
      <c r="B16" s="237" t="str">
        <f>IF(ISNA(VLOOKUP(A16,DECLARATIONS!C$5:D$292,2,FALSE)),"",IF(VLOOKUP(A16,DECLARATIONS!C$5:D$292,2,FALSE)="","",VLOOKUP(A16,DECLARATIONS!C$5:D$292,2,FALSE)))</f>
        <v/>
      </c>
      <c r="C16" s="237" t="str">
        <f>IF(ISNA(VLOOKUP(A16,DECLARATIONS!C$5:G$292,5,FALSE)),"",IF(VLOOKUP(A16,DECLARATIONS!C$5:G$292,5,FALSE)="","",VLOOKUP(A16,DECLARATIONS!C$5:G$292,5,FALSE)))</f>
        <v/>
      </c>
      <c r="D16" s="237" t="str">
        <f>IF(ISNA(VLOOKUP(A16,DECLARATIONS!C$5:H$292,6,FALSE)),"",IF(VLOOKUP(A16,DECLARATIONS!C$5:H$292,6,FALSE)="","",VLOOKUP(A16,DECLARATIONS!C$5:H$292,6,FALSE)))</f>
        <v/>
      </c>
      <c r="E16" s="237" t="str">
        <f>IF(ISNA(VLOOKUP(A16,DECLARATIONS!C$5:F$292,4,FALSE)),"",IF(VLOOKUP(A16,DECLARATIONS!C$5:F$292,4,FALSE)="","",VLOOKUP(A16,DECLARATIONS!C$5:F$292,4,FALSE)))</f>
        <v/>
      </c>
      <c r="F16" s="75" t="str">
        <f>IF(B16="","",IF(ISNA(VLOOKUP(A16,'75m'!F$5:G$302,2,FALSE)),"",VLOOKUP(A16,'75m'!F$5:G$302,2,FALSE)))</f>
        <v/>
      </c>
      <c r="G16" s="75">
        <f>IF(B16="",0,IF(ISNA(VLOOKUP(A16,'75m'!F$5:I$302,4,FALSE)),0,VLOOKUP(A16,'75m'!F$5:I$302,4,FALSE)))</f>
        <v>0</v>
      </c>
      <c r="H16" s="75" t="str">
        <f>IF(B16="","",IF(ISNA(VLOOKUP(A16,'75m'!F$5:J$302,5,FALSE)),"",VLOOKUP(A16,'75m'!F$5:J$302,5,FALSE)))</f>
        <v/>
      </c>
      <c r="I16" s="77">
        <f>IF(B16="",0,IF(ISNA(VLOOKUP(A16,'600m'!F$5:I$302,2,FALSE)),0,VLOOKUP(A16,'600m'!F$5:I$302,2,FALSE)))</f>
        <v>0</v>
      </c>
      <c r="J16" s="75">
        <f>IF(B16="",0,IF(ISNA(VLOOKUP(A16,'600m'!F$5:I$302,4,FALSE)),0,VLOOKUP(A16,'600m'!F$5:I$302,4,FALSE)))</f>
        <v>0</v>
      </c>
      <c r="K16" s="75" t="str">
        <f>IF(B16="","",IF(ISNA(VLOOKUP(A16,'600m'!F$5:J$302,5,FALSE)),"",VLOOKUP(A16,'600m'!F$5:J$302,5,FALSE)))</f>
        <v/>
      </c>
      <c r="L16" s="75" t="str">
        <f>IF(B16="","",IF(ISNA(VLOOKUP(A16,LongJump!F$5:G$302,2,FALSE)),"",VLOOKUP(A16,LongJump!F$5:G$302,2,FALSE)))</f>
        <v/>
      </c>
      <c r="M16" s="75">
        <f>IF(B16="",0,IF(ISNA(VLOOKUP(A16,LongJump!F$5:I$302,4,FALSE)),0,VLOOKUP(A16,LongJump!F$5:I$302,4,FALSE)))</f>
        <v>0</v>
      </c>
      <c r="N16" s="75">
        <f>IF(B16="",0,IF(ISNA(VLOOKUP(A16,LongJump!F$5:J$302,5,FALSE)),0,VLOOKUP(A16,LongJump!F$5:J$302,5,FALSE)))</f>
        <v>0</v>
      </c>
      <c r="O16" s="75" t="str">
        <f>IF(B16="","",IF(ISNA(VLOOKUP(A16,Vortex!F$5:I$302,2,FALSE)),"",VLOOKUP(A16,Vortex!F$5:I$302,2,FALSE)))</f>
        <v/>
      </c>
      <c r="P16" s="75">
        <f>IF(B16="",0,IF(ISNA(VLOOKUP(A16,Vortex!F$5:I$302,4,FALSE)),0,VLOOKUP(A16,Vortex!F$5:I$302,4,FALSE)))</f>
        <v>0</v>
      </c>
      <c r="Q16" s="75">
        <f t="shared" si="0"/>
        <v>0</v>
      </c>
      <c r="R16" s="75" t="str">
        <f t="shared" si="1"/>
        <v/>
      </c>
      <c r="S16" s="75" t="str">
        <f t="shared" si="2"/>
        <v/>
      </c>
      <c r="T16" s="75" t="str">
        <f t="shared" si="3"/>
        <v/>
      </c>
      <c r="U16" s="75" t="str">
        <f t="shared" si="4"/>
        <v/>
      </c>
    </row>
    <row r="17" spans="1:35" ht="20" customHeight="1" thickBot="1">
      <c r="A17" s="75" t="str">
        <f>IF(DECLARATIONS!C16=0,"",DECLARATIONS!C16)</f>
        <v/>
      </c>
      <c r="B17" s="237" t="str">
        <f>IF(ISNA(VLOOKUP(A17,DECLARATIONS!C$5:D$292,2,FALSE)),"",IF(VLOOKUP(A17,DECLARATIONS!C$5:D$292,2,FALSE)="","",VLOOKUP(A17,DECLARATIONS!C$5:D$292,2,FALSE)))</f>
        <v/>
      </c>
      <c r="C17" s="237" t="str">
        <f>IF(ISNA(VLOOKUP(A17,DECLARATIONS!C$5:G$292,5,FALSE)),"",IF(VLOOKUP(A17,DECLARATIONS!C$5:G$292,5,FALSE)="","",VLOOKUP(A17,DECLARATIONS!C$5:G$292,5,FALSE)))</f>
        <v/>
      </c>
      <c r="D17" s="237" t="str">
        <f>IF(ISNA(VLOOKUP(A17,DECLARATIONS!C$5:H$292,6,FALSE)),"",IF(VLOOKUP(A17,DECLARATIONS!C$5:H$292,6,FALSE)="","",VLOOKUP(A17,DECLARATIONS!C$5:H$292,6,FALSE)))</f>
        <v/>
      </c>
      <c r="E17" s="237" t="str">
        <f>IF(ISNA(VLOOKUP(A17,DECLARATIONS!C$5:F$292,4,FALSE)),"",IF(VLOOKUP(A17,DECLARATIONS!C$5:F$292,4,FALSE)="","",VLOOKUP(A17,DECLARATIONS!C$5:F$292,4,FALSE)))</f>
        <v/>
      </c>
      <c r="F17" s="75" t="str">
        <f>IF(B17="","",IF(ISNA(VLOOKUP(A17,'75m'!F$5:G$302,2,FALSE)),"",VLOOKUP(A17,'75m'!F$5:G$302,2,FALSE)))</f>
        <v/>
      </c>
      <c r="G17" s="75">
        <f>IF(B17="",0,IF(ISNA(VLOOKUP(A17,'75m'!F$5:I$302,4,FALSE)),0,VLOOKUP(A17,'75m'!F$5:I$302,4,FALSE)))</f>
        <v>0</v>
      </c>
      <c r="H17" s="75" t="str">
        <f>IF(B17="","",IF(ISNA(VLOOKUP(A17,'75m'!F$5:J$302,5,FALSE)),"",VLOOKUP(A17,'75m'!F$5:J$302,5,FALSE)))</f>
        <v/>
      </c>
      <c r="I17" s="77">
        <f>IF(B17="",0,IF(ISNA(VLOOKUP(A17,'600m'!F$5:I$302,2,FALSE)),0,VLOOKUP(A17,'600m'!F$5:I$302,2,FALSE)))</f>
        <v>0</v>
      </c>
      <c r="J17" s="75">
        <f>IF(B17="",0,IF(ISNA(VLOOKUP(A17,'600m'!F$5:I$302,4,FALSE)),0,VLOOKUP(A17,'600m'!F$5:I$302,4,FALSE)))</f>
        <v>0</v>
      </c>
      <c r="K17" s="75" t="str">
        <f>IF(B17="","",IF(ISNA(VLOOKUP(A17,'600m'!F$5:J$302,5,FALSE)),"",VLOOKUP(A17,'600m'!F$5:J$302,5,FALSE)))</f>
        <v/>
      </c>
      <c r="L17" s="75" t="str">
        <f>IF(B17="","",IF(ISNA(VLOOKUP(A17,LongJump!F$5:G$302,2,FALSE)),"",VLOOKUP(A17,LongJump!F$5:G$302,2,FALSE)))</f>
        <v/>
      </c>
      <c r="M17" s="75">
        <f>IF(B17="",0,IF(ISNA(VLOOKUP(A17,LongJump!F$5:I$302,4,FALSE)),0,VLOOKUP(A17,LongJump!F$5:I$302,4,FALSE)))</f>
        <v>0</v>
      </c>
      <c r="N17" s="75">
        <f>IF(B17="",0,IF(ISNA(VLOOKUP(A17,LongJump!F$5:J$302,5,FALSE)),0,VLOOKUP(A17,LongJump!F$5:J$302,5,FALSE)))</f>
        <v>0</v>
      </c>
      <c r="O17" s="75" t="str">
        <f>IF(B17="","",IF(ISNA(VLOOKUP(A17,Vortex!F$5:I$302,2,FALSE)),"",VLOOKUP(A17,Vortex!F$5:I$302,2,FALSE)))</f>
        <v/>
      </c>
      <c r="P17" s="75">
        <f>IF(B17="",0,IF(ISNA(VLOOKUP(A17,Vortex!F$5:I$302,4,FALSE)),0,VLOOKUP(A17,Vortex!F$5:I$302,4,FALSE)))</f>
        <v>0</v>
      </c>
      <c r="Q17" s="75">
        <f t="shared" si="0"/>
        <v>0</v>
      </c>
      <c r="R17" s="75" t="str">
        <f t="shared" si="1"/>
        <v/>
      </c>
      <c r="S17" s="75" t="str">
        <f t="shared" si="2"/>
        <v/>
      </c>
      <c r="T17" s="75" t="str">
        <f t="shared" si="3"/>
        <v/>
      </c>
      <c r="U17" s="75" t="str">
        <f t="shared" si="4"/>
        <v/>
      </c>
      <c r="W17" s="479" t="s">
        <v>161</v>
      </c>
      <c r="X17" s="480"/>
      <c r="Y17" s="481"/>
      <c r="Z17" s="181" t="s">
        <v>149</v>
      </c>
      <c r="AA17" s="181" t="s">
        <v>150</v>
      </c>
      <c r="AB17" s="181" t="s">
        <v>151</v>
      </c>
      <c r="AC17" s="181" t="s">
        <v>152</v>
      </c>
      <c r="AD17" s="181" t="s">
        <v>153</v>
      </c>
      <c r="AE17" s="181" t="s">
        <v>154</v>
      </c>
      <c r="AF17" s="181" t="s">
        <v>155</v>
      </c>
      <c r="AG17" s="181" t="s">
        <v>156</v>
      </c>
      <c r="AH17" s="182" t="s">
        <v>157</v>
      </c>
      <c r="AI17" s="183" t="s">
        <v>158</v>
      </c>
    </row>
    <row r="18" spans="1:35" ht="20" customHeight="1">
      <c r="A18" s="75" t="str">
        <f>IF(DECLARATIONS!C17=0,"",DECLARATIONS!C17)</f>
        <v/>
      </c>
      <c r="B18" s="237" t="str">
        <f>IF(ISNA(VLOOKUP(A18,DECLARATIONS!C$5:D$292,2,FALSE)),"",IF(VLOOKUP(A18,DECLARATIONS!C$5:D$292,2,FALSE)="","",VLOOKUP(A18,DECLARATIONS!C$5:D$292,2,FALSE)))</f>
        <v/>
      </c>
      <c r="C18" s="237" t="str">
        <f>IF(ISNA(VLOOKUP(A18,DECLARATIONS!C$5:G$292,5,FALSE)),"",IF(VLOOKUP(A18,DECLARATIONS!C$5:G$292,5,FALSE)="","",VLOOKUP(A18,DECLARATIONS!C$5:G$292,5,FALSE)))</f>
        <v/>
      </c>
      <c r="D18" s="237" t="str">
        <f>IF(ISNA(VLOOKUP(A18,DECLARATIONS!C$5:H$292,6,FALSE)),"",IF(VLOOKUP(A18,DECLARATIONS!C$5:H$292,6,FALSE)="","",VLOOKUP(A18,DECLARATIONS!C$5:H$292,6,FALSE)))</f>
        <v/>
      </c>
      <c r="E18" s="237" t="str">
        <f>IF(ISNA(VLOOKUP(A18,DECLARATIONS!C$5:F$292,4,FALSE)),"",IF(VLOOKUP(A18,DECLARATIONS!C$5:F$292,4,FALSE)="","",VLOOKUP(A18,DECLARATIONS!C$5:F$292,4,FALSE)))</f>
        <v/>
      </c>
      <c r="F18" s="75" t="str">
        <f>IF(B18="","",IF(ISNA(VLOOKUP(A18,'75m'!F$5:G$302,2,FALSE)),"",VLOOKUP(A18,'75m'!F$5:G$302,2,FALSE)))</f>
        <v/>
      </c>
      <c r="G18" s="75">
        <f>IF(B18="",0,IF(ISNA(VLOOKUP(A18,'75m'!F$5:I$302,4,FALSE)),0,VLOOKUP(A18,'75m'!F$5:I$302,4,FALSE)))</f>
        <v>0</v>
      </c>
      <c r="H18" s="75" t="str">
        <f>IF(B18="","",IF(ISNA(VLOOKUP(A18,'75m'!F$5:J$302,5,FALSE)),"",VLOOKUP(A18,'75m'!F$5:J$302,5,FALSE)))</f>
        <v/>
      </c>
      <c r="I18" s="77">
        <f>IF(B18="",0,IF(ISNA(VLOOKUP(A18,'600m'!F$5:I$302,2,FALSE)),0,VLOOKUP(A18,'600m'!F$5:I$302,2,FALSE)))</f>
        <v>0</v>
      </c>
      <c r="J18" s="75">
        <f>IF(B18="",0,IF(ISNA(VLOOKUP(A18,'600m'!F$5:I$302,4,FALSE)),0,VLOOKUP(A18,'600m'!F$5:I$302,4,FALSE)))</f>
        <v>0</v>
      </c>
      <c r="K18" s="75" t="str">
        <f>IF(B18="","",IF(ISNA(VLOOKUP(A18,'600m'!F$5:J$302,5,FALSE)),"",VLOOKUP(A18,'600m'!F$5:J$302,5,FALSE)))</f>
        <v/>
      </c>
      <c r="L18" s="75" t="str">
        <f>IF(B18="","",IF(ISNA(VLOOKUP(A18,LongJump!F$5:G$302,2,FALSE)),"",VLOOKUP(A18,LongJump!F$5:G$302,2,FALSE)))</f>
        <v/>
      </c>
      <c r="M18" s="75">
        <f>IF(B18="",0,IF(ISNA(VLOOKUP(A18,LongJump!F$5:I$302,4,FALSE)),0,VLOOKUP(A18,LongJump!F$5:I$302,4,FALSE)))</f>
        <v>0</v>
      </c>
      <c r="N18" s="75">
        <f>IF(B18="",0,IF(ISNA(VLOOKUP(A18,LongJump!F$5:J$302,5,FALSE)),0,VLOOKUP(A18,LongJump!F$5:J$302,5,FALSE)))</f>
        <v>0</v>
      </c>
      <c r="O18" s="75" t="str">
        <f>IF(B18="","",IF(ISNA(VLOOKUP(A18,Vortex!F$5:I$302,2,FALSE)),"",VLOOKUP(A18,Vortex!F$5:I$302,2,FALSE)))</f>
        <v/>
      </c>
      <c r="P18" s="75">
        <f>IF(B18="",0,IF(ISNA(VLOOKUP(A18,Vortex!F$5:I$302,4,FALSE)),0,VLOOKUP(A18,Vortex!F$5:I$302,4,FALSE)))</f>
        <v>0</v>
      </c>
      <c r="Q18" s="75">
        <f t="shared" si="0"/>
        <v>0</v>
      </c>
      <c r="R18" s="75" t="str">
        <f t="shared" si="1"/>
        <v/>
      </c>
      <c r="S18" s="75" t="str">
        <f t="shared" si="2"/>
        <v/>
      </c>
      <c r="T18" s="75" t="str">
        <f t="shared" si="3"/>
        <v/>
      </c>
      <c r="U18" s="75" t="str">
        <f t="shared" si="4"/>
        <v/>
      </c>
      <c r="W18" s="482" t="s">
        <v>2</v>
      </c>
      <c r="X18" s="483"/>
      <c r="Y18" s="484"/>
      <c r="Z18" s="159">
        <v>21</v>
      </c>
      <c r="AA18" s="160">
        <v>17.3</v>
      </c>
      <c r="AB18" s="160">
        <v>15.3</v>
      </c>
      <c r="AC18" s="160">
        <v>13.8</v>
      </c>
      <c r="AD18" s="160">
        <v>12.8</v>
      </c>
      <c r="AE18" s="160">
        <v>12.1</v>
      </c>
      <c r="AF18" s="160">
        <v>11.5</v>
      </c>
      <c r="AG18" s="160">
        <v>11</v>
      </c>
      <c r="AH18" s="161">
        <v>10.5</v>
      </c>
      <c r="AI18" s="162">
        <v>12.3</v>
      </c>
    </row>
    <row r="19" spans="1:35" ht="20" customHeight="1">
      <c r="A19" s="75" t="str">
        <f>IF(DECLARATIONS!C18=0,"",DECLARATIONS!C18)</f>
        <v/>
      </c>
      <c r="B19" s="237" t="str">
        <f>IF(ISNA(VLOOKUP(A19,DECLARATIONS!C$5:D$292,2,FALSE)),"",IF(VLOOKUP(A19,DECLARATIONS!C$5:D$292,2,FALSE)="","",VLOOKUP(A19,DECLARATIONS!C$5:D$292,2,FALSE)))</f>
        <v/>
      </c>
      <c r="C19" s="237" t="str">
        <f>IF(ISNA(VLOOKUP(A19,DECLARATIONS!C$5:G$292,5,FALSE)),"",IF(VLOOKUP(A19,DECLARATIONS!C$5:G$292,5,FALSE)="","",VLOOKUP(A19,DECLARATIONS!C$5:G$292,5,FALSE)))</f>
        <v/>
      </c>
      <c r="D19" s="237" t="str">
        <f>IF(ISNA(VLOOKUP(A19,DECLARATIONS!C$5:H$292,6,FALSE)),"",IF(VLOOKUP(A19,DECLARATIONS!C$5:H$292,6,FALSE)="","",VLOOKUP(A19,DECLARATIONS!C$5:H$292,6,FALSE)))</f>
        <v/>
      </c>
      <c r="E19" s="237" t="str">
        <f>IF(ISNA(VLOOKUP(A19,DECLARATIONS!C$5:F$292,4,FALSE)),"",IF(VLOOKUP(A19,DECLARATIONS!C$5:F$292,4,FALSE)="","",VLOOKUP(A19,DECLARATIONS!C$5:F$292,4,FALSE)))</f>
        <v/>
      </c>
      <c r="F19" s="75" t="str">
        <f>IF(B19="","",IF(ISNA(VLOOKUP(A19,'75m'!F$5:G$302,2,FALSE)),"",VLOOKUP(A19,'75m'!F$5:G$302,2,FALSE)))</f>
        <v/>
      </c>
      <c r="G19" s="75">
        <f>IF(B19="",0,IF(ISNA(VLOOKUP(A19,'75m'!F$5:I$302,4,FALSE)),0,VLOOKUP(A19,'75m'!F$5:I$302,4,FALSE)))</f>
        <v>0</v>
      </c>
      <c r="H19" s="75" t="str">
        <f>IF(B19="","",IF(ISNA(VLOOKUP(A19,'75m'!F$5:J$302,5,FALSE)),"",VLOOKUP(A19,'75m'!F$5:J$302,5,FALSE)))</f>
        <v/>
      </c>
      <c r="I19" s="77">
        <f>IF(B19="",0,IF(ISNA(VLOOKUP(A19,'600m'!F$5:I$302,2,FALSE)),0,VLOOKUP(A19,'600m'!F$5:I$302,2,FALSE)))</f>
        <v>0</v>
      </c>
      <c r="J19" s="75">
        <f>IF(B19="",0,IF(ISNA(VLOOKUP(A19,'600m'!F$5:I$302,4,FALSE)),0,VLOOKUP(A19,'600m'!F$5:I$302,4,FALSE)))</f>
        <v>0</v>
      </c>
      <c r="K19" s="75" t="str">
        <f>IF(B19="","",IF(ISNA(VLOOKUP(A19,'600m'!F$5:J$302,5,FALSE)),"",VLOOKUP(A19,'600m'!F$5:J$302,5,FALSE)))</f>
        <v/>
      </c>
      <c r="L19" s="75" t="str">
        <f>IF(B19="","",IF(ISNA(VLOOKUP(A19,LongJump!F$5:G$302,2,FALSE)),"",VLOOKUP(A19,LongJump!F$5:G$302,2,FALSE)))</f>
        <v/>
      </c>
      <c r="M19" s="75">
        <f>IF(B19="",0,IF(ISNA(VLOOKUP(A19,LongJump!F$5:I$302,4,FALSE)),0,VLOOKUP(A19,LongJump!F$5:I$302,4,FALSE)))</f>
        <v>0</v>
      </c>
      <c r="N19" s="75">
        <f>IF(B19="",0,IF(ISNA(VLOOKUP(A19,LongJump!F$5:J$302,5,FALSE)),0,VLOOKUP(A19,LongJump!F$5:J$302,5,FALSE)))</f>
        <v>0</v>
      </c>
      <c r="O19" s="75" t="str">
        <f>IF(B19="","",IF(ISNA(VLOOKUP(A19,Vortex!F$5:I$302,2,FALSE)),"",VLOOKUP(A19,Vortex!F$5:I$302,2,FALSE)))</f>
        <v/>
      </c>
      <c r="P19" s="75">
        <f>IF(B19="",0,IF(ISNA(VLOOKUP(A19,Vortex!F$5:I$302,4,FALSE)),0,VLOOKUP(A19,Vortex!F$5:I$302,4,FALSE)))</f>
        <v>0</v>
      </c>
      <c r="Q19" s="75">
        <f t="shared" si="0"/>
        <v>0</v>
      </c>
      <c r="R19" s="75" t="str">
        <f t="shared" si="1"/>
        <v/>
      </c>
      <c r="S19" s="75" t="str">
        <f t="shared" si="2"/>
        <v/>
      </c>
      <c r="T19" s="75" t="str">
        <f t="shared" si="3"/>
        <v/>
      </c>
      <c r="U19" s="75" t="str">
        <f t="shared" si="4"/>
        <v/>
      </c>
      <c r="W19" s="473" t="s">
        <v>3</v>
      </c>
      <c r="X19" s="474"/>
      <c r="Y19" s="475"/>
      <c r="Z19" s="163">
        <v>4.1666666666666666E-3</v>
      </c>
      <c r="AA19" s="164">
        <v>3.1250000000000002E-3</v>
      </c>
      <c r="AB19" s="164">
        <v>2.4305555555555556E-3</v>
      </c>
      <c r="AC19" s="164">
        <v>2.0833333333333333E-3</v>
      </c>
      <c r="AD19" s="164">
        <v>1.8518518518518519E-3</v>
      </c>
      <c r="AE19" s="164">
        <v>1.736111111111111E-3</v>
      </c>
      <c r="AF19" s="164">
        <v>1.6203703703703703E-3</v>
      </c>
      <c r="AG19" s="164">
        <v>1.5046296296296296E-3</v>
      </c>
      <c r="AH19" s="165">
        <v>1.3888888888888889E-3</v>
      </c>
      <c r="AI19" s="166">
        <v>1.4918981481481482E-3</v>
      </c>
    </row>
    <row r="20" spans="1:35" ht="20" customHeight="1" thickBot="1">
      <c r="A20" s="75" t="str">
        <f>IF(DECLARATIONS!C19=0,"",DECLARATIONS!C19)</f>
        <v/>
      </c>
      <c r="B20" s="237" t="str">
        <f>IF(ISNA(VLOOKUP(A20,DECLARATIONS!C$5:D$292,2,FALSE)),"",IF(VLOOKUP(A20,DECLARATIONS!C$5:D$292,2,FALSE)="","",VLOOKUP(A20,DECLARATIONS!C$5:D$292,2,FALSE)))</f>
        <v/>
      </c>
      <c r="C20" s="237" t="str">
        <f>IF(ISNA(VLOOKUP(A20,DECLARATIONS!C$5:G$292,5,FALSE)),"",IF(VLOOKUP(A20,DECLARATIONS!C$5:G$292,5,FALSE)="","",VLOOKUP(A20,DECLARATIONS!C$5:G$292,5,FALSE)))</f>
        <v/>
      </c>
      <c r="D20" s="237" t="str">
        <f>IF(ISNA(VLOOKUP(A20,DECLARATIONS!C$5:H$292,6,FALSE)),"",IF(VLOOKUP(A20,DECLARATIONS!C$5:H$292,6,FALSE)="","",VLOOKUP(A20,DECLARATIONS!C$5:H$292,6,FALSE)))</f>
        <v/>
      </c>
      <c r="E20" s="237" t="str">
        <f>IF(ISNA(VLOOKUP(A20,DECLARATIONS!C$5:F$292,4,FALSE)),"",IF(VLOOKUP(A20,DECLARATIONS!C$5:F$292,4,FALSE)="","",VLOOKUP(A20,DECLARATIONS!C$5:F$292,4,FALSE)))</f>
        <v/>
      </c>
      <c r="F20" s="75" t="str">
        <f>IF(B20="","",IF(ISNA(VLOOKUP(A20,'75m'!F$5:G$302,2,FALSE)),"",VLOOKUP(A20,'75m'!F$5:G$302,2,FALSE)))</f>
        <v/>
      </c>
      <c r="G20" s="75">
        <f>IF(B20="",0,IF(ISNA(VLOOKUP(A20,'75m'!F$5:I$302,4,FALSE)),0,VLOOKUP(A20,'75m'!F$5:I$302,4,FALSE)))</f>
        <v>0</v>
      </c>
      <c r="H20" s="75" t="str">
        <f>IF(B20="","",IF(ISNA(VLOOKUP(A20,'75m'!F$5:J$302,5,FALSE)),"",VLOOKUP(A20,'75m'!F$5:J$302,5,FALSE)))</f>
        <v/>
      </c>
      <c r="I20" s="77">
        <f>IF(B20="",0,IF(ISNA(VLOOKUP(A20,'600m'!F$5:I$302,2,FALSE)),0,VLOOKUP(A20,'600m'!F$5:I$302,2,FALSE)))</f>
        <v>0</v>
      </c>
      <c r="J20" s="75">
        <f>IF(B20="",0,IF(ISNA(VLOOKUP(A20,'600m'!F$5:I$302,4,FALSE)),0,VLOOKUP(A20,'600m'!F$5:I$302,4,FALSE)))</f>
        <v>0</v>
      </c>
      <c r="K20" s="75" t="str">
        <f>IF(B20="","",IF(ISNA(VLOOKUP(A20,'600m'!F$5:J$302,5,FALSE)),"",VLOOKUP(A20,'600m'!F$5:J$302,5,FALSE)))</f>
        <v/>
      </c>
      <c r="L20" s="75" t="str">
        <f>IF(B20="","",IF(ISNA(VLOOKUP(A20,LongJump!F$5:G$302,2,FALSE)),"",VLOOKUP(A20,LongJump!F$5:G$302,2,FALSE)))</f>
        <v/>
      </c>
      <c r="M20" s="75">
        <f>IF(B20="",0,IF(ISNA(VLOOKUP(A20,LongJump!F$5:I$302,4,FALSE)),0,VLOOKUP(A20,LongJump!F$5:I$302,4,FALSE)))</f>
        <v>0</v>
      </c>
      <c r="N20" s="75">
        <f>IF(B20="",0,IF(ISNA(VLOOKUP(A20,LongJump!F$5:J$302,5,FALSE)),0,VLOOKUP(A20,LongJump!F$5:J$302,5,FALSE)))</f>
        <v>0</v>
      </c>
      <c r="O20" s="75" t="str">
        <f>IF(B20="","",IF(ISNA(VLOOKUP(A20,Vortex!F$5:I$302,2,FALSE)),"",VLOOKUP(A20,Vortex!F$5:I$302,2,FALSE)))</f>
        <v/>
      </c>
      <c r="P20" s="75">
        <f>IF(B20="",0,IF(ISNA(VLOOKUP(A20,Vortex!F$5:I$302,4,FALSE)),0,VLOOKUP(A20,Vortex!F$5:I$302,4,FALSE)))</f>
        <v>0</v>
      </c>
      <c r="Q20" s="75">
        <f t="shared" si="0"/>
        <v>0</v>
      </c>
      <c r="R20" s="75" t="str">
        <f t="shared" si="1"/>
        <v/>
      </c>
      <c r="S20" s="75" t="str">
        <f t="shared" si="2"/>
        <v/>
      </c>
      <c r="T20" s="75" t="str">
        <f t="shared" si="3"/>
        <v/>
      </c>
      <c r="U20" s="75" t="str">
        <f t="shared" si="4"/>
        <v/>
      </c>
      <c r="W20" s="470" t="s">
        <v>49</v>
      </c>
      <c r="X20" s="471"/>
      <c r="Y20" s="472"/>
      <c r="Z20" s="167">
        <v>1</v>
      </c>
      <c r="AA20" s="168">
        <v>1.8</v>
      </c>
      <c r="AB20" s="168">
        <v>2.2999999999999998</v>
      </c>
      <c r="AC20" s="168">
        <v>2.8</v>
      </c>
      <c r="AD20" s="168">
        <v>3.1</v>
      </c>
      <c r="AE20" s="168">
        <v>3.4</v>
      </c>
      <c r="AF20" s="168">
        <v>3.7</v>
      </c>
      <c r="AG20" s="168">
        <v>4</v>
      </c>
      <c r="AH20" s="169">
        <v>4.3</v>
      </c>
      <c r="AI20" s="170">
        <v>2.94</v>
      </c>
    </row>
    <row r="21" spans="1:35" ht="20" customHeight="1" thickBot="1">
      <c r="A21" s="75" t="str">
        <f>IF(DECLARATIONS!C20=0,"",DECLARATIONS!C20)</f>
        <v/>
      </c>
      <c r="B21" s="237" t="str">
        <f>IF(ISNA(VLOOKUP(A21,DECLARATIONS!C$5:D$292,2,FALSE)),"",IF(VLOOKUP(A21,DECLARATIONS!C$5:D$292,2,FALSE)="","",VLOOKUP(A21,DECLARATIONS!C$5:D$292,2,FALSE)))</f>
        <v/>
      </c>
      <c r="C21" s="237" t="str">
        <f>IF(ISNA(VLOOKUP(A21,DECLARATIONS!C$5:G$292,5,FALSE)),"",IF(VLOOKUP(A21,DECLARATIONS!C$5:G$292,5,FALSE)="","",VLOOKUP(A21,DECLARATIONS!C$5:G$292,5,FALSE)))</f>
        <v/>
      </c>
      <c r="D21" s="237" t="str">
        <f>IF(ISNA(VLOOKUP(A21,DECLARATIONS!C$5:H$292,6,FALSE)),"",IF(VLOOKUP(A21,DECLARATIONS!C$5:H$292,6,FALSE)="","",VLOOKUP(A21,DECLARATIONS!C$5:H$292,6,FALSE)))</f>
        <v/>
      </c>
      <c r="E21" s="237" t="str">
        <f>IF(ISNA(VLOOKUP(A21,DECLARATIONS!C$5:F$292,4,FALSE)),"",IF(VLOOKUP(A21,DECLARATIONS!C$5:F$292,4,FALSE)="","",VLOOKUP(A21,DECLARATIONS!C$5:F$292,4,FALSE)))</f>
        <v/>
      </c>
      <c r="F21" s="75" t="str">
        <f>IF(B21="","",IF(ISNA(VLOOKUP(A21,'75m'!F$5:G$302,2,FALSE)),"",VLOOKUP(A21,'75m'!F$5:G$302,2,FALSE)))</f>
        <v/>
      </c>
      <c r="G21" s="75">
        <f>IF(B21="",0,IF(ISNA(VLOOKUP(A21,'75m'!F$5:I$302,4,FALSE)),0,VLOOKUP(A21,'75m'!F$5:I$302,4,FALSE)))</f>
        <v>0</v>
      </c>
      <c r="H21" s="75" t="str">
        <f>IF(B21="","",IF(ISNA(VLOOKUP(A21,'75m'!F$5:J$302,5,FALSE)),"",VLOOKUP(A21,'75m'!F$5:J$302,5,FALSE)))</f>
        <v/>
      </c>
      <c r="I21" s="77">
        <f>IF(B21="",0,IF(ISNA(VLOOKUP(A21,'600m'!F$5:I$302,2,FALSE)),0,VLOOKUP(A21,'600m'!F$5:I$302,2,FALSE)))</f>
        <v>0</v>
      </c>
      <c r="J21" s="75">
        <f>IF(B21="",0,IF(ISNA(VLOOKUP(A21,'600m'!F$5:I$302,4,FALSE)),0,VLOOKUP(A21,'600m'!F$5:I$302,4,FALSE)))</f>
        <v>0</v>
      </c>
      <c r="K21" s="75" t="str">
        <f>IF(B21="","",IF(ISNA(VLOOKUP(A21,'600m'!F$5:J$302,5,FALSE)),"",VLOOKUP(A21,'600m'!F$5:J$302,5,FALSE)))</f>
        <v/>
      </c>
      <c r="L21" s="75" t="str">
        <f>IF(B21="","",IF(ISNA(VLOOKUP(A21,LongJump!F$5:G$302,2,FALSE)),"",VLOOKUP(A21,LongJump!F$5:G$302,2,FALSE)))</f>
        <v/>
      </c>
      <c r="M21" s="75">
        <f>IF(B21="",0,IF(ISNA(VLOOKUP(A21,LongJump!F$5:I$302,4,FALSE)),0,VLOOKUP(A21,LongJump!F$5:I$302,4,FALSE)))</f>
        <v>0</v>
      </c>
      <c r="N21" s="75">
        <f>IF(B21="",0,IF(ISNA(VLOOKUP(A21,LongJump!F$5:J$302,5,FALSE)),0,VLOOKUP(A21,LongJump!F$5:J$302,5,FALSE)))</f>
        <v>0</v>
      </c>
      <c r="O21" s="75" t="str">
        <f>IF(B21="","",IF(ISNA(VLOOKUP(A21,Vortex!F$5:I$302,2,FALSE)),"",VLOOKUP(A21,Vortex!F$5:I$302,2,FALSE)))</f>
        <v/>
      </c>
      <c r="P21" s="75">
        <f>IF(B21="",0,IF(ISNA(VLOOKUP(A21,Vortex!F$5:I$302,4,FALSE)),0,VLOOKUP(A21,Vortex!F$5:I$302,4,FALSE)))</f>
        <v>0</v>
      </c>
      <c r="Q21" s="75">
        <f t="shared" si="0"/>
        <v>0</v>
      </c>
      <c r="R21" s="75" t="str">
        <f t="shared" si="1"/>
        <v/>
      </c>
      <c r="S21" s="75" t="str">
        <f t="shared" si="2"/>
        <v/>
      </c>
      <c r="T21" s="75" t="str">
        <f t="shared" si="3"/>
        <v/>
      </c>
      <c r="U21" s="75" t="str">
        <f t="shared" si="4"/>
        <v/>
      </c>
      <c r="W21" s="171"/>
      <c r="X21" s="172"/>
      <c r="Y21" s="171"/>
      <c r="Z21" s="171"/>
      <c r="AA21" s="173"/>
      <c r="AB21" s="173"/>
      <c r="AC21" s="173"/>
      <c r="AD21" s="173"/>
      <c r="AE21" s="171"/>
      <c r="AF21" s="173"/>
      <c r="AG21" s="173"/>
      <c r="AH21" s="173"/>
      <c r="AI21" s="173"/>
    </row>
    <row r="22" spans="1:35" ht="20" customHeight="1" thickBot="1">
      <c r="A22" s="75" t="str">
        <f>IF(DECLARATIONS!C21=0,"",DECLARATIONS!C21)</f>
        <v/>
      </c>
      <c r="B22" s="237" t="str">
        <f>IF(ISNA(VLOOKUP(A22,DECLARATIONS!C$5:D$292,2,FALSE)),"",IF(VLOOKUP(A22,DECLARATIONS!C$5:D$292,2,FALSE)="","",VLOOKUP(A22,DECLARATIONS!C$5:D$292,2,FALSE)))</f>
        <v/>
      </c>
      <c r="C22" s="237" t="str">
        <f>IF(ISNA(VLOOKUP(A22,DECLARATIONS!C$5:G$292,5,FALSE)),"",IF(VLOOKUP(A22,DECLARATIONS!C$5:G$292,5,FALSE)="","",VLOOKUP(A22,DECLARATIONS!C$5:G$292,5,FALSE)))</f>
        <v/>
      </c>
      <c r="D22" s="237" t="str">
        <f>IF(ISNA(VLOOKUP(A22,DECLARATIONS!C$5:H$292,6,FALSE)),"",IF(VLOOKUP(A22,DECLARATIONS!C$5:H$292,6,FALSE)="","",VLOOKUP(A22,DECLARATIONS!C$5:H$292,6,FALSE)))</f>
        <v/>
      </c>
      <c r="E22" s="237" t="str">
        <f>IF(ISNA(VLOOKUP(A22,DECLARATIONS!C$5:F$292,4,FALSE)),"",IF(VLOOKUP(A22,DECLARATIONS!C$5:F$292,4,FALSE)="","",VLOOKUP(A22,DECLARATIONS!C$5:F$292,4,FALSE)))</f>
        <v/>
      </c>
      <c r="F22" s="75" t="str">
        <f>IF(B22="","",IF(ISNA(VLOOKUP(A22,'75m'!F$5:G$302,2,FALSE)),"",VLOOKUP(A22,'75m'!F$5:G$302,2,FALSE)))</f>
        <v/>
      </c>
      <c r="G22" s="75">
        <f>IF(B22="",0,IF(ISNA(VLOOKUP(A22,'75m'!F$5:I$302,4,FALSE)),0,VLOOKUP(A22,'75m'!F$5:I$302,4,FALSE)))</f>
        <v>0</v>
      </c>
      <c r="H22" s="75" t="str">
        <f>IF(B22="","",IF(ISNA(VLOOKUP(A22,'75m'!F$5:J$302,5,FALSE)),"",VLOOKUP(A22,'75m'!F$5:J$302,5,FALSE)))</f>
        <v/>
      </c>
      <c r="I22" s="77">
        <f>IF(B22="",0,IF(ISNA(VLOOKUP(A22,'600m'!F$5:I$302,2,FALSE)),0,VLOOKUP(A22,'600m'!F$5:I$302,2,FALSE)))</f>
        <v>0</v>
      </c>
      <c r="J22" s="75">
        <f>IF(B22="",0,IF(ISNA(VLOOKUP(A22,'600m'!F$5:I$302,4,FALSE)),0,VLOOKUP(A22,'600m'!F$5:I$302,4,FALSE)))</f>
        <v>0</v>
      </c>
      <c r="K22" s="75" t="str">
        <f>IF(B22="","",IF(ISNA(VLOOKUP(A22,'600m'!F$5:J$302,5,FALSE)),"",VLOOKUP(A22,'600m'!F$5:J$302,5,FALSE)))</f>
        <v/>
      </c>
      <c r="L22" s="75" t="str">
        <f>IF(B22="","",IF(ISNA(VLOOKUP(A22,LongJump!F$5:G$302,2,FALSE)),"",VLOOKUP(A22,LongJump!F$5:G$302,2,FALSE)))</f>
        <v/>
      </c>
      <c r="M22" s="75">
        <f>IF(B22="",0,IF(ISNA(VLOOKUP(A22,LongJump!F$5:I$302,4,FALSE)),0,VLOOKUP(A22,LongJump!F$5:I$302,4,FALSE)))</f>
        <v>0</v>
      </c>
      <c r="N22" s="75">
        <f>IF(B22="",0,IF(ISNA(VLOOKUP(A22,LongJump!F$5:J$302,5,FALSE)),0,VLOOKUP(A22,LongJump!F$5:J$302,5,FALSE)))</f>
        <v>0</v>
      </c>
      <c r="O22" s="75" t="str">
        <f>IF(B22="","",IF(ISNA(VLOOKUP(A22,Vortex!F$5:I$302,2,FALSE)),"",VLOOKUP(A22,Vortex!F$5:I$302,2,FALSE)))</f>
        <v/>
      </c>
      <c r="P22" s="75">
        <f>IF(B22="",0,IF(ISNA(VLOOKUP(A22,Vortex!F$5:I$302,4,FALSE)),0,VLOOKUP(A22,Vortex!F$5:I$302,4,FALSE)))</f>
        <v>0</v>
      </c>
      <c r="Q22" s="75">
        <f t="shared" si="0"/>
        <v>0</v>
      </c>
      <c r="R22" s="75" t="str">
        <f t="shared" si="1"/>
        <v/>
      </c>
      <c r="S22" s="75" t="str">
        <f t="shared" si="2"/>
        <v/>
      </c>
      <c r="T22" s="75" t="str">
        <f t="shared" si="3"/>
        <v/>
      </c>
      <c r="U22" s="75" t="str">
        <f t="shared" si="4"/>
        <v/>
      </c>
      <c r="W22" s="479" t="s">
        <v>162</v>
      </c>
      <c r="X22" s="480"/>
      <c r="Y22" s="481"/>
      <c r="Z22" s="181" t="s">
        <v>149</v>
      </c>
      <c r="AA22" s="181" t="s">
        <v>150</v>
      </c>
      <c r="AB22" s="181" t="s">
        <v>151</v>
      </c>
      <c r="AC22" s="181" t="s">
        <v>152</v>
      </c>
      <c r="AD22" s="181" t="s">
        <v>153</v>
      </c>
      <c r="AE22" s="181" t="s">
        <v>154</v>
      </c>
      <c r="AF22" s="181" t="s">
        <v>155</v>
      </c>
      <c r="AG22" s="181" t="s">
        <v>156</v>
      </c>
      <c r="AH22" s="182" t="s">
        <v>157</v>
      </c>
      <c r="AI22" s="183" t="s">
        <v>158</v>
      </c>
    </row>
    <row r="23" spans="1:35" s="6" customFormat="1" ht="20" customHeight="1">
      <c r="A23" s="75" t="str">
        <f>IF(DECLARATIONS!C22=0,"",DECLARATIONS!C22)</f>
        <v/>
      </c>
      <c r="B23" s="237" t="str">
        <f>IF(ISNA(VLOOKUP(A23,DECLARATIONS!C$5:D$292,2,FALSE)),"",IF(VLOOKUP(A23,DECLARATIONS!C$5:D$292,2,FALSE)="","",VLOOKUP(A23,DECLARATIONS!C$5:D$292,2,FALSE)))</f>
        <v/>
      </c>
      <c r="C23" s="237" t="str">
        <f>IF(ISNA(VLOOKUP(A23,DECLARATIONS!C$5:G$292,5,FALSE)),"",IF(VLOOKUP(A23,DECLARATIONS!C$5:G$292,5,FALSE)="","",VLOOKUP(A23,DECLARATIONS!C$5:G$292,5,FALSE)))</f>
        <v/>
      </c>
      <c r="D23" s="237" t="str">
        <f>IF(ISNA(VLOOKUP(A23,DECLARATIONS!C$5:H$292,6,FALSE)),"",IF(VLOOKUP(A23,DECLARATIONS!C$5:H$292,6,FALSE)="","",VLOOKUP(A23,DECLARATIONS!C$5:H$292,6,FALSE)))</f>
        <v/>
      </c>
      <c r="E23" s="237" t="str">
        <f>IF(ISNA(VLOOKUP(A23,DECLARATIONS!C$5:F$292,4,FALSE)),"",IF(VLOOKUP(A23,DECLARATIONS!C$5:F$292,4,FALSE)="","",VLOOKUP(A23,DECLARATIONS!C$5:F$292,4,FALSE)))</f>
        <v/>
      </c>
      <c r="F23" s="75" t="str">
        <f>IF(B23="","",IF(ISNA(VLOOKUP(A23,'75m'!F$5:G$302,2,FALSE)),"",VLOOKUP(A23,'75m'!F$5:G$302,2,FALSE)))</f>
        <v/>
      </c>
      <c r="G23" s="75">
        <f>IF(B23="",0,IF(ISNA(VLOOKUP(A23,'75m'!F$5:I$302,4,FALSE)),0,VLOOKUP(A23,'75m'!F$5:I$302,4,FALSE)))</f>
        <v>0</v>
      </c>
      <c r="H23" s="75" t="str">
        <f>IF(B23="","",IF(ISNA(VLOOKUP(A23,'75m'!F$5:J$302,5,FALSE)),"",VLOOKUP(A23,'75m'!F$5:J$302,5,FALSE)))</f>
        <v/>
      </c>
      <c r="I23" s="77">
        <f>IF(B23="",0,IF(ISNA(VLOOKUP(A23,'600m'!F$5:I$302,2,FALSE)),0,VLOOKUP(A23,'600m'!F$5:I$302,2,FALSE)))</f>
        <v>0</v>
      </c>
      <c r="J23" s="75">
        <f>IF(B23="",0,IF(ISNA(VLOOKUP(A23,'600m'!F$5:I$302,4,FALSE)),0,VLOOKUP(A23,'600m'!F$5:I$302,4,FALSE)))</f>
        <v>0</v>
      </c>
      <c r="K23" s="75" t="str">
        <f>IF(B23="","",IF(ISNA(VLOOKUP(A23,'600m'!F$5:J$302,5,FALSE)),"",VLOOKUP(A23,'600m'!F$5:J$302,5,FALSE)))</f>
        <v/>
      </c>
      <c r="L23" s="75" t="str">
        <f>IF(B23="","",IF(ISNA(VLOOKUP(A23,LongJump!F$5:G$302,2,FALSE)),"",VLOOKUP(A23,LongJump!F$5:G$302,2,FALSE)))</f>
        <v/>
      </c>
      <c r="M23" s="75">
        <f>IF(B23="",0,IF(ISNA(VLOOKUP(A23,LongJump!F$5:I$302,4,FALSE)),0,VLOOKUP(A23,LongJump!F$5:I$302,4,FALSE)))</f>
        <v>0</v>
      </c>
      <c r="N23" s="75">
        <f>IF(B23="",0,IF(ISNA(VLOOKUP(A23,LongJump!F$5:J$302,5,FALSE)),0,VLOOKUP(A23,LongJump!F$5:J$302,5,FALSE)))</f>
        <v>0</v>
      </c>
      <c r="O23" s="75" t="str">
        <f>IF(B23="","",IF(ISNA(VLOOKUP(A23,Vortex!F$5:I$302,2,FALSE)),"",VLOOKUP(A23,Vortex!F$5:I$302,2,FALSE)))</f>
        <v/>
      </c>
      <c r="P23" s="75">
        <f>IF(B23="",0,IF(ISNA(VLOOKUP(A23,Vortex!F$5:I$302,4,FALSE)),0,VLOOKUP(A23,Vortex!F$5:I$302,4,FALSE)))</f>
        <v>0</v>
      </c>
      <c r="Q23" s="75">
        <f t="shared" si="0"/>
        <v>0</v>
      </c>
      <c r="R23" s="75" t="str">
        <f t="shared" si="1"/>
        <v/>
      </c>
      <c r="S23" s="75" t="str">
        <f t="shared" si="2"/>
        <v/>
      </c>
      <c r="T23" s="75" t="str">
        <f t="shared" si="3"/>
        <v/>
      </c>
      <c r="U23" s="75" t="str">
        <f t="shared" si="4"/>
        <v/>
      </c>
      <c r="W23" s="482" t="s">
        <v>2</v>
      </c>
      <c r="X23" s="483"/>
      <c r="Y23" s="484"/>
      <c r="Z23" s="214">
        <v>21</v>
      </c>
      <c r="AA23" s="215">
        <v>17.3</v>
      </c>
      <c r="AB23" s="215">
        <v>15.3</v>
      </c>
      <c r="AC23" s="215">
        <v>13.8</v>
      </c>
      <c r="AD23" s="215">
        <v>12.8</v>
      </c>
      <c r="AE23" s="215">
        <v>12.1</v>
      </c>
      <c r="AF23" s="215">
        <v>11.5</v>
      </c>
      <c r="AG23" s="215">
        <v>11</v>
      </c>
      <c r="AH23" s="216">
        <v>10.5</v>
      </c>
      <c r="AI23" s="174">
        <v>10.7</v>
      </c>
    </row>
    <row r="24" spans="1:35" ht="20" customHeight="1">
      <c r="A24" s="75" t="str">
        <f>IF(DECLARATIONS!C23=0,"",DECLARATIONS!C23)</f>
        <v/>
      </c>
      <c r="B24" s="237" t="str">
        <f>IF(ISNA(VLOOKUP(A24,DECLARATIONS!C$5:D$292,2,FALSE)),"",IF(VLOOKUP(A24,DECLARATIONS!C$5:D$292,2,FALSE)="","",VLOOKUP(A24,DECLARATIONS!C$5:D$292,2,FALSE)))</f>
        <v/>
      </c>
      <c r="C24" s="237" t="str">
        <f>IF(ISNA(VLOOKUP(A24,DECLARATIONS!C$5:G$292,5,FALSE)),"",IF(VLOOKUP(A24,DECLARATIONS!C$5:G$292,5,FALSE)="","",VLOOKUP(A24,DECLARATIONS!C$5:G$292,5,FALSE)))</f>
        <v/>
      </c>
      <c r="D24" s="237" t="str">
        <f>IF(ISNA(VLOOKUP(A24,DECLARATIONS!C$5:H$292,6,FALSE)),"",IF(VLOOKUP(A24,DECLARATIONS!C$5:H$292,6,FALSE)="","",VLOOKUP(A24,DECLARATIONS!C$5:H$292,6,FALSE)))</f>
        <v/>
      </c>
      <c r="E24" s="237" t="str">
        <f>IF(ISNA(VLOOKUP(A24,DECLARATIONS!C$5:F$292,4,FALSE)),"",IF(VLOOKUP(A24,DECLARATIONS!C$5:F$292,4,FALSE)="","",VLOOKUP(A24,DECLARATIONS!C$5:F$292,4,FALSE)))</f>
        <v/>
      </c>
      <c r="F24" s="75" t="str">
        <f>IF(B24="","",IF(ISNA(VLOOKUP(A24,'75m'!F$5:G$302,2,FALSE)),"",VLOOKUP(A24,'75m'!F$5:G$302,2,FALSE)))</f>
        <v/>
      </c>
      <c r="G24" s="75">
        <f>IF(B24="",0,IF(ISNA(VLOOKUP(A24,'75m'!F$5:I$302,4,FALSE)),0,VLOOKUP(A24,'75m'!F$5:I$302,4,FALSE)))</f>
        <v>0</v>
      </c>
      <c r="H24" s="75" t="str">
        <f>IF(B24="","",IF(ISNA(VLOOKUP(A24,'75m'!F$5:J$302,5,FALSE)),"",VLOOKUP(A24,'75m'!F$5:J$302,5,FALSE)))</f>
        <v/>
      </c>
      <c r="I24" s="77">
        <f>IF(B24="",0,IF(ISNA(VLOOKUP(A24,'600m'!F$5:I$302,2,FALSE)),0,VLOOKUP(A24,'600m'!F$5:I$302,2,FALSE)))</f>
        <v>0</v>
      </c>
      <c r="J24" s="75">
        <f>IF(B24="",0,IF(ISNA(VLOOKUP(A24,'600m'!F$5:I$302,4,FALSE)),0,VLOOKUP(A24,'600m'!F$5:I$302,4,FALSE)))</f>
        <v>0</v>
      </c>
      <c r="K24" s="75" t="str">
        <f>IF(B24="","",IF(ISNA(VLOOKUP(A24,'600m'!F$5:J$302,5,FALSE)),"",VLOOKUP(A24,'600m'!F$5:J$302,5,FALSE)))</f>
        <v/>
      </c>
      <c r="L24" s="75" t="str">
        <f>IF(B24="","",IF(ISNA(VLOOKUP(A24,LongJump!F$5:G$302,2,FALSE)),"",VLOOKUP(A24,LongJump!F$5:G$302,2,FALSE)))</f>
        <v/>
      </c>
      <c r="M24" s="75">
        <f>IF(B24="",0,IF(ISNA(VLOOKUP(A24,LongJump!F$5:I$302,4,FALSE)),0,VLOOKUP(A24,LongJump!F$5:I$302,4,FALSE)))</f>
        <v>0</v>
      </c>
      <c r="N24" s="75">
        <f>IF(B24="",0,IF(ISNA(VLOOKUP(A24,LongJump!F$5:J$302,5,FALSE)),0,VLOOKUP(A24,LongJump!F$5:J$302,5,FALSE)))</f>
        <v>0</v>
      </c>
      <c r="O24" s="75" t="str">
        <f>IF(B24="","",IF(ISNA(VLOOKUP(A24,Vortex!F$5:I$302,2,FALSE)),"",VLOOKUP(A24,Vortex!F$5:I$302,2,FALSE)))</f>
        <v/>
      </c>
      <c r="P24" s="75">
        <f>IF(B24="",0,IF(ISNA(VLOOKUP(A24,Vortex!F$5:I$302,4,FALSE)),0,VLOOKUP(A24,Vortex!F$5:I$302,4,FALSE)))</f>
        <v>0</v>
      </c>
      <c r="Q24" s="75">
        <f t="shared" si="0"/>
        <v>0</v>
      </c>
      <c r="R24" s="75" t="str">
        <f t="shared" si="1"/>
        <v/>
      </c>
      <c r="S24" s="75" t="str">
        <f t="shared" si="2"/>
        <v/>
      </c>
      <c r="T24" s="75" t="str">
        <f t="shared" si="3"/>
        <v/>
      </c>
      <c r="U24" s="75" t="str">
        <f t="shared" si="4"/>
        <v/>
      </c>
      <c r="W24" s="473" t="s">
        <v>3</v>
      </c>
      <c r="X24" s="474"/>
      <c r="Y24" s="475"/>
      <c r="Z24" s="163">
        <v>4.1666666666666666E-3</v>
      </c>
      <c r="AA24" s="164">
        <v>3.1250000000000002E-3</v>
      </c>
      <c r="AB24" s="164">
        <v>2.4305555555555556E-3</v>
      </c>
      <c r="AC24" s="164">
        <v>2.0833333333333333E-3</v>
      </c>
      <c r="AD24" s="164">
        <v>1.8518518518518519E-3</v>
      </c>
      <c r="AE24" s="164">
        <v>1.736111111111111E-3</v>
      </c>
      <c r="AF24" s="164">
        <v>1.6203703703703703E-3</v>
      </c>
      <c r="AG24" s="164">
        <v>1.5046296296296296E-3</v>
      </c>
      <c r="AH24" s="165">
        <v>1.3888888888888889E-3</v>
      </c>
      <c r="AI24" s="175">
        <v>1.2800925925925924E-3</v>
      </c>
    </row>
    <row r="25" spans="1:35" ht="20" customHeight="1">
      <c r="A25" s="75" t="str">
        <f>IF(DECLARATIONS!C24=0,"",DECLARATIONS!C24)</f>
        <v/>
      </c>
      <c r="B25" s="237" t="str">
        <f>IF(ISNA(VLOOKUP(A25,DECLARATIONS!C$5:D$292,2,FALSE)),"",IF(VLOOKUP(A25,DECLARATIONS!C$5:D$292,2,FALSE)="","",VLOOKUP(A25,DECLARATIONS!C$5:D$292,2,FALSE)))</f>
        <v/>
      </c>
      <c r="C25" s="237" t="str">
        <f>IF(ISNA(VLOOKUP(A25,DECLARATIONS!C$5:G$292,5,FALSE)),"",IF(VLOOKUP(A25,DECLARATIONS!C$5:G$292,5,FALSE)="","",VLOOKUP(A25,DECLARATIONS!C$5:G$292,5,FALSE)))</f>
        <v/>
      </c>
      <c r="D25" s="237" t="str">
        <f>IF(ISNA(VLOOKUP(A25,DECLARATIONS!C$5:H$292,6,FALSE)),"",IF(VLOOKUP(A25,DECLARATIONS!C$5:H$292,6,FALSE)="","",VLOOKUP(A25,DECLARATIONS!C$5:H$292,6,FALSE)))</f>
        <v/>
      </c>
      <c r="E25" s="237" t="str">
        <f>IF(ISNA(VLOOKUP(A25,DECLARATIONS!C$5:F$292,4,FALSE)),"",IF(VLOOKUP(A25,DECLARATIONS!C$5:F$292,4,FALSE)="","",VLOOKUP(A25,DECLARATIONS!C$5:F$292,4,FALSE)))</f>
        <v/>
      </c>
      <c r="F25" s="75" t="str">
        <f>IF(B25="","",IF(ISNA(VLOOKUP(A25,'75m'!F$5:G$302,2,FALSE)),"",VLOOKUP(A25,'75m'!F$5:G$302,2,FALSE)))</f>
        <v/>
      </c>
      <c r="G25" s="75">
        <f>IF(B25="",0,IF(ISNA(VLOOKUP(A25,'75m'!F$5:I$302,4,FALSE)),0,VLOOKUP(A25,'75m'!F$5:I$302,4,FALSE)))</f>
        <v>0</v>
      </c>
      <c r="H25" s="75" t="str">
        <f>IF(B25="","",IF(ISNA(VLOOKUP(A25,'75m'!F$5:J$302,5,FALSE)),"",VLOOKUP(A25,'75m'!F$5:J$302,5,FALSE)))</f>
        <v/>
      </c>
      <c r="I25" s="77">
        <f>IF(B25="",0,IF(ISNA(VLOOKUP(A25,'600m'!F$5:I$302,2,FALSE)),0,VLOOKUP(A25,'600m'!F$5:I$302,2,FALSE)))</f>
        <v>0</v>
      </c>
      <c r="J25" s="75">
        <f>IF(B25="",0,IF(ISNA(VLOOKUP(A25,'600m'!F$5:I$302,4,FALSE)),0,VLOOKUP(A25,'600m'!F$5:I$302,4,FALSE)))</f>
        <v>0</v>
      </c>
      <c r="K25" s="75" t="str">
        <f>IF(B25="","",IF(ISNA(VLOOKUP(A25,'600m'!F$5:J$302,5,FALSE)),"",VLOOKUP(A25,'600m'!F$5:J$302,5,FALSE)))</f>
        <v/>
      </c>
      <c r="L25" s="75" t="str">
        <f>IF(B25="","",IF(ISNA(VLOOKUP(A25,LongJump!F$5:G$302,2,FALSE)),"",VLOOKUP(A25,LongJump!F$5:G$302,2,FALSE)))</f>
        <v/>
      </c>
      <c r="M25" s="75">
        <f>IF(B25="",0,IF(ISNA(VLOOKUP(A25,LongJump!F$5:I$302,4,FALSE)),0,VLOOKUP(A25,LongJump!F$5:I$302,4,FALSE)))</f>
        <v>0</v>
      </c>
      <c r="N25" s="75">
        <f>IF(B25="",0,IF(ISNA(VLOOKUP(A25,LongJump!F$5:J$302,5,FALSE)),0,VLOOKUP(A25,LongJump!F$5:J$302,5,FALSE)))</f>
        <v>0</v>
      </c>
      <c r="O25" s="75" t="str">
        <f>IF(B25="","",IF(ISNA(VLOOKUP(A25,Vortex!F$5:I$302,2,FALSE)),"",VLOOKUP(A25,Vortex!F$5:I$302,2,FALSE)))</f>
        <v/>
      </c>
      <c r="P25" s="75">
        <f>IF(B25="",0,IF(ISNA(VLOOKUP(A25,Vortex!F$5:I$302,4,FALSE)),0,VLOOKUP(A25,Vortex!F$5:I$302,4,FALSE)))</f>
        <v>0</v>
      </c>
      <c r="Q25" s="75">
        <f t="shared" si="0"/>
        <v>0</v>
      </c>
      <c r="R25" s="75" t="str">
        <f t="shared" si="1"/>
        <v/>
      </c>
      <c r="S25" s="75" t="str">
        <f t="shared" si="2"/>
        <v/>
      </c>
      <c r="T25" s="75" t="str">
        <f t="shared" si="3"/>
        <v/>
      </c>
      <c r="U25" s="75" t="str">
        <f t="shared" si="4"/>
        <v/>
      </c>
      <c r="W25" s="476" t="s">
        <v>160</v>
      </c>
      <c r="X25" s="477"/>
      <c r="Y25" s="478"/>
      <c r="Z25" s="176"/>
      <c r="AA25" s="177"/>
      <c r="AB25" s="177"/>
      <c r="AC25" s="177"/>
      <c r="AD25" s="177"/>
      <c r="AE25" s="177"/>
      <c r="AF25" s="177"/>
      <c r="AG25" s="177"/>
      <c r="AH25" s="178"/>
      <c r="AI25" s="184">
        <v>63</v>
      </c>
    </row>
    <row r="26" spans="1:35" ht="20" customHeight="1" thickBot="1">
      <c r="A26" s="75" t="str">
        <f>IF(DECLARATIONS!C25=0,"",DECLARATIONS!C25)</f>
        <v/>
      </c>
      <c r="B26" s="237" t="str">
        <f>IF(ISNA(VLOOKUP(A26,DECLARATIONS!C$5:D$292,2,FALSE)),"",IF(VLOOKUP(A26,DECLARATIONS!C$5:D$292,2,FALSE)="","",VLOOKUP(A26,DECLARATIONS!C$5:D$292,2,FALSE)))</f>
        <v/>
      </c>
      <c r="C26" s="237" t="str">
        <f>IF(ISNA(VLOOKUP(A26,DECLARATIONS!C$5:G$292,5,FALSE)),"",IF(VLOOKUP(A26,DECLARATIONS!C$5:G$292,5,FALSE)="","",VLOOKUP(A26,DECLARATIONS!C$5:G$292,5,FALSE)))</f>
        <v/>
      </c>
      <c r="D26" s="237" t="str">
        <f>IF(ISNA(VLOOKUP(A26,DECLARATIONS!C$5:H$292,6,FALSE)),"",IF(VLOOKUP(A26,DECLARATIONS!C$5:H$292,6,FALSE)="","",VLOOKUP(A26,DECLARATIONS!C$5:H$292,6,FALSE)))</f>
        <v/>
      </c>
      <c r="E26" s="237" t="str">
        <f>IF(ISNA(VLOOKUP(A26,DECLARATIONS!C$5:F$292,4,FALSE)),"",IF(VLOOKUP(A26,DECLARATIONS!C$5:F$292,4,FALSE)="","",VLOOKUP(A26,DECLARATIONS!C$5:F$292,4,FALSE)))</f>
        <v/>
      </c>
      <c r="F26" s="75" t="str">
        <f>IF(B26="","",IF(ISNA(VLOOKUP(A26,'75m'!F$5:G$302,2,FALSE)),"",VLOOKUP(A26,'75m'!F$5:G$302,2,FALSE)))</f>
        <v/>
      </c>
      <c r="G26" s="75">
        <f>IF(B26="",0,IF(ISNA(VLOOKUP(A26,'75m'!F$5:I$302,4,FALSE)),0,VLOOKUP(A26,'75m'!F$5:I$302,4,FALSE)))</f>
        <v>0</v>
      </c>
      <c r="H26" s="75" t="str">
        <f>IF(B26="","",IF(ISNA(VLOOKUP(A26,'75m'!F$5:J$302,5,FALSE)),"",VLOOKUP(A26,'75m'!F$5:J$302,5,FALSE)))</f>
        <v/>
      </c>
      <c r="I26" s="77">
        <f>IF(B26="",0,IF(ISNA(VLOOKUP(A26,'600m'!F$5:I$302,2,FALSE)),0,VLOOKUP(A26,'600m'!F$5:I$302,2,FALSE)))</f>
        <v>0</v>
      </c>
      <c r="J26" s="75">
        <f>IF(B26="",0,IF(ISNA(VLOOKUP(A26,'600m'!F$5:I$302,4,FALSE)),0,VLOOKUP(A26,'600m'!F$5:I$302,4,FALSE)))</f>
        <v>0</v>
      </c>
      <c r="K26" s="75" t="str">
        <f>IF(B26="","",IF(ISNA(VLOOKUP(A26,'600m'!F$5:J$302,5,FALSE)),"",VLOOKUP(A26,'600m'!F$5:J$302,5,FALSE)))</f>
        <v/>
      </c>
      <c r="L26" s="75" t="str">
        <f>IF(B26="","",IF(ISNA(VLOOKUP(A26,LongJump!F$5:G$302,2,FALSE)),"",VLOOKUP(A26,LongJump!F$5:G$302,2,FALSE)))</f>
        <v/>
      </c>
      <c r="M26" s="75">
        <f>IF(B26="",0,IF(ISNA(VLOOKUP(A26,LongJump!F$5:I$302,4,FALSE)),0,VLOOKUP(A26,LongJump!F$5:I$302,4,FALSE)))</f>
        <v>0</v>
      </c>
      <c r="N26" s="75">
        <f>IF(B26="",0,IF(ISNA(VLOOKUP(A26,LongJump!F$5:J$302,5,FALSE)),0,VLOOKUP(A26,LongJump!F$5:J$302,5,FALSE)))</f>
        <v>0</v>
      </c>
      <c r="O26" s="75" t="str">
        <f>IF(B26="","",IF(ISNA(VLOOKUP(A26,Vortex!F$5:I$302,2,FALSE)),"",VLOOKUP(A26,Vortex!F$5:I$302,2,FALSE)))</f>
        <v/>
      </c>
      <c r="P26" s="75">
        <f>IF(B26="",0,IF(ISNA(VLOOKUP(A26,Vortex!F$5:I$302,4,FALSE)),0,VLOOKUP(A26,Vortex!F$5:I$302,4,FALSE)))</f>
        <v>0</v>
      </c>
      <c r="Q26" s="75">
        <f t="shared" si="0"/>
        <v>0</v>
      </c>
      <c r="R26" s="75" t="str">
        <f t="shared" si="1"/>
        <v/>
      </c>
      <c r="S26" s="75" t="str">
        <f t="shared" si="2"/>
        <v/>
      </c>
      <c r="T26" s="75" t="str">
        <f t="shared" si="3"/>
        <v/>
      </c>
      <c r="U26" s="75" t="str">
        <f t="shared" si="4"/>
        <v/>
      </c>
      <c r="W26" s="470" t="s">
        <v>49</v>
      </c>
      <c r="X26" s="471"/>
      <c r="Y26" s="472"/>
      <c r="Z26" s="167">
        <v>1</v>
      </c>
      <c r="AA26" s="168">
        <v>1.8</v>
      </c>
      <c r="AB26" s="168">
        <v>2.2999999999999998</v>
      </c>
      <c r="AC26" s="168">
        <v>2.8</v>
      </c>
      <c r="AD26" s="168">
        <v>3.1</v>
      </c>
      <c r="AE26" s="168">
        <v>3.4</v>
      </c>
      <c r="AF26" s="168">
        <v>3.7</v>
      </c>
      <c r="AG26" s="168">
        <v>4</v>
      </c>
      <c r="AH26" s="169">
        <v>4.3</v>
      </c>
      <c r="AI26" s="180">
        <v>4.08</v>
      </c>
    </row>
    <row r="27" spans="1:35" ht="20" customHeight="1">
      <c r="A27" s="75" t="str">
        <f>IF(DECLARATIONS!C26=0,"",DECLARATIONS!C26)</f>
        <v/>
      </c>
      <c r="B27" s="237" t="str">
        <f>IF(ISNA(VLOOKUP(A27,DECLARATIONS!C$5:D$292,2,FALSE)),"",IF(VLOOKUP(A27,DECLARATIONS!C$5:D$292,2,FALSE)="","",VLOOKUP(A27,DECLARATIONS!C$5:D$292,2,FALSE)))</f>
        <v/>
      </c>
      <c r="C27" s="237" t="str">
        <f>IF(ISNA(VLOOKUP(A27,DECLARATIONS!C$5:G$292,5,FALSE)),"",IF(VLOOKUP(A27,DECLARATIONS!C$5:G$292,5,FALSE)="","",VLOOKUP(A27,DECLARATIONS!C$5:G$292,5,FALSE)))</f>
        <v/>
      </c>
      <c r="D27" s="237" t="str">
        <f>IF(ISNA(VLOOKUP(A27,DECLARATIONS!C$5:H$292,6,FALSE)),"",IF(VLOOKUP(A27,DECLARATIONS!C$5:H$292,6,FALSE)="","",VLOOKUP(A27,DECLARATIONS!C$5:H$292,6,FALSE)))</f>
        <v/>
      </c>
      <c r="E27" s="237" t="str">
        <f>IF(ISNA(VLOOKUP(A27,DECLARATIONS!C$5:F$292,4,FALSE)),"",IF(VLOOKUP(A27,DECLARATIONS!C$5:F$292,4,FALSE)="","",VLOOKUP(A27,DECLARATIONS!C$5:F$292,4,FALSE)))</f>
        <v/>
      </c>
      <c r="F27" s="75" t="str">
        <f>IF(B27="","",IF(ISNA(VLOOKUP(A27,'75m'!F$5:G$302,2,FALSE)),"",VLOOKUP(A27,'75m'!F$5:G$302,2,FALSE)))</f>
        <v/>
      </c>
      <c r="G27" s="75">
        <f>IF(B27="",0,IF(ISNA(VLOOKUP(A27,'75m'!F$5:I$302,4,FALSE)),0,VLOOKUP(A27,'75m'!F$5:I$302,4,FALSE)))</f>
        <v>0</v>
      </c>
      <c r="H27" s="75" t="str">
        <f>IF(B27="","",IF(ISNA(VLOOKUP(A27,'75m'!F$5:J$302,5,FALSE)),"",VLOOKUP(A27,'75m'!F$5:J$302,5,FALSE)))</f>
        <v/>
      </c>
      <c r="I27" s="77">
        <f>IF(B27="",0,IF(ISNA(VLOOKUP(A27,'600m'!F$5:I$302,2,FALSE)),0,VLOOKUP(A27,'600m'!F$5:I$302,2,FALSE)))</f>
        <v>0</v>
      </c>
      <c r="J27" s="75">
        <f>IF(B27="",0,IF(ISNA(VLOOKUP(A27,'600m'!F$5:I$302,4,FALSE)),0,VLOOKUP(A27,'600m'!F$5:I$302,4,FALSE)))</f>
        <v>0</v>
      </c>
      <c r="K27" s="75" t="str">
        <f>IF(B27="","",IF(ISNA(VLOOKUP(A27,'600m'!F$5:J$302,5,FALSE)),"",VLOOKUP(A27,'600m'!F$5:J$302,5,FALSE)))</f>
        <v/>
      </c>
      <c r="L27" s="75" t="str">
        <f>IF(B27="","",IF(ISNA(VLOOKUP(A27,LongJump!F$5:G$302,2,FALSE)),"",VLOOKUP(A27,LongJump!F$5:G$302,2,FALSE)))</f>
        <v/>
      </c>
      <c r="M27" s="75">
        <f>IF(B27="",0,IF(ISNA(VLOOKUP(A27,LongJump!F$5:I$302,4,FALSE)),0,VLOOKUP(A27,LongJump!F$5:I$302,4,FALSE)))</f>
        <v>0</v>
      </c>
      <c r="N27" s="75">
        <f>IF(B27="",0,IF(ISNA(VLOOKUP(A27,LongJump!F$5:J$302,5,FALSE)),0,VLOOKUP(A27,LongJump!F$5:J$302,5,FALSE)))</f>
        <v>0</v>
      </c>
      <c r="O27" s="75" t="str">
        <f>IF(B27="","",IF(ISNA(VLOOKUP(A27,Vortex!F$5:I$302,2,FALSE)),"",VLOOKUP(A27,Vortex!F$5:I$302,2,FALSE)))</f>
        <v/>
      </c>
      <c r="P27" s="75">
        <f>IF(B27="",0,IF(ISNA(VLOOKUP(A27,Vortex!F$5:I$302,4,FALSE)),0,VLOOKUP(A27,Vortex!F$5:I$302,4,FALSE)))</f>
        <v>0</v>
      </c>
      <c r="Q27" s="75">
        <f t="shared" si="0"/>
        <v>0</v>
      </c>
      <c r="R27" s="75" t="str">
        <f t="shared" si="1"/>
        <v/>
      </c>
      <c r="S27" s="75" t="str">
        <f t="shared" si="2"/>
        <v/>
      </c>
      <c r="T27" s="75" t="str">
        <f t="shared" si="3"/>
        <v/>
      </c>
      <c r="U27" s="75" t="str">
        <f t="shared" si="4"/>
        <v/>
      </c>
    </row>
    <row r="28" spans="1:35" ht="20" customHeight="1">
      <c r="A28" s="75" t="str">
        <f>IF(DECLARATIONS!C27=0,"",DECLARATIONS!C27)</f>
        <v/>
      </c>
      <c r="B28" s="237" t="str">
        <f>IF(ISNA(VLOOKUP(A28,DECLARATIONS!C$5:D$292,2,FALSE)),"",IF(VLOOKUP(A28,DECLARATIONS!C$5:D$292,2,FALSE)="","",VLOOKUP(A28,DECLARATIONS!C$5:D$292,2,FALSE)))</f>
        <v/>
      </c>
      <c r="C28" s="237" t="str">
        <f>IF(ISNA(VLOOKUP(A28,DECLARATIONS!C$5:G$292,5,FALSE)),"",IF(VLOOKUP(A28,DECLARATIONS!C$5:G$292,5,FALSE)="","",VLOOKUP(A28,DECLARATIONS!C$5:G$292,5,FALSE)))</f>
        <v/>
      </c>
      <c r="D28" s="237" t="str">
        <f>IF(ISNA(VLOOKUP(A28,DECLARATIONS!C$5:H$292,6,FALSE)),"",IF(VLOOKUP(A28,DECLARATIONS!C$5:H$292,6,FALSE)="","",VLOOKUP(A28,DECLARATIONS!C$5:H$292,6,FALSE)))</f>
        <v/>
      </c>
      <c r="E28" s="237" t="str">
        <f>IF(ISNA(VLOOKUP(A28,DECLARATIONS!C$5:F$292,4,FALSE)),"",IF(VLOOKUP(A28,DECLARATIONS!C$5:F$292,4,FALSE)="","",VLOOKUP(A28,DECLARATIONS!C$5:F$292,4,FALSE)))</f>
        <v/>
      </c>
      <c r="F28" s="75" t="str">
        <f>IF(B28="","",IF(ISNA(VLOOKUP(A28,'75m'!F$5:G$302,2,FALSE)),"",VLOOKUP(A28,'75m'!F$5:G$302,2,FALSE)))</f>
        <v/>
      </c>
      <c r="G28" s="75">
        <f>IF(B28="",0,IF(ISNA(VLOOKUP(A28,'75m'!F$5:I$302,4,FALSE)),0,VLOOKUP(A28,'75m'!F$5:I$302,4,FALSE)))</f>
        <v>0</v>
      </c>
      <c r="H28" s="75" t="str">
        <f>IF(B28="","",IF(ISNA(VLOOKUP(A28,'75m'!F$5:J$302,5,FALSE)),"",VLOOKUP(A28,'75m'!F$5:J$302,5,FALSE)))</f>
        <v/>
      </c>
      <c r="I28" s="77">
        <f>IF(B28="",0,IF(ISNA(VLOOKUP(A28,'600m'!F$5:I$302,2,FALSE)),0,VLOOKUP(A28,'600m'!F$5:I$302,2,FALSE)))</f>
        <v>0</v>
      </c>
      <c r="J28" s="75">
        <f>IF(B28="",0,IF(ISNA(VLOOKUP(A28,'600m'!F$5:I$302,4,FALSE)),0,VLOOKUP(A28,'600m'!F$5:I$302,4,FALSE)))</f>
        <v>0</v>
      </c>
      <c r="K28" s="75" t="str">
        <f>IF(B28="","",IF(ISNA(VLOOKUP(A28,'600m'!F$5:J$302,5,FALSE)),"",VLOOKUP(A28,'600m'!F$5:J$302,5,FALSE)))</f>
        <v/>
      </c>
      <c r="L28" s="75" t="str">
        <f>IF(B28="","",IF(ISNA(VLOOKUP(A28,LongJump!F$5:G$302,2,FALSE)),"",VLOOKUP(A28,LongJump!F$5:G$302,2,FALSE)))</f>
        <v/>
      </c>
      <c r="M28" s="75">
        <f>IF(B28="",0,IF(ISNA(VLOOKUP(A28,LongJump!F$5:I$302,4,FALSE)),0,VLOOKUP(A28,LongJump!F$5:I$302,4,FALSE)))</f>
        <v>0</v>
      </c>
      <c r="N28" s="75">
        <f>IF(B28="",0,IF(ISNA(VLOOKUP(A28,LongJump!F$5:J$302,5,FALSE)),0,VLOOKUP(A28,LongJump!F$5:J$302,5,FALSE)))</f>
        <v>0</v>
      </c>
      <c r="O28" s="75" t="str">
        <f>IF(B28="","",IF(ISNA(VLOOKUP(A28,Vortex!F$5:I$302,2,FALSE)),"",VLOOKUP(A28,Vortex!F$5:I$302,2,FALSE)))</f>
        <v/>
      </c>
      <c r="P28" s="75">
        <f>IF(B28="",0,IF(ISNA(VLOOKUP(A28,Vortex!F$5:I$302,4,FALSE)),0,VLOOKUP(A28,Vortex!F$5:I$302,4,FALSE)))</f>
        <v>0</v>
      </c>
      <c r="Q28" s="75">
        <f t="shared" si="0"/>
        <v>0</v>
      </c>
      <c r="R28" s="75" t="str">
        <f t="shared" si="1"/>
        <v/>
      </c>
      <c r="S28" s="75" t="str">
        <f t="shared" si="2"/>
        <v/>
      </c>
      <c r="T28" s="75" t="str">
        <f t="shared" si="3"/>
        <v/>
      </c>
      <c r="U28" s="75" t="str">
        <f t="shared" si="4"/>
        <v/>
      </c>
      <c r="W28" s="264" t="s">
        <v>180</v>
      </c>
    </row>
    <row r="29" spans="1:35" ht="20" customHeight="1">
      <c r="A29" s="75" t="str">
        <f>IF(DECLARATIONS!C28=0,"",DECLARATIONS!C28)</f>
        <v/>
      </c>
      <c r="B29" s="237" t="str">
        <f>IF(ISNA(VLOOKUP(A29,DECLARATIONS!C$5:D$292,2,FALSE)),"",IF(VLOOKUP(A29,DECLARATIONS!C$5:D$292,2,FALSE)="","",VLOOKUP(A29,DECLARATIONS!C$5:D$292,2,FALSE)))</f>
        <v/>
      </c>
      <c r="C29" s="237" t="str">
        <f>IF(ISNA(VLOOKUP(A29,DECLARATIONS!C$5:G$292,5,FALSE)),"",IF(VLOOKUP(A29,DECLARATIONS!C$5:G$292,5,FALSE)="","",VLOOKUP(A29,DECLARATIONS!C$5:G$292,5,FALSE)))</f>
        <v/>
      </c>
      <c r="D29" s="237" t="str">
        <f>IF(ISNA(VLOOKUP(A29,DECLARATIONS!C$5:H$292,6,FALSE)),"",IF(VLOOKUP(A29,DECLARATIONS!C$5:H$292,6,FALSE)="","",VLOOKUP(A29,DECLARATIONS!C$5:H$292,6,FALSE)))</f>
        <v/>
      </c>
      <c r="E29" s="237" t="str">
        <f>IF(ISNA(VLOOKUP(A29,DECLARATIONS!C$5:F$292,4,FALSE)),"",IF(VLOOKUP(A29,DECLARATIONS!C$5:F$292,4,FALSE)="","",VLOOKUP(A29,DECLARATIONS!C$5:F$292,4,FALSE)))</f>
        <v/>
      </c>
      <c r="F29" s="75" t="str">
        <f>IF(B29="","",IF(ISNA(VLOOKUP(A29,'75m'!F$5:G$302,2,FALSE)),"",VLOOKUP(A29,'75m'!F$5:G$302,2,FALSE)))</f>
        <v/>
      </c>
      <c r="G29" s="75">
        <f>IF(B29="",0,IF(ISNA(VLOOKUP(A29,'75m'!F$5:I$302,4,FALSE)),0,VLOOKUP(A29,'75m'!F$5:I$302,4,FALSE)))</f>
        <v>0</v>
      </c>
      <c r="H29" s="75" t="str">
        <f>IF(B29="","",IF(ISNA(VLOOKUP(A29,'75m'!F$5:J$302,5,FALSE)),"",VLOOKUP(A29,'75m'!F$5:J$302,5,FALSE)))</f>
        <v/>
      </c>
      <c r="I29" s="77">
        <f>IF(B29="",0,IF(ISNA(VLOOKUP(A29,'600m'!F$5:I$302,2,FALSE)),0,VLOOKUP(A29,'600m'!F$5:I$302,2,FALSE)))</f>
        <v>0</v>
      </c>
      <c r="J29" s="75">
        <f>IF(B29="",0,IF(ISNA(VLOOKUP(A29,'600m'!F$5:I$302,4,FALSE)),0,VLOOKUP(A29,'600m'!F$5:I$302,4,FALSE)))</f>
        <v>0</v>
      </c>
      <c r="K29" s="75" t="str">
        <f>IF(B29="","",IF(ISNA(VLOOKUP(A29,'600m'!F$5:J$302,5,FALSE)),"",VLOOKUP(A29,'600m'!F$5:J$302,5,FALSE)))</f>
        <v/>
      </c>
      <c r="L29" s="75" t="str">
        <f>IF(B29="","",IF(ISNA(VLOOKUP(A29,LongJump!F$5:G$302,2,FALSE)),"",VLOOKUP(A29,LongJump!F$5:G$302,2,FALSE)))</f>
        <v/>
      </c>
      <c r="M29" s="75">
        <f>IF(B29="",0,IF(ISNA(VLOOKUP(A29,LongJump!F$5:I$302,4,FALSE)),0,VLOOKUP(A29,LongJump!F$5:I$302,4,FALSE)))</f>
        <v>0</v>
      </c>
      <c r="N29" s="75">
        <f>IF(B29="",0,IF(ISNA(VLOOKUP(A29,LongJump!F$5:J$302,5,FALSE)),0,VLOOKUP(A29,LongJump!F$5:J$302,5,FALSE)))</f>
        <v>0</v>
      </c>
      <c r="O29" s="75" t="str">
        <f>IF(B29="","",IF(ISNA(VLOOKUP(A29,Vortex!F$5:I$302,2,FALSE)),"",VLOOKUP(A29,Vortex!F$5:I$302,2,FALSE)))</f>
        <v/>
      </c>
      <c r="P29" s="75">
        <f>IF(B29="",0,IF(ISNA(VLOOKUP(A29,Vortex!F$5:I$302,4,FALSE)),0,VLOOKUP(A29,Vortex!F$5:I$302,4,FALSE)))</f>
        <v>0</v>
      </c>
      <c r="Q29" s="75">
        <f t="shared" si="0"/>
        <v>0</v>
      </c>
      <c r="R29" s="75" t="str">
        <f t="shared" si="1"/>
        <v/>
      </c>
      <c r="S29" s="75" t="str">
        <f t="shared" si="2"/>
        <v/>
      </c>
      <c r="T29" s="75" t="str">
        <f t="shared" si="3"/>
        <v/>
      </c>
      <c r="U29" s="75" t="str">
        <f t="shared" si="4"/>
        <v/>
      </c>
      <c r="W29" s="264" t="s">
        <v>181</v>
      </c>
    </row>
    <row r="30" spans="1:35" ht="20" customHeight="1">
      <c r="A30" s="75" t="str">
        <f>IF(DECLARATIONS!C29=0,"",DECLARATIONS!C29)</f>
        <v/>
      </c>
      <c r="B30" s="237" t="str">
        <f>IF(ISNA(VLOOKUP(A30,DECLARATIONS!C$5:D$292,2,FALSE)),"",IF(VLOOKUP(A30,DECLARATIONS!C$5:D$292,2,FALSE)="","",VLOOKUP(A30,DECLARATIONS!C$5:D$292,2,FALSE)))</f>
        <v/>
      </c>
      <c r="C30" s="237" t="str">
        <f>IF(ISNA(VLOOKUP(A30,DECLARATIONS!C$5:G$292,5,FALSE)),"",IF(VLOOKUP(A30,DECLARATIONS!C$5:G$292,5,FALSE)="","",VLOOKUP(A30,DECLARATIONS!C$5:G$292,5,FALSE)))</f>
        <v/>
      </c>
      <c r="D30" s="237" t="str">
        <f>IF(ISNA(VLOOKUP(A30,DECLARATIONS!C$5:H$292,6,FALSE)),"",IF(VLOOKUP(A30,DECLARATIONS!C$5:H$292,6,FALSE)="","",VLOOKUP(A30,DECLARATIONS!C$5:H$292,6,FALSE)))</f>
        <v/>
      </c>
      <c r="E30" s="237" t="str">
        <f>IF(ISNA(VLOOKUP(A30,DECLARATIONS!C$5:F$292,4,FALSE)),"",IF(VLOOKUP(A30,DECLARATIONS!C$5:F$292,4,FALSE)="","",VLOOKUP(A30,DECLARATIONS!C$5:F$292,4,FALSE)))</f>
        <v/>
      </c>
      <c r="F30" s="75" t="str">
        <f>IF(B30="","",IF(ISNA(VLOOKUP(A30,'75m'!F$5:G$302,2,FALSE)),"",VLOOKUP(A30,'75m'!F$5:G$302,2,FALSE)))</f>
        <v/>
      </c>
      <c r="G30" s="75">
        <f>IF(B30="",0,IF(ISNA(VLOOKUP(A30,'75m'!F$5:I$302,4,FALSE)),0,VLOOKUP(A30,'75m'!F$5:I$302,4,FALSE)))</f>
        <v>0</v>
      </c>
      <c r="H30" s="75" t="str">
        <f>IF(B30="","",IF(ISNA(VLOOKUP(A30,'75m'!F$5:J$302,5,FALSE)),"",VLOOKUP(A30,'75m'!F$5:J$302,5,FALSE)))</f>
        <v/>
      </c>
      <c r="I30" s="77">
        <f>IF(B30="",0,IF(ISNA(VLOOKUP(A30,'600m'!F$5:I$302,2,FALSE)),0,VLOOKUP(A30,'600m'!F$5:I$302,2,FALSE)))</f>
        <v>0</v>
      </c>
      <c r="J30" s="75">
        <f>IF(B30="",0,IF(ISNA(VLOOKUP(A30,'600m'!F$5:I$302,4,FALSE)),0,VLOOKUP(A30,'600m'!F$5:I$302,4,FALSE)))</f>
        <v>0</v>
      </c>
      <c r="K30" s="75" t="str">
        <f>IF(B30="","",IF(ISNA(VLOOKUP(A30,'600m'!F$5:J$302,5,FALSE)),"",VLOOKUP(A30,'600m'!F$5:J$302,5,FALSE)))</f>
        <v/>
      </c>
      <c r="L30" s="75" t="str">
        <f>IF(B30="","",IF(ISNA(VLOOKUP(A30,LongJump!F$5:G$302,2,FALSE)),"",VLOOKUP(A30,LongJump!F$5:G$302,2,FALSE)))</f>
        <v/>
      </c>
      <c r="M30" s="75">
        <f>IF(B30="",0,IF(ISNA(VLOOKUP(A30,LongJump!F$5:I$302,4,FALSE)),0,VLOOKUP(A30,LongJump!F$5:I$302,4,FALSE)))</f>
        <v>0</v>
      </c>
      <c r="N30" s="75">
        <f>IF(B30="",0,IF(ISNA(VLOOKUP(A30,LongJump!F$5:J$302,5,FALSE)),0,VLOOKUP(A30,LongJump!F$5:J$302,5,FALSE)))</f>
        <v>0</v>
      </c>
      <c r="O30" s="75" t="str">
        <f>IF(B30="","",IF(ISNA(VLOOKUP(A30,Vortex!F$5:I$302,2,FALSE)),"",VLOOKUP(A30,Vortex!F$5:I$302,2,FALSE)))</f>
        <v/>
      </c>
      <c r="P30" s="75">
        <f>IF(B30="",0,IF(ISNA(VLOOKUP(A30,Vortex!F$5:I$302,4,FALSE)),0,VLOOKUP(A30,Vortex!F$5:I$302,4,FALSE)))</f>
        <v>0</v>
      </c>
      <c r="Q30" s="75">
        <f t="shared" si="0"/>
        <v>0</v>
      </c>
      <c r="R30" s="75" t="str">
        <f t="shared" si="1"/>
        <v/>
      </c>
      <c r="S30" s="75" t="str">
        <f t="shared" si="2"/>
        <v/>
      </c>
      <c r="T30" s="75" t="str">
        <f t="shared" si="3"/>
        <v/>
      </c>
      <c r="U30" s="75" t="str">
        <f t="shared" si="4"/>
        <v/>
      </c>
    </row>
    <row r="31" spans="1:35" ht="20" customHeight="1">
      <c r="A31" s="75" t="str">
        <f>IF(DECLARATIONS!C30=0,"",DECLARATIONS!C30)</f>
        <v/>
      </c>
      <c r="B31" s="237" t="str">
        <f>IF(ISNA(VLOOKUP(A31,DECLARATIONS!C$5:D$292,2,FALSE)),"",IF(VLOOKUP(A31,DECLARATIONS!C$5:D$292,2,FALSE)="","",VLOOKUP(A31,DECLARATIONS!C$5:D$292,2,FALSE)))</f>
        <v/>
      </c>
      <c r="C31" s="237" t="str">
        <f>IF(ISNA(VLOOKUP(A31,DECLARATIONS!C$5:G$292,5,FALSE)),"",IF(VLOOKUP(A31,DECLARATIONS!C$5:G$292,5,FALSE)="","",VLOOKUP(A31,DECLARATIONS!C$5:G$292,5,FALSE)))</f>
        <v/>
      </c>
      <c r="D31" s="237" t="str">
        <f>IF(ISNA(VLOOKUP(A31,DECLARATIONS!C$5:H$292,6,FALSE)),"",IF(VLOOKUP(A31,DECLARATIONS!C$5:H$292,6,FALSE)="","",VLOOKUP(A31,DECLARATIONS!C$5:H$292,6,FALSE)))</f>
        <v/>
      </c>
      <c r="E31" s="237" t="str">
        <f>IF(ISNA(VLOOKUP(A31,DECLARATIONS!C$5:F$292,4,FALSE)),"",IF(VLOOKUP(A31,DECLARATIONS!C$5:F$292,4,FALSE)="","",VLOOKUP(A31,DECLARATIONS!C$5:F$292,4,FALSE)))</f>
        <v/>
      </c>
      <c r="F31" s="75" t="str">
        <f>IF(B31="","",IF(ISNA(VLOOKUP(A31,'75m'!F$5:G$302,2,FALSE)),"",VLOOKUP(A31,'75m'!F$5:G$302,2,FALSE)))</f>
        <v/>
      </c>
      <c r="G31" s="75">
        <f>IF(B31="",0,IF(ISNA(VLOOKUP(A31,'75m'!F$5:I$302,4,FALSE)),0,VLOOKUP(A31,'75m'!F$5:I$302,4,FALSE)))</f>
        <v>0</v>
      </c>
      <c r="H31" s="75" t="str">
        <f>IF(B31="","",IF(ISNA(VLOOKUP(A31,'75m'!F$5:J$302,5,FALSE)),"",VLOOKUP(A31,'75m'!F$5:J$302,5,FALSE)))</f>
        <v/>
      </c>
      <c r="I31" s="77">
        <f>IF(B31="",0,IF(ISNA(VLOOKUP(A31,'600m'!F$5:I$302,2,FALSE)),0,VLOOKUP(A31,'600m'!F$5:I$302,2,FALSE)))</f>
        <v>0</v>
      </c>
      <c r="J31" s="75">
        <f>IF(B31="",0,IF(ISNA(VLOOKUP(A31,'600m'!F$5:I$302,4,FALSE)),0,VLOOKUP(A31,'600m'!F$5:I$302,4,FALSE)))</f>
        <v>0</v>
      </c>
      <c r="K31" s="75" t="str">
        <f>IF(B31="","",IF(ISNA(VLOOKUP(A31,'600m'!F$5:J$302,5,FALSE)),"",VLOOKUP(A31,'600m'!F$5:J$302,5,FALSE)))</f>
        <v/>
      </c>
      <c r="L31" s="75" t="str">
        <f>IF(B31="","",IF(ISNA(VLOOKUP(A31,LongJump!F$5:G$302,2,FALSE)),"",VLOOKUP(A31,LongJump!F$5:G$302,2,FALSE)))</f>
        <v/>
      </c>
      <c r="M31" s="75">
        <f>IF(B31="",0,IF(ISNA(VLOOKUP(A31,LongJump!F$5:I$302,4,FALSE)),0,VLOOKUP(A31,LongJump!F$5:I$302,4,FALSE)))</f>
        <v>0</v>
      </c>
      <c r="N31" s="75">
        <f>IF(B31="",0,IF(ISNA(VLOOKUP(A31,LongJump!F$5:J$302,5,FALSE)),0,VLOOKUP(A31,LongJump!F$5:J$302,5,FALSE)))</f>
        <v>0</v>
      </c>
      <c r="O31" s="75" t="str">
        <f>IF(B31="","",IF(ISNA(VLOOKUP(A31,Vortex!F$5:I$302,2,FALSE)),"",VLOOKUP(A31,Vortex!F$5:I$302,2,FALSE)))</f>
        <v/>
      </c>
      <c r="P31" s="75">
        <f>IF(B31="",0,IF(ISNA(VLOOKUP(A31,Vortex!F$5:I$302,4,FALSE)),0,VLOOKUP(A31,Vortex!F$5:I$302,4,FALSE)))</f>
        <v>0</v>
      </c>
      <c r="Q31" s="75">
        <f t="shared" si="0"/>
        <v>0</v>
      </c>
      <c r="R31" s="75" t="str">
        <f t="shared" si="1"/>
        <v/>
      </c>
      <c r="S31" s="75" t="str">
        <f t="shared" si="2"/>
        <v/>
      </c>
      <c r="T31" s="75" t="str">
        <f t="shared" si="3"/>
        <v/>
      </c>
      <c r="U31" s="75" t="str">
        <f t="shared" si="4"/>
        <v/>
      </c>
      <c r="W31" s="264" t="s">
        <v>183</v>
      </c>
    </row>
    <row r="32" spans="1:35" ht="20" customHeight="1">
      <c r="A32" s="75" t="str">
        <f>IF(DECLARATIONS!C31=0,"",DECLARATIONS!C31)</f>
        <v/>
      </c>
      <c r="B32" s="237" t="str">
        <f>IF(ISNA(VLOOKUP(A32,DECLARATIONS!C$5:D$292,2,FALSE)),"",IF(VLOOKUP(A32,DECLARATIONS!C$5:D$292,2,FALSE)="","",VLOOKUP(A32,DECLARATIONS!C$5:D$292,2,FALSE)))</f>
        <v/>
      </c>
      <c r="C32" s="237" t="str">
        <f>IF(ISNA(VLOOKUP(A32,DECLARATIONS!C$5:G$292,5,FALSE)),"",IF(VLOOKUP(A32,DECLARATIONS!C$5:G$292,5,FALSE)="","",VLOOKUP(A32,DECLARATIONS!C$5:G$292,5,FALSE)))</f>
        <v/>
      </c>
      <c r="D32" s="237" t="str">
        <f>IF(ISNA(VLOOKUP(A32,DECLARATIONS!C$5:H$292,6,FALSE)),"",IF(VLOOKUP(A32,DECLARATIONS!C$5:H$292,6,FALSE)="","",VLOOKUP(A32,DECLARATIONS!C$5:H$292,6,FALSE)))</f>
        <v/>
      </c>
      <c r="E32" s="237" t="str">
        <f>IF(ISNA(VLOOKUP(A32,DECLARATIONS!C$5:F$292,4,FALSE)),"",IF(VLOOKUP(A32,DECLARATIONS!C$5:F$292,4,FALSE)="","",VLOOKUP(A32,DECLARATIONS!C$5:F$292,4,FALSE)))</f>
        <v/>
      </c>
      <c r="F32" s="75" t="str">
        <f>IF(B32="","",IF(ISNA(VLOOKUP(A32,'75m'!F$5:G$302,2,FALSE)),"",VLOOKUP(A32,'75m'!F$5:G$302,2,FALSE)))</f>
        <v/>
      </c>
      <c r="G32" s="75">
        <f>IF(B32="",0,IF(ISNA(VLOOKUP(A32,'75m'!F$5:I$302,4,FALSE)),0,VLOOKUP(A32,'75m'!F$5:I$302,4,FALSE)))</f>
        <v>0</v>
      </c>
      <c r="H32" s="75" t="str">
        <f>IF(B32="","",IF(ISNA(VLOOKUP(A32,'75m'!F$5:J$302,5,FALSE)),"",VLOOKUP(A32,'75m'!F$5:J$302,5,FALSE)))</f>
        <v/>
      </c>
      <c r="I32" s="77">
        <f>IF(B32="",0,IF(ISNA(VLOOKUP(A32,'600m'!F$5:I$302,2,FALSE)),0,VLOOKUP(A32,'600m'!F$5:I$302,2,FALSE)))</f>
        <v>0</v>
      </c>
      <c r="J32" s="75">
        <f>IF(B32="",0,IF(ISNA(VLOOKUP(A32,'600m'!F$5:I$302,4,FALSE)),0,VLOOKUP(A32,'600m'!F$5:I$302,4,FALSE)))</f>
        <v>0</v>
      </c>
      <c r="K32" s="75" t="str">
        <f>IF(B32="","",IF(ISNA(VLOOKUP(A32,'600m'!F$5:J$302,5,FALSE)),"",VLOOKUP(A32,'600m'!F$5:J$302,5,FALSE)))</f>
        <v/>
      </c>
      <c r="L32" s="75" t="str">
        <f>IF(B32="","",IF(ISNA(VLOOKUP(A32,LongJump!F$5:G$302,2,FALSE)),"",VLOOKUP(A32,LongJump!F$5:G$302,2,FALSE)))</f>
        <v/>
      </c>
      <c r="M32" s="75">
        <f>IF(B32="",0,IF(ISNA(VLOOKUP(A32,LongJump!F$5:I$302,4,FALSE)),0,VLOOKUP(A32,LongJump!F$5:I$302,4,FALSE)))</f>
        <v>0</v>
      </c>
      <c r="N32" s="75">
        <f>IF(B32="",0,IF(ISNA(VLOOKUP(A32,LongJump!F$5:J$302,5,FALSE)),0,VLOOKUP(A32,LongJump!F$5:J$302,5,FALSE)))</f>
        <v>0</v>
      </c>
      <c r="O32" s="75" t="str">
        <f>IF(B32="","",IF(ISNA(VLOOKUP(A32,Vortex!F$5:I$302,2,FALSE)),"",VLOOKUP(A32,Vortex!F$5:I$302,2,FALSE)))</f>
        <v/>
      </c>
      <c r="P32" s="75">
        <f>IF(B32="",0,IF(ISNA(VLOOKUP(A32,Vortex!F$5:I$302,4,FALSE)),0,VLOOKUP(A32,Vortex!F$5:I$302,4,FALSE)))</f>
        <v>0</v>
      </c>
      <c r="Q32" s="75">
        <f t="shared" si="0"/>
        <v>0</v>
      </c>
      <c r="R32" s="75" t="str">
        <f t="shared" si="1"/>
        <v/>
      </c>
      <c r="S32" s="75" t="str">
        <f t="shared" si="2"/>
        <v/>
      </c>
      <c r="T32" s="75" t="str">
        <f t="shared" si="3"/>
        <v/>
      </c>
      <c r="U32" s="75" t="str">
        <f t="shared" si="4"/>
        <v/>
      </c>
      <c r="W32" s="236" t="s">
        <v>100</v>
      </c>
      <c r="X32" s="72" t="s">
        <v>168</v>
      </c>
      <c r="Y32" s="72" t="s">
        <v>169</v>
      </c>
      <c r="Z32" s="72" t="s">
        <v>1</v>
      </c>
    </row>
    <row r="33" spans="1:26" ht="20" customHeight="1">
      <c r="A33" s="75" t="str">
        <f>IF(DECLARATIONS!C32=0,"",DECLARATIONS!C32)</f>
        <v/>
      </c>
      <c r="B33" s="237" t="str">
        <f>IF(ISNA(VLOOKUP(A33,DECLARATIONS!C$5:D$292,2,FALSE)),"",IF(VLOOKUP(A33,DECLARATIONS!C$5:D$292,2,FALSE)="","",VLOOKUP(A33,DECLARATIONS!C$5:D$292,2,FALSE)))</f>
        <v/>
      </c>
      <c r="C33" s="237" t="str">
        <f>IF(ISNA(VLOOKUP(A33,DECLARATIONS!C$5:G$292,5,FALSE)),"",IF(VLOOKUP(A33,DECLARATIONS!C$5:G$292,5,FALSE)="","",VLOOKUP(A33,DECLARATIONS!C$5:G$292,5,FALSE)))</f>
        <v/>
      </c>
      <c r="D33" s="237" t="str">
        <f>IF(ISNA(VLOOKUP(A33,DECLARATIONS!C$5:H$292,6,FALSE)),"",IF(VLOOKUP(A33,DECLARATIONS!C$5:H$292,6,FALSE)="","",VLOOKUP(A33,DECLARATIONS!C$5:H$292,6,FALSE)))</f>
        <v/>
      </c>
      <c r="E33" s="237" t="str">
        <f>IF(ISNA(VLOOKUP(A33,DECLARATIONS!C$5:F$292,4,FALSE)),"",IF(VLOOKUP(A33,DECLARATIONS!C$5:F$292,4,FALSE)="","",VLOOKUP(A33,DECLARATIONS!C$5:F$292,4,FALSE)))</f>
        <v/>
      </c>
      <c r="F33" s="75" t="str">
        <f>IF(B33="","",IF(ISNA(VLOOKUP(A33,'75m'!F$5:G$302,2,FALSE)),"",VLOOKUP(A33,'75m'!F$5:G$302,2,FALSE)))</f>
        <v/>
      </c>
      <c r="G33" s="75">
        <f>IF(B33="",0,IF(ISNA(VLOOKUP(A33,'75m'!F$5:I$302,4,FALSE)),0,VLOOKUP(A33,'75m'!F$5:I$302,4,FALSE)))</f>
        <v>0</v>
      </c>
      <c r="H33" s="75" t="str">
        <f>IF(B33="","",IF(ISNA(VLOOKUP(A33,'75m'!F$5:J$302,5,FALSE)),"",VLOOKUP(A33,'75m'!F$5:J$302,5,FALSE)))</f>
        <v/>
      </c>
      <c r="I33" s="77">
        <f>IF(B33="",0,IF(ISNA(VLOOKUP(A33,'600m'!F$5:I$302,2,FALSE)),0,VLOOKUP(A33,'600m'!F$5:I$302,2,FALSE)))</f>
        <v>0</v>
      </c>
      <c r="J33" s="75">
        <f>IF(B33="",0,IF(ISNA(VLOOKUP(A33,'600m'!F$5:I$302,4,FALSE)),0,VLOOKUP(A33,'600m'!F$5:I$302,4,FALSE)))</f>
        <v>0</v>
      </c>
      <c r="K33" s="75" t="str">
        <f>IF(B33="","",IF(ISNA(VLOOKUP(A33,'600m'!F$5:J$302,5,FALSE)),"",VLOOKUP(A33,'600m'!F$5:J$302,5,FALSE)))</f>
        <v/>
      </c>
      <c r="L33" s="75" t="str">
        <f>IF(B33="","",IF(ISNA(VLOOKUP(A33,LongJump!F$5:G$302,2,FALSE)),"",VLOOKUP(A33,LongJump!F$5:G$302,2,FALSE)))</f>
        <v/>
      </c>
      <c r="M33" s="75">
        <f>IF(B33="",0,IF(ISNA(VLOOKUP(A33,LongJump!F$5:I$302,4,FALSE)),0,VLOOKUP(A33,LongJump!F$5:I$302,4,FALSE)))</f>
        <v>0</v>
      </c>
      <c r="N33" s="75">
        <f>IF(B33="",0,IF(ISNA(VLOOKUP(A33,LongJump!F$5:J$302,5,FALSE)),0,VLOOKUP(A33,LongJump!F$5:J$302,5,FALSE)))</f>
        <v>0</v>
      </c>
      <c r="O33" s="75" t="str">
        <f>IF(B33="","",IF(ISNA(VLOOKUP(A33,Vortex!F$5:I$302,2,FALSE)),"",VLOOKUP(A33,Vortex!F$5:I$302,2,FALSE)))</f>
        <v/>
      </c>
      <c r="P33" s="75">
        <f>IF(B33="",0,IF(ISNA(VLOOKUP(A33,Vortex!F$5:I$302,4,FALSE)),0,VLOOKUP(A33,Vortex!F$5:I$302,4,FALSE)))</f>
        <v>0</v>
      </c>
      <c r="Q33" s="75">
        <f t="shared" si="0"/>
        <v>0</v>
      </c>
      <c r="R33" s="75" t="str">
        <f t="shared" si="1"/>
        <v/>
      </c>
      <c r="S33" s="75" t="str">
        <f t="shared" si="2"/>
        <v/>
      </c>
      <c r="T33" s="75" t="str">
        <f t="shared" si="3"/>
        <v/>
      </c>
      <c r="U33" s="75" t="str">
        <f t="shared" si="4"/>
        <v/>
      </c>
      <c r="W33" s="236" t="s">
        <v>34</v>
      </c>
      <c r="X33" s="76" t="str">
        <f>Q295</f>
        <v/>
      </c>
      <c r="Y33" s="76">
        <f>R295</f>
        <v>0</v>
      </c>
      <c r="Z33" s="76">
        <f>P295</f>
        <v>0</v>
      </c>
    </row>
    <row r="34" spans="1:26" ht="20" customHeight="1">
      <c r="A34" s="75" t="str">
        <f>IF(DECLARATIONS!C33=0,"",DECLARATIONS!C33)</f>
        <v/>
      </c>
      <c r="B34" s="237" t="str">
        <f>IF(ISNA(VLOOKUP(A34,DECLARATIONS!C$5:D$292,2,FALSE)),"",IF(VLOOKUP(A34,DECLARATIONS!C$5:D$292,2,FALSE)="","",VLOOKUP(A34,DECLARATIONS!C$5:D$292,2,FALSE)))</f>
        <v/>
      </c>
      <c r="C34" s="237" t="str">
        <f>IF(ISNA(VLOOKUP(A34,DECLARATIONS!C$5:G$292,5,FALSE)),"",IF(VLOOKUP(A34,DECLARATIONS!C$5:G$292,5,FALSE)="","",VLOOKUP(A34,DECLARATIONS!C$5:G$292,5,FALSE)))</f>
        <v/>
      </c>
      <c r="D34" s="237" t="str">
        <f>IF(ISNA(VLOOKUP(A34,DECLARATIONS!C$5:H$292,6,FALSE)),"",IF(VLOOKUP(A34,DECLARATIONS!C$5:H$292,6,FALSE)="","",VLOOKUP(A34,DECLARATIONS!C$5:H$292,6,FALSE)))</f>
        <v/>
      </c>
      <c r="E34" s="237" t="str">
        <f>IF(ISNA(VLOOKUP(A34,DECLARATIONS!C$5:F$292,4,FALSE)),"",IF(VLOOKUP(A34,DECLARATIONS!C$5:F$292,4,FALSE)="","",VLOOKUP(A34,DECLARATIONS!C$5:F$292,4,FALSE)))</f>
        <v/>
      </c>
      <c r="F34" s="75" t="str">
        <f>IF(B34="","",IF(ISNA(VLOOKUP(A34,'75m'!F$5:G$302,2,FALSE)),"",VLOOKUP(A34,'75m'!F$5:G$302,2,FALSE)))</f>
        <v/>
      </c>
      <c r="G34" s="75">
        <f>IF(B34="",0,IF(ISNA(VLOOKUP(A34,'75m'!F$5:I$302,4,FALSE)),0,VLOOKUP(A34,'75m'!F$5:I$302,4,FALSE)))</f>
        <v>0</v>
      </c>
      <c r="H34" s="75" t="str">
        <f>IF(B34="","",IF(ISNA(VLOOKUP(A34,'75m'!F$5:J$302,5,FALSE)),"",VLOOKUP(A34,'75m'!F$5:J$302,5,FALSE)))</f>
        <v/>
      </c>
      <c r="I34" s="77">
        <f>IF(B34="",0,IF(ISNA(VLOOKUP(A34,'600m'!F$5:I$302,2,FALSE)),0,VLOOKUP(A34,'600m'!F$5:I$302,2,FALSE)))</f>
        <v>0</v>
      </c>
      <c r="J34" s="75">
        <f>IF(B34="",0,IF(ISNA(VLOOKUP(A34,'600m'!F$5:I$302,4,FALSE)),0,VLOOKUP(A34,'600m'!F$5:I$302,4,FALSE)))</f>
        <v>0</v>
      </c>
      <c r="K34" s="75" t="str">
        <f>IF(B34="","",IF(ISNA(VLOOKUP(A34,'600m'!F$5:J$302,5,FALSE)),"",VLOOKUP(A34,'600m'!F$5:J$302,5,FALSE)))</f>
        <v/>
      </c>
      <c r="L34" s="75" t="str">
        <f>IF(B34="","",IF(ISNA(VLOOKUP(A34,LongJump!F$5:G$302,2,FALSE)),"",VLOOKUP(A34,LongJump!F$5:G$302,2,FALSE)))</f>
        <v/>
      </c>
      <c r="M34" s="75">
        <f>IF(B34="",0,IF(ISNA(VLOOKUP(A34,LongJump!F$5:I$302,4,FALSE)),0,VLOOKUP(A34,LongJump!F$5:I$302,4,FALSE)))</f>
        <v>0</v>
      </c>
      <c r="N34" s="75">
        <f>IF(B34="",0,IF(ISNA(VLOOKUP(A34,LongJump!F$5:J$302,5,FALSE)),0,VLOOKUP(A34,LongJump!F$5:J$302,5,FALSE)))</f>
        <v>0</v>
      </c>
      <c r="O34" s="75" t="str">
        <f>IF(B34="","",IF(ISNA(VLOOKUP(A34,Vortex!F$5:I$302,2,FALSE)),"",VLOOKUP(A34,Vortex!F$5:I$302,2,FALSE)))</f>
        <v/>
      </c>
      <c r="P34" s="75">
        <f>IF(B34="",0,IF(ISNA(VLOOKUP(A34,Vortex!F$5:I$302,4,FALSE)),0,VLOOKUP(A34,Vortex!F$5:I$302,4,FALSE)))</f>
        <v>0</v>
      </c>
      <c r="Q34" s="75">
        <f t="shared" si="0"/>
        <v>0</v>
      </c>
      <c r="R34" s="75" t="str">
        <f t="shared" si="1"/>
        <v/>
      </c>
      <c r="S34" s="75" t="str">
        <f t="shared" si="2"/>
        <v/>
      </c>
      <c r="T34" s="75" t="str">
        <f t="shared" si="3"/>
        <v/>
      </c>
      <c r="U34" s="75" t="str">
        <f t="shared" si="4"/>
        <v/>
      </c>
      <c r="W34" s="236" t="s">
        <v>35</v>
      </c>
      <c r="X34" s="76" t="str">
        <f t="shared" ref="X34:Y34" si="5">Q296</f>
        <v/>
      </c>
      <c r="Y34" s="76">
        <f t="shared" si="5"/>
        <v>0</v>
      </c>
      <c r="Z34" s="76">
        <f t="shared" ref="Z34:Z40" si="6">P296</f>
        <v>0</v>
      </c>
    </row>
    <row r="35" spans="1:26" ht="20" customHeight="1">
      <c r="A35" s="75" t="str">
        <f>IF(DECLARATIONS!C34=0,"",DECLARATIONS!C34)</f>
        <v/>
      </c>
      <c r="B35" s="237" t="str">
        <f>IF(ISNA(VLOOKUP(A35,DECLARATIONS!C$5:D$292,2,FALSE)),"",IF(VLOOKUP(A35,DECLARATIONS!C$5:D$292,2,FALSE)="","",VLOOKUP(A35,DECLARATIONS!C$5:D$292,2,FALSE)))</f>
        <v/>
      </c>
      <c r="C35" s="237" t="str">
        <f>IF(ISNA(VLOOKUP(A35,DECLARATIONS!C$5:G$292,5,FALSE)),"",IF(VLOOKUP(A35,DECLARATIONS!C$5:G$292,5,FALSE)="","",VLOOKUP(A35,DECLARATIONS!C$5:G$292,5,FALSE)))</f>
        <v/>
      </c>
      <c r="D35" s="237" t="str">
        <f>IF(ISNA(VLOOKUP(A35,DECLARATIONS!C$5:H$292,6,FALSE)),"",IF(VLOOKUP(A35,DECLARATIONS!C$5:H$292,6,FALSE)="","",VLOOKUP(A35,DECLARATIONS!C$5:H$292,6,FALSE)))</f>
        <v/>
      </c>
      <c r="E35" s="237" t="str">
        <f>IF(ISNA(VLOOKUP(A35,DECLARATIONS!C$5:F$292,4,FALSE)),"",IF(VLOOKUP(A35,DECLARATIONS!C$5:F$292,4,FALSE)="","",VLOOKUP(A35,DECLARATIONS!C$5:F$292,4,FALSE)))</f>
        <v/>
      </c>
      <c r="F35" s="75" t="str">
        <f>IF(B35="","",IF(ISNA(VLOOKUP(A35,'75m'!F$5:G$302,2,FALSE)),"",VLOOKUP(A35,'75m'!F$5:G$302,2,FALSE)))</f>
        <v/>
      </c>
      <c r="G35" s="75">
        <f>IF(B35="",0,IF(ISNA(VLOOKUP(A35,'75m'!F$5:I$302,4,FALSE)),0,VLOOKUP(A35,'75m'!F$5:I$302,4,FALSE)))</f>
        <v>0</v>
      </c>
      <c r="H35" s="75" t="str">
        <f>IF(B35="","",IF(ISNA(VLOOKUP(A35,'75m'!F$5:J$302,5,FALSE)),"",VLOOKUP(A35,'75m'!F$5:J$302,5,FALSE)))</f>
        <v/>
      </c>
      <c r="I35" s="77">
        <f>IF(B35="",0,IF(ISNA(VLOOKUP(A35,'600m'!F$5:I$302,2,FALSE)),0,VLOOKUP(A35,'600m'!F$5:I$302,2,FALSE)))</f>
        <v>0</v>
      </c>
      <c r="J35" s="75">
        <f>IF(B35="",0,IF(ISNA(VLOOKUP(A35,'600m'!F$5:I$302,4,FALSE)),0,VLOOKUP(A35,'600m'!F$5:I$302,4,FALSE)))</f>
        <v>0</v>
      </c>
      <c r="K35" s="75" t="str">
        <f>IF(B35="","",IF(ISNA(VLOOKUP(A35,'600m'!F$5:J$302,5,FALSE)),"",VLOOKUP(A35,'600m'!F$5:J$302,5,FALSE)))</f>
        <v/>
      </c>
      <c r="L35" s="75" t="str">
        <f>IF(B35="","",IF(ISNA(VLOOKUP(A35,LongJump!F$5:G$302,2,FALSE)),"",VLOOKUP(A35,LongJump!F$5:G$302,2,FALSE)))</f>
        <v/>
      </c>
      <c r="M35" s="75">
        <f>IF(B35="",0,IF(ISNA(VLOOKUP(A35,LongJump!F$5:I$302,4,FALSE)),0,VLOOKUP(A35,LongJump!F$5:I$302,4,FALSE)))</f>
        <v>0</v>
      </c>
      <c r="N35" s="75">
        <f>IF(B35="",0,IF(ISNA(VLOOKUP(A35,LongJump!F$5:J$302,5,FALSE)),0,VLOOKUP(A35,LongJump!F$5:J$302,5,FALSE)))</f>
        <v>0</v>
      </c>
      <c r="O35" s="75" t="str">
        <f>IF(B35="","",IF(ISNA(VLOOKUP(A35,Vortex!F$5:I$302,2,FALSE)),"",VLOOKUP(A35,Vortex!F$5:I$302,2,FALSE)))</f>
        <v/>
      </c>
      <c r="P35" s="75">
        <f>IF(B35="",0,IF(ISNA(VLOOKUP(A35,Vortex!F$5:I$302,4,FALSE)),0,VLOOKUP(A35,Vortex!F$5:I$302,4,FALSE)))</f>
        <v>0</v>
      </c>
      <c r="Q35" s="75">
        <f t="shared" si="0"/>
        <v>0</v>
      </c>
      <c r="R35" s="75" t="str">
        <f t="shared" si="1"/>
        <v/>
      </c>
      <c r="S35" s="75" t="str">
        <f t="shared" si="2"/>
        <v/>
      </c>
      <c r="T35" s="75" t="str">
        <f t="shared" si="3"/>
        <v/>
      </c>
      <c r="U35" s="75" t="str">
        <f t="shared" si="4"/>
        <v/>
      </c>
      <c r="W35" s="236" t="s">
        <v>36</v>
      </c>
      <c r="X35" s="76" t="str">
        <f t="shared" ref="X35:Y35" si="7">Q297</f>
        <v/>
      </c>
      <c r="Y35" s="76">
        <f t="shared" si="7"/>
        <v>0</v>
      </c>
      <c r="Z35" s="76">
        <f t="shared" si="6"/>
        <v>0</v>
      </c>
    </row>
    <row r="36" spans="1:26" ht="20" customHeight="1">
      <c r="A36" s="75" t="str">
        <f>IF(DECLARATIONS!C35=0,"",DECLARATIONS!C35)</f>
        <v/>
      </c>
      <c r="B36" s="237" t="str">
        <f>IF(ISNA(VLOOKUP(A36,DECLARATIONS!C$5:D$292,2,FALSE)),"",IF(VLOOKUP(A36,DECLARATIONS!C$5:D$292,2,FALSE)="","",VLOOKUP(A36,DECLARATIONS!C$5:D$292,2,FALSE)))</f>
        <v/>
      </c>
      <c r="C36" s="237" t="str">
        <f>IF(ISNA(VLOOKUP(A36,DECLARATIONS!C$5:G$292,5,FALSE)),"",IF(VLOOKUP(A36,DECLARATIONS!C$5:G$292,5,FALSE)="","",VLOOKUP(A36,DECLARATIONS!C$5:G$292,5,FALSE)))</f>
        <v/>
      </c>
      <c r="D36" s="237" t="str">
        <f>IF(ISNA(VLOOKUP(A36,DECLARATIONS!C$5:H$292,6,FALSE)),"",IF(VLOOKUP(A36,DECLARATIONS!C$5:H$292,6,FALSE)="","",VLOOKUP(A36,DECLARATIONS!C$5:H$292,6,FALSE)))</f>
        <v/>
      </c>
      <c r="E36" s="237" t="str">
        <f>IF(ISNA(VLOOKUP(A36,DECLARATIONS!C$5:F$292,4,FALSE)),"",IF(VLOOKUP(A36,DECLARATIONS!C$5:F$292,4,FALSE)="","",VLOOKUP(A36,DECLARATIONS!C$5:F$292,4,FALSE)))</f>
        <v/>
      </c>
      <c r="F36" s="75" t="str">
        <f>IF(B36="","",IF(ISNA(VLOOKUP(A36,'75m'!F$5:G$302,2,FALSE)),"",VLOOKUP(A36,'75m'!F$5:G$302,2,FALSE)))</f>
        <v/>
      </c>
      <c r="G36" s="75">
        <f>IF(B36="",0,IF(ISNA(VLOOKUP(A36,'75m'!F$5:I$302,4,FALSE)),0,VLOOKUP(A36,'75m'!F$5:I$302,4,FALSE)))</f>
        <v>0</v>
      </c>
      <c r="H36" s="75" t="str">
        <f>IF(B36="","",IF(ISNA(VLOOKUP(A36,'75m'!F$5:J$302,5,FALSE)),"",VLOOKUP(A36,'75m'!F$5:J$302,5,FALSE)))</f>
        <v/>
      </c>
      <c r="I36" s="77">
        <f>IF(B36="",0,IF(ISNA(VLOOKUP(A36,'600m'!F$5:I$302,2,FALSE)),0,VLOOKUP(A36,'600m'!F$5:I$302,2,FALSE)))</f>
        <v>0</v>
      </c>
      <c r="J36" s="75">
        <f>IF(B36="",0,IF(ISNA(VLOOKUP(A36,'600m'!F$5:I$302,4,FALSE)),0,VLOOKUP(A36,'600m'!F$5:I$302,4,FALSE)))</f>
        <v>0</v>
      </c>
      <c r="K36" s="75" t="str">
        <f>IF(B36="","",IF(ISNA(VLOOKUP(A36,'600m'!F$5:J$302,5,FALSE)),"",VLOOKUP(A36,'600m'!F$5:J$302,5,FALSE)))</f>
        <v/>
      </c>
      <c r="L36" s="75" t="str">
        <f>IF(B36="","",IF(ISNA(VLOOKUP(A36,LongJump!F$5:G$302,2,FALSE)),"",VLOOKUP(A36,LongJump!F$5:G$302,2,FALSE)))</f>
        <v/>
      </c>
      <c r="M36" s="75">
        <f>IF(B36="",0,IF(ISNA(VLOOKUP(A36,LongJump!F$5:I$302,4,FALSE)),0,VLOOKUP(A36,LongJump!F$5:I$302,4,FALSE)))</f>
        <v>0</v>
      </c>
      <c r="N36" s="75">
        <f>IF(B36="",0,IF(ISNA(VLOOKUP(A36,LongJump!F$5:J$302,5,FALSE)),0,VLOOKUP(A36,LongJump!F$5:J$302,5,FALSE)))</f>
        <v>0</v>
      </c>
      <c r="O36" s="75" t="str">
        <f>IF(B36="","",IF(ISNA(VLOOKUP(A36,Vortex!F$5:I$302,2,FALSE)),"",VLOOKUP(A36,Vortex!F$5:I$302,2,FALSE)))</f>
        <v/>
      </c>
      <c r="P36" s="75">
        <f>IF(B36="",0,IF(ISNA(VLOOKUP(A36,Vortex!F$5:I$302,4,FALSE)),0,VLOOKUP(A36,Vortex!F$5:I$302,4,FALSE)))</f>
        <v>0</v>
      </c>
      <c r="Q36" s="75">
        <f t="shared" si="0"/>
        <v>0</v>
      </c>
      <c r="R36" s="75" t="str">
        <f t="shared" si="1"/>
        <v/>
      </c>
      <c r="S36" s="75" t="str">
        <f t="shared" si="2"/>
        <v/>
      </c>
      <c r="T36" s="75" t="str">
        <f t="shared" si="3"/>
        <v/>
      </c>
      <c r="U36" s="75" t="str">
        <f t="shared" si="4"/>
        <v/>
      </c>
      <c r="V36" s="1"/>
      <c r="W36" s="236" t="s">
        <v>37</v>
      </c>
      <c r="X36" s="76" t="str">
        <f t="shared" ref="X36:Y36" si="8">Q298</f>
        <v/>
      </c>
      <c r="Y36" s="76">
        <f t="shared" si="8"/>
        <v>0</v>
      </c>
      <c r="Z36" s="76">
        <f t="shared" si="6"/>
        <v>0</v>
      </c>
    </row>
    <row r="37" spans="1:26" ht="20" customHeight="1">
      <c r="A37" s="75" t="str">
        <f>IF(DECLARATIONS!C36=0,"",DECLARATIONS!C36)</f>
        <v/>
      </c>
      <c r="B37" s="237" t="str">
        <f>IF(ISNA(VLOOKUP(A37,DECLARATIONS!C$5:D$292,2,FALSE)),"",IF(VLOOKUP(A37,DECLARATIONS!C$5:D$292,2,FALSE)="","",VLOOKUP(A37,DECLARATIONS!C$5:D$292,2,FALSE)))</f>
        <v/>
      </c>
      <c r="C37" s="237" t="str">
        <f>IF(ISNA(VLOOKUP(A37,DECLARATIONS!C$5:G$292,5,FALSE)),"",IF(VLOOKUP(A37,DECLARATIONS!C$5:G$292,5,FALSE)="","",VLOOKUP(A37,DECLARATIONS!C$5:G$292,5,FALSE)))</f>
        <v/>
      </c>
      <c r="D37" s="237" t="str">
        <f>IF(ISNA(VLOOKUP(A37,DECLARATIONS!C$5:H$292,6,FALSE)),"",IF(VLOOKUP(A37,DECLARATIONS!C$5:H$292,6,FALSE)="","",VLOOKUP(A37,DECLARATIONS!C$5:H$292,6,FALSE)))</f>
        <v/>
      </c>
      <c r="E37" s="237" t="str">
        <f>IF(ISNA(VLOOKUP(A37,DECLARATIONS!C$5:F$292,4,FALSE)),"",IF(VLOOKUP(A37,DECLARATIONS!C$5:F$292,4,FALSE)="","",VLOOKUP(A37,DECLARATIONS!C$5:F$292,4,FALSE)))</f>
        <v/>
      </c>
      <c r="F37" s="75" t="str">
        <f>IF(B37="","",IF(ISNA(VLOOKUP(A37,'75m'!F$5:G$302,2,FALSE)),"",VLOOKUP(A37,'75m'!F$5:G$302,2,FALSE)))</f>
        <v/>
      </c>
      <c r="G37" s="75">
        <f>IF(B37="",0,IF(ISNA(VLOOKUP(A37,'75m'!F$5:I$302,4,FALSE)),0,VLOOKUP(A37,'75m'!F$5:I$302,4,FALSE)))</f>
        <v>0</v>
      </c>
      <c r="H37" s="75" t="str">
        <f>IF(B37="","",IF(ISNA(VLOOKUP(A37,'75m'!F$5:J$302,5,FALSE)),"",VLOOKUP(A37,'75m'!F$5:J$302,5,FALSE)))</f>
        <v/>
      </c>
      <c r="I37" s="77">
        <f>IF(B37="",0,IF(ISNA(VLOOKUP(A37,'600m'!F$5:I$302,2,FALSE)),0,VLOOKUP(A37,'600m'!F$5:I$302,2,FALSE)))</f>
        <v>0</v>
      </c>
      <c r="J37" s="75">
        <f>IF(B37="",0,IF(ISNA(VLOOKUP(A37,'600m'!F$5:I$302,4,FALSE)),0,VLOOKUP(A37,'600m'!F$5:I$302,4,FALSE)))</f>
        <v>0</v>
      </c>
      <c r="K37" s="75" t="str">
        <f>IF(B37="","",IF(ISNA(VLOOKUP(A37,'600m'!F$5:J$302,5,FALSE)),"",VLOOKUP(A37,'600m'!F$5:J$302,5,FALSE)))</f>
        <v/>
      </c>
      <c r="L37" s="75" t="str">
        <f>IF(B37="","",IF(ISNA(VLOOKUP(A37,LongJump!F$5:G$302,2,FALSE)),"",VLOOKUP(A37,LongJump!F$5:G$302,2,FALSE)))</f>
        <v/>
      </c>
      <c r="M37" s="75">
        <f>IF(B37="",0,IF(ISNA(VLOOKUP(A37,LongJump!F$5:I$302,4,FALSE)),0,VLOOKUP(A37,LongJump!F$5:I$302,4,FALSE)))</f>
        <v>0</v>
      </c>
      <c r="N37" s="75">
        <f>IF(B37="",0,IF(ISNA(VLOOKUP(A37,LongJump!F$5:J$302,5,FALSE)),0,VLOOKUP(A37,LongJump!F$5:J$302,5,FALSE)))</f>
        <v>0</v>
      </c>
      <c r="O37" s="75" t="str">
        <f>IF(B37="","",IF(ISNA(VLOOKUP(A37,Vortex!F$5:I$302,2,FALSE)),"",VLOOKUP(A37,Vortex!F$5:I$302,2,FALSE)))</f>
        <v/>
      </c>
      <c r="P37" s="75">
        <f>IF(B37="",0,IF(ISNA(VLOOKUP(A37,Vortex!F$5:I$302,4,FALSE)),0,VLOOKUP(A37,Vortex!F$5:I$302,4,FALSE)))</f>
        <v>0</v>
      </c>
      <c r="Q37" s="75">
        <f t="shared" si="0"/>
        <v>0</v>
      </c>
      <c r="R37" s="75" t="str">
        <f t="shared" si="1"/>
        <v/>
      </c>
      <c r="S37" s="75" t="str">
        <f t="shared" si="2"/>
        <v/>
      </c>
      <c r="T37" s="75" t="str">
        <f t="shared" si="3"/>
        <v/>
      </c>
      <c r="U37" s="75" t="str">
        <f t="shared" si="4"/>
        <v/>
      </c>
      <c r="V37" s="1"/>
      <c r="W37" s="236" t="s">
        <v>38</v>
      </c>
      <c r="X37" s="76" t="str">
        <f t="shared" ref="X37:Y37" si="9">Q299</f>
        <v/>
      </c>
      <c r="Y37" s="76">
        <f t="shared" si="9"/>
        <v>0</v>
      </c>
      <c r="Z37" s="76">
        <f t="shared" si="6"/>
        <v>0</v>
      </c>
    </row>
    <row r="38" spans="1:26" ht="20" customHeight="1">
      <c r="A38" s="75" t="str">
        <f>IF(DECLARATIONS!C37=0,"",DECLARATIONS!C37)</f>
        <v/>
      </c>
      <c r="B38" s="237" t="str">
        <f>IF(ISNA(VLOOKUP(A38,DECLARATIONS!C$5:D$292,2,FALSE)),"",IF(VLOOKUP(A38,DECLARATIONS!C$5:D$292,2,FALSE)="","",VLOOKUP(A38,DECLARATIONS!C$5:D$292,2,FALSE)))</f>
        <v/>
      </c>
      <c r="C38" s="237" t="str">
        <f>IF(ISNA(VLOOKUP(A38,DECLARATIONS!C$5:G$292,5,FALSE)),"",IF(VLOOKUP(A38,DECLARATIONS!C$5:G$292,5,FALSE)="","",VLOOKUP(A38,DECLARATIONS!C$5:G$292,5,FALSE)))</f>
        <v/>
      </c>
      <c r="D38" s="237" t="str">
        <f>IF(ISNA(VLOOKUP(A38,DECLARATIONS!C$5:H$292,6,FALSE)),"",IF(VLOOKUP(A38,DECLARATIONS!C$5:H$292,6,FALSE)="","",VLOOKUP(A38,DECLARATIONS!C$5:H$292,6,FALSE)))</f>
        <v/>
      </c>
      <c r="E38" s="237" t="str">
        <f>IF(ISNA(VLOOKUP(A38,DECLARATIONS!C$5:F$292,4,FALSE)),"",IF(VLOOKUP(A38,DECLARATIONS!C$5:F$292,4,FALSE)="","",VLOOKUP(A38,DECLARATIONS!C$5:F$292,4,FALSE)))</f>
        <v/>
      </c>
      <c r="F38" s="75" t="str">
        <f>IF(B38="","",IF(ISNA(VLOOKUP(A38,'75m'!F$5:G$302,2,FALSE)),"",VLOOKUP(A38,'75m'!F$5:G$302,2,FALSE)))</f>
        <v/>
      </c>
      <c r="G38" s="75">
        <f>IF(B38="",0,IF(ISNA(VLOOKUP(A38,'75m'!F$5:I$302,4,FALSE)),0,VLOOKUP(A38,'75m'!F$5:I$302,4,FALSE)))</f>
        <v>0</v>
      </c>
      <c r="H38" s="75" t="str">
        <f>IF(B38="","",IF(ISNA(VLOOKUP(A38,'75m'!F$5:J$302,5,FALSE)),"",VLOOKUP(A38,'75m'!F$5:J$302,5,FALSE)))</f>
        <v/>
      </c>
      <c r="I38" s="77">
        <f>IF(B38="",0,IF(ISNA(VLOOKUP(A38,'600m'!F$5:I$302,2,FALSE)),0,VLOOKUP(A38,'600m'!F$5:I$302,2,FALSE)))</f>
        <v>0</v>
      </c>
      <c r="J38" s="75">
        <f>IF(B38="",0,IF(ISNA(VLOOKUP(A38,'600m'!F$5:I$302,4,FALSE)),0,VLOOKUP(A38,'600m'!F$5:I$302,4,FALSE)))</f>
        <v>0</v>
      </c>
      <c r="K38" s="75" t="str">
        <f>IF(B38="","",IF(ISNA(VLOOKUP(A38,'600m'!F$5:J$302,5,FALSE)),"",VLOOKUP(A38,'600m'!F$5:J$302,5,FALSE)))</f>
        <v/>
      </c>
      <c r="L38" s="75" t="str">
        <f>IF(B38="","",IF(ISNA(VLOOKUP(A38,LongJump!F$5:G$302,2,FALSE)),"",VLOOKUP(A38,LongJump!F$5:G$302,2,FALSE)))</f>
        <v/>
      </c>
      <c r="M38" s="75">
        <f>IF(B38="",0,IF(ISNA(VLOOKUP(A38,LongJump!F$5:I$302,4,FALSE)),0,VLOOKUP(A38,LongJump!F$5:I$302,4,FALSE)))</f>
        <v>0</v>
      </c>
      <c r="N38" s="75">
        <f>IF(B38="",0,IF(ISNA(VLOOKUP(A38,LongJump!F$5:J$302,5,FALSE)),0,VLOOKUP(A38,LongJump!F$5:J$302,5,FALSE)))</f>
        <v>0</v>
      </c>
      <c r="O38" s="75" t="str">
        <f>IF(B38="","",IF(ISNA(VLOOKUP(A38,Vortex!F$5:I$302,2,FALSE)),"",VLOOKUP(A38,Vortex!F$5:I$302,2,FALSE)))</f>
        <v/>
      </c>
      <c r="P38" s="75">
        <f>IF(B38="",0,IF(ISNA(VLOOKUP(A38,Vortex!F$5:I$302,4,FALSE)),0,VLOOKUP(A38,Vortex!F$5:I$302,4,FALSE)))</f>
        <v>0</v>
      </c>
      <c r="Q38" s="75">
        <f t="shared" si="0"/>
        <v>0</v>
      </c>
      <c r="R38" s="75" t="str">
        <f t="shared" si="1"/>
        <v/>
      </c>
      <c r="S38" s="75" t="str">
        <f t="shared" si="2"/>
        <v/>
      </c>
      <c r="T38" s="75" t="str">
        <f t="shared" si="3"/>
        <v/>
      </c>
      <c r="U38" s="75" t="str">
        <f t="shared" si="4"/>
        <v/>
      </c>
      <c r="W38" s="236" t="s">
        <v>28</v>
      </c>
      <c r="X38" s="76" t="str">
        <f t="shared" ref="X38:Y38" si="10">Q300</f>
        <v/>
      </c>
      <c r="Y38" s="76">
        <f t="shared" si="10"/>
        <v>0</v>
      </c>
      <c r="Z38" s="76">
        <f t="shared" si="6"/>
        <v>0</v>
      </c>
    </row>
    <row r="39" spans="1:26" ht="20" customHeight="1">
      <c r="A39" s="75" t="str">
        <f>IF(DECLARATIONS!C38=0,"",DECLARATIONS!C38)</f>
        <v/>
      </c>
      <c r="B39" s="237" t="str">
        <f>IF(ISNA(VLOOKUP(A39,DECLARATIONS!C$5:D$292,2,FALSE)),"",IF(VLOOKUP(A39,DECLARATIONS!C$5:D$292,2,FALSE)="","",VLOOKUP(A39,DECLARATIONS!C$5:D$292,2,FALSE)))</f>
        <v/>
      </c>
      <c r="C39" s="237" t="str">
        <f>IF(ISNA(VLOOKUP(A39,DECLARATIONS!C$5:G$292,5,FALSE)),"",IF(VLOOKUP(A39,DECLARATIONS!C$5:G$292,5,FALSE)="","",VLOOKUP(A39,DECLARATIONS!C$5:G$292,5,FALSE)))</f>
        <v/>
      </c>
      <c r="D39" s="237" t="str">
        <f>IF(ISNA(VLOOKUP(A39,DECLARATIONS!C$5:H$292,6,FALSE)),"",IF(VLOOKUP(A39,DECLARATIONS!C$5:H$292,6,FALSE)="","",VLOOKUP(A39,DECLARATIONS!C$5:H$292,6,FALSE)))</f>
        <v/>
      </c>
      <c r="E39" s="237" t="str">
        <f>IF(ISNA(VLOOKUP(A39,DECLARATIONS!C$5:F$292,4,FALSE)),"",IF(VLOOKUP(A39,DECLARATIONS!C$5:F$292,4,FALSE)="","",VLOOKUP(A39,DECLARATIONS!C$5:F$292,4,FALSE)))</f>
        <v/>
      </c>
      <c r="F39" s="75" t="str">
        <f>IF(B39="","",IF(ISNA(VLOOKUP(A39,'75m'!F$5:G$302,2,FALSE)),"",VLOOKUP(A39,'75m'!F$5:G$302,2,FALSE)))</f>
        <v/>
      </c>
      <c r="G39" s="75">
        <f>IF(B39="",0,IF(ISNA(VLOOKUP(A39,'75m'!F$5:I$302,4,FALSE)),0,VLOOKUP(A39,'75m'!F$5:I$302,4,FALSE)))</f>
        <v>0</v>
      </c>
      <c r="H39" s="75" t="str">
        <f>IF(B39="","",IF(ISNA(VLOOKUP(A39,'75m'!F$5:J$302,5,FALSE)),"",VLOOKUP(A39,'75m'!F$5:J$302,5,FALSE)))</f>
        <v/>
      </c>
      <c r="I39" s="77">
        <f>IF(B39="",0,IF(ISNA(VLOOKUP(A39,'600m'!F$5:I$302,2,FALSE)),0,VLOOKUP(A39,'600m'!F$5:I$302,2,FALSE)))</f>
        <v>0</v>
      </c>
      <c r="J39" s="75">
        <f>IF(B39="",0,IF(ISNA(VLOOKUP(A39,'600m'!F$5:I$302,4,FALSE)),0,VLOOKUP(A39,'600m'!F$5:I$302,4,FALSE)))</f>
        <v>0</v>
      </c>
      <c r="K39" s="75" t="str">
        <f>IF(B39="","",IF(ISNA(VLOOKUP(A39,'600m'!F$5:J$302,5,FALSE)),"",VLOOKUP(A39,'600m'!F$5:J$302,5,FALSE)))</f>
        <v/>
      </c>
      <c r="L39" s="75" t="str">
        <f>IF(B39="","",IF(ISNA(VLOOKUP(A39,LongJump!F$5:G$302,2,FALSE)),"",VLOOKUP(A39,LongJump!F$5:G$302,2,FALSE)))</f>
        <v/>
      </c>
      <c r="M39" s="75">
        <f>IF(B39="",0,IF(ISNA(VLOOKUP(A39,LongJump!F$5:I$302,4,FALSE)),0,VLOOKUP(A39,LongJump!F$5:I$302,4,FALSE)))</f>
        <v>0</v>
      </c>
      <c r="N39" s="75">
        <f>IF(B39="",0,IF(ISNA(VLOOKUP(A39,LongJump!F$5:J$302,5,FALSE)),0,VLOOKUP(A39,LongJump!F$5:J$302,5,FALSE)))</f>
        <v>0</v>
      </c>
      <c r="O39" s="75" t="str">
        <f>IF(B39="","",IF(ISNA(VLOOKUP(A39,Vortex!F$5:I$302,2,FALSE)),"",VLOOKUP(A39,Vortex!F$5:I$302,2,FALSE)))</f>
        <v/>
      </c>
      <c r="P39" s="75">
        <f>IF(B39="",0,IF(ISNA(VLOOKUP(A39,Vortex!F$5:I$302,4,FALSE)),0,VLOOKUP(A39,Vortex!F$5:I$302,4,FALSE)))</f>
        <v>0</v>
      </c>
      <c r="Q39" s="75">
        <f t="shared" si="0"/>
        <v>0</v>
      </c>
      <c r="R39" s="75" t="str">
        <f t="shared" si="1"/>
        <v/>
      </c>
      <c r="S39" s="75" t="str">
        <f t="shared" si="2"/>
        <v/>
      </c>
      <c r="T39" s="75" t="str">
        <f t="shared" si="3"/>
        <v/>
      </c>
      <c r="U39" s="75" t="str">
        <f t="shared" si="4"/>
        <v/>
      </c>
      <c r="V39" s="1"/>
      <c r="W39" s="236" t="s">
        <v>39</v>
      </c>
      <c r="X39" s="76" t="str">
        <f t="shared" ref="X39:Y39" si="11">Q301</f>
        <v/>
      </c>
      <c r="Y39" s="76">
        <f t="shared" si="11"/>
        <v>0</v>
      </c>
      <c r="Z39" s="76">
        <f t="shared" si="6"/>
        <v>0</v>
      </c>
    </row>
    <row r="40" spans="1:26" ht="20" customHeight="1">
      <c r="A40" s="75" t="str">
        <f>IF(DECLARATIONS!C39=0,"",DECLARATIONS!C39)</f>
        <v/>
      </c>
      <c r="B40" s="237" t="str">
        <f>IF(ISNA(VLOOKUP(A40,DECLARATIONS!C$5:D$292,2,FALSE)),"",IF(VLOOKUP(A40,DECLARATIONS!C$5:D$292,2,FALSE)="","",VLOOKUP(A40,DECLARATIONS!C$5:D$292,2,FALSE)))</f>
        <v/>
      </c>
      <c r="C40" s="237" t="str">
        <f>IF(ISNA(VLOOKUP(A40,DECLARATIONS!C$5:G$292,5,FALSE)),"",IF(VLOOKUP(A40,DECLARATIONS!C$5:G$292,5,FALSE)="","",VLOOKUP(A40,DECLARATIONS!C$5:G$292,5,FALSE)))</f>
        <v/>
      </c>
      <c r="D40" s="237" t="str">
        <f>IF(ISNA(VLOOKUP(A40,DECLARATIONS!C$5:H$292,6,FALSE)),"",IF(VLOOKUP(A40,DECLARATIONS!C$5:H$292,6,FALSE)="","",VLOOKUP(A40,DECLARATIONS!C$5:H$292,6,FALSE)))</f>
        <v/>
      </c>
      <c r="E40" s="237" t="str">
        <f>IF(ISNA(VLOOKUP(A40,DECLARATIONS!C$5:F$292,4,FALSE)),"",IF(VLOOKUP(A40,DECLARATIONS!C$5:F$292,4,FALSE)="","",VLOOKUP(A40,DECLARATIONS!C$5:F$292,4,FALSE)))</f>
        <v/>
      </c>
      <c r="F40" s="75" t="str">
        <f>IF(B40="","",IF(ISNA(VLOOKUP(A40,'75m'!F$5:G$302,2,FALSE)),"",VLOOKUP(A40,'75m'!F$5:G$302,2,FALSE)))</f>
        <v/>
      </c>
      <c r="G40" s="75">
        <f>IF(B40="",0,IF(ISNA(VLOOKUP(A40,'75m'!F$5:I$302,4,FALSE)),0,VLOOKUP(A40,'75m'!F$5:I$302,4,FALSE)))</f>
        <v>0</v>
      </c>
      <c r="H40" s="75" t="str">
        <f>IF(B40="","",IF(ISNA(VLOOKUP(A40,'75m'!F$5:J$302,5,FALSE)),"",VLOOKUP(A40,'75m'!F$5:J$302,5,FALSE)))</f>
        <v/>
      </c>
      <c r="I40" s="77">
        <f>IF(B40="",0,IF(ISNA(VLOOKUP(A40,'600m'!F$5:I$302,2,FALSE)),0,VLOOKUP(A40,'600m'!F$5:I$302,2,FALSE)))</f>
        <v>0</v>
      </c>
      <c r="J40" s="75">
        <f>IF(B40="",0,IF(ISNA(VLOOKUP(A40,'600m'!F$5:I$302,4,FALSE)),0,VLOOKUP(A40,'600m'!F$5:I$302,4,FALSE)))</f>
        <v>0</v>
      </c>
      <c r="K40" s="75" t="str">
        <f>IF(B40="","",IF(ISNA(VLOOKUP(A40,'600m'!F$5:J$302,5,FALSE)),"",VLOOKUP(A40,'600m'!F$5:J$302,5,FALSE)))</f>
        <v/>
      </c>
      <c r="L40" s="75" t="str">
        <f>IF(B40="","",IF(ISNA(VLOOKUP(A40,LongJump!F$5:G$302,2,FALSE)),"",VLOOKUP(A40,LongJump!F$5:G$302,2,FALSE)))</f>
        <v/>
      </c>
      <c r="M40" s="75">
        <f>IF(B40="",0,IF(ISNA(VLOOKUP(A40,LongJump!F$5:I$302,4,FALSE)),0,VLOOKUP(A40,LongJump!F$5:I$302,4,FALSE)))</f>
        <v>0</v>
      </c>
      <c r="N40" s="75">
        <f>IF(B40="",0,IF(ISNA(VLOOKUP(A40,LongJump!F$5:J$302,5,FALSE)),0,VLOOKUP(A40,LongJump!F$5:J$302,5,FALSE)))</f>
        <v>0</v>
      </c>
      <c r="O40" s="75" t="str">
        <f>IF(B40="","",IF(ISNA(VLOOKUP(A40,Vortex!F$5:I$302,2,FALSE)),"",VLOOKUP(A40,Vortex!F$5:I$302,2,FALSE)))</f>
        <v/>
      </c>
      <c r="P40" s="75">
        <f>IF(B40="",0,IF(ISNA(VLOOKUP(A40,Vortex!F$5:I$302,4,FALSE)),0,VLOOKUP(A40,Vortex!F$5:I$302,4,FALSE)))</f>
        <v>0</v>
      </c>
      <c r="Q40" s="75">
        <f t="shared" si="0"/>
        <v>0</v>
      </c>
      <c r="R40" s="75" t="str">
        <f t="shared" si="1"/>
        <v/>
      </c>
      <c r="S40" s="75" t="str">
        <f t="shared" si="2"/>
        <v/>
      </c>
      <c r="T40" s="75" t="str">
        <f t="shared" si="3"/>
        <v/>
      </c>
      <c r="U40" s="75" t="str">
        <f t="shared" si="4"/>
        <v/>
      </c>
      <c r="V40" s="63"/>
      <c r="W40" s="236" t="s">
        <v>40</v>
      </c>
      <c r="X40" s="76" t="str">
        <f t="shared" ref="X40:Y40" si="12">Q302</f>
        <v/>
      </c>
      <c r="Y40" s="76">
        <f t="shared" si="12"/>
        <v>0</v>
      </c>
      <c r="Z40" s="76">
        <f t="shared" si="6"/>
        <v>0</v>
      </c>
    </row>
    <row r="41" spans="1:26" ht="20" customHeight="1">
      <c r="A41" s="75" t="str">
        <f>IF(DECLARATIONS!C40=0,"",DECLARATIONS!C40)</f>
        <v/>
      </c>
      <c r="B41" s="237" t="str">
        <f>IF(ISNA(VLOOKUP(A41,DECLARATIONS!C$5:D$292,2,FALSE)),"",IF(VLOOKUP(A41,DECLARATIONS!C$5:D$292,2,FALSE)="","",VLOOKUP(A41,DECLARATIONS!C$5:D$292,2,FALSE)))</f>
        <v/>
      </c>
      <c r="C41" s="237" t="str">
        <f>IF(ISNA(VLOOKUP(A41,DECLARATIONS!C$5:G$292,5,FALSE)),"",IF(VLOOKUP(A41,DECLARATIONS!C$5:G$292,5,FALSE)="","",VLOOKUP(A41,DECLARATIONS!C$5:G$292,5,FALSE)))</f>
        <v/>
      </c>
      <c r="D41" s="237" t="str">
        <f>IF(ISNA(VLOOKUP(A41,DECLARATIONS!C$5:H$292,6,FALSE)),"",IF(VLOOKUP(A41,DECLARATIONS!C$5:H$292,6,FALSE)="","",VLOOKUP(A41,DECLARATIONS!C$5:H$292,6,FALSE)))</f>
        <v/>
      </c>
      <c r="E41" s="237" t="str">
        <f>IF(ISNA(VLOOKUP(A41,DECLARATIONS!C$5:F$292,4,FALSE)),"",IF(VLOOKUP(A41,DECLARATIONS!C$5:F$292,4,FALSE)="","",VLOOKUP(A41,DECLARATIONS!C$5:F$292,4,FALSE)))</f>
        <v/>
      </c>
      <c r="F41" s="75" t="str">
        <f>IF(B41="","",IF(ISNA(VLOOKUP(A41,'75m'!F$5:G$302,2,FALSE)),"",VLOOKUP(A41,'75m'!F$5:G$302,2,FALSE)))</f>
        <v/>
      </c>
      <c r="G41" s="75">
        <f>IF(B41="",0,IF(ISNA(VLOOKUP(A41,'75m'!F$5:I$302,4,FALSE)),0,VLOOKUP(A41,'75m'!F$5:I$302,4,FALSE)))</f>
        <v>0</v>
      </c>
      <c r="H41" s="75" t="str">
        <f>IF(B41="","",IF(ISNA(VLOOKUP(A41,'75m'!F$5:J$302,5,FALSE)),"",VLOOKUP(A41,'75m'!F$5:J$302,5,FALSE)))</f>
        <v/>
      </c>
      <c r="I41" s="77">
        <f>IF(B41="",0,IF(ISNA(VLOOKUP(A41,'600m'!F$5:I$302,2,FALSE)),0,VLOOKUP(A41,'600m'!F$5:I$302,2,FALSE)))</f>
        <v>0</v>
      </c>
      <c r="J41" s="75">
        <f>IF(B41="",0,IF(ISNA(VLOOKUP(A41,'600m'!F$5:I$302,4,FALSE)),0,VLOOKUP(A41,'600m'!F$5:I$302,4,FALSE)))</f>
        <v>0</v>
      </c>
      <c r="K41" s="75" t="str">
        <f>IF(B41="","",IF(ISNA(VLOOKUP(A41,'600m'!F$5:J$302,5,FALSE)),"",VLOOKUP(A41,'600m'!F$5:J$302,5,FALSE)))</f>
        <v/>
      </c>
      <c r="L41" s="75" t="str">
        <f>IF(B41="","",IF(ISNA(VLOOKUP(A41,LongJump!F$5:G$302,2,FALSE)),"",VLOOKUP(A41,LongJump!F$5:G$302,2,FALSE)))</f>
        <v/>
      </c>
      <c r="M41" s="75">
        <f>IF(B41="",0,IF(ISNA(VLOOKUP(A41,LongJump!F$5:I$302,4,FALSE)),0,VLOOKUP(A41,LongJump!F$5:I$302,4,FALSE)))</f>
        <v>0</v>
      </c>
      <c r="N41" s="75">
        <f>IF(B41="",0,IF(ISNA(VLOOKUP(A41,LongJump!F$5:J$302,5,FALSE)),0,VLOOKUP(A41,LongJump!F$5:J$302,5,FALSE)))</f>
        <v>0</v>
      </c>
      <c r="O41" s="75" t="str">
        <f>IF(B41="","",IF(ISNA(VLOOKUP(A41,Vortex!F$5:I$302,2,FALSE)),"",VLOOKUP(A41,Vortex!F$5:I$302,2,FALSE)))</f>
        <v/>
      </c>
      <c r="P41" s="75">
        <f>IF(B41="",0,IF(ISNA(VLOOKUP(A41,Vortex!F$5:I$302,4,FALSE)),0,VLOOKUP(A41,Vortex!F$5:I$302,4,FALSE)))</f>
        <v>0</v>
      </c>
      <c r="Q41" s="75">
        <f t="shared" si="0"/>
        <v>0</v>
      </c>
      <c r="R41" s="75" t="str">
        <f t="shared" si="1"/>
        <v/>
      </c>
      <c r="S41" s="75" t="str">
        <f t="shared" si="2"/>
        <v/>
      </c>
      <c r="T41" s="75" t="str">
        <f t="shared" si="3"/>
        <v/>
      </c>
      <c r="U41" s="75" t="str">
        <f t="shared" si="4"/>
        <v/>
      </c>
      <c r="V41" s="63"/>
      <c r="W41" s="138"/>
      <c r="X41" s="13"/>
      <c r="Y41" s="13"/>
      <c r="Z41" s="13"/>
    </row>
    <row r="42" spans="1:26" ht="20" customHeight="1">
      <c r="A42" s="75" t="str">
        <f>IF(DECLARATIONS!C41=0,"",DECLARATIONS!C41)</f>
        <v/>
      </c>
      <c r="B42" s="237" t="str">
        <f>IF(ISNA(VLOOKUP(A42,DECLARATIONS!C$5:D$292,2,FALSE)),"",IF(VLOOKUP(A42,DECLARATIONS!C$5:D$292,2,FALSE)="","",VLOOKUP(A42,DECLARATIONS!C$5:D$292,2,FALSE)))</f>
        <v/>
      </c>
      <c r="C42" s="237" t="str">
        <f>IF(ISNA(VLOOKUP(A42,DECLARATIONS!C$5:G$292,5,FALSE)),"",IF(VLOOKUP(A42,DECLARATIONS!C$5:G$292,5,FALSE)="","",VLOOKUP(A42,DECLARATIONS!C$5:G$292,5,FALSE)))</f>
        <v/>
      </c>
      <c r="D42" s="237" t="str">
        <f>IF(ISNA(VLOOKUP(A42,DECLARATIONS!C$5:H$292,6,FALSE)),"",IF(VLOOKUP(A42,DECLARATIONS!C$5:H$292,6,FALSE)="","",VLOOKUP(A42,DECLARATIONS!C$5:H$292,6,FALSE)))</f>
        <v/>
      </c>
      <c r="E42" s="237" t="str">
        <f>IF(ISNA(VLOOKUP(A42,DECLARATIONS!C$5:F$292,4,FALSE)),"",IF(VLOOKUP(A42,DECLARATIONS!C$5:F$292,4,FALSE)="","",VLOOKUP(A42,DECLARATIONS!C$5:F$292,4,FALSE)))</f>
        <v/>
      </c>
      <c r="F42" s="75" t="str">
        <f>IF(B42="","",IF(ISNA(VLOOKUP(A42,'75m'!F$5:G$302,2,FALSE)),"",VLOOKUP(A42,'75m'!F$5:G$302,2,FALSE)))</f>
        <v/>
      </c>
      <c r="G42" s="75">
        <f>IF(B42="",0,IF(ISNA(VLOOKUP(A42,'75m'!F$5:I$302,4,FALSE)),0,VLOOKUP(A42,'75m'!F$5:I$302,4,FALSE)))</f>
        <v>0</v>
      </c>
      <c r="H42" s="75" t="str">
        <f>IF(B42="","",IF(ISNA(VLOOKUP(A42,'75m'!F$5:J$302,5,FALSE)),"",VLOOKUP(A42,'75m'!F$5:J$302,5,FALSE)))</f>
        <v/>
      </c>
      <c r="I42" s="77">
        <f>IF(B42="",0,IF(ISNA(VLOOKUP(A42,'600m'!F$5:I$302,2,FALSE)),0,VLOOKUP(A42,'600m'!F$5:I$302,2,FALSE)))</f>
        <v>0</v>
      </c>
      <c r="J42" s="75">
        <f>IF(B42="",0,IF(ISNA(VLOOKUP(A42,'600m'!F$5:I$302,4,FALSE)),0,VLOOKUP(A42,'600m'!F$5:I$302,4,FALSE)))</f>
        <v>0</v>
      </c>
      <c r="K42" s="75" t="str">
        <f>IF(B42="","",IF(ISNA(VLOOKUP(A42,'600m'!F$5:J$302,5,FALSE)),"",VLOOKUP(A42,'600m'!F$5:J$302,5,FALSE)))</f>
        <v/>
      </c>
      <c r="L42" s="75" t="str">
        <f>IF(B42="","",IF(ISNA(VLOOKUP(A42,LongJump!F$5:G$302,2,FALSE)),"",VLOOKUP(A42,LongJump!F$5:G$302,2,FALSE)))</f>
        <v/>
      </c>
      <c r="M42" s="75">
        <f>IF(B42="",0,IF(ISNA(VLOOKUP(A42,LongJump!F$5:I$302,4,FALSE)),0,VLOOKUP(A42,LongJump!F$5:I$302,4,FALSE)))</f>
        <v>0</v>
      </c>
      <c r="N42" s="75">
        <f>IF(B42="",0,IF(ISNA(VLOOKUP(A42,LongJump!F$5:J$302,5,FALSE)),0,VLOOKUP(A42,LongJump!F$5:J$302,5,FALSE)))</f>
        <v>0</v>
      </c>
      <c r="O42" s="75" t="str">
        <f>IF(B42="","",IF(ISNA(VLOOKUP(A42,Vortex!F$5:I$302,2,FALSE)),"",VLOOKUP(A42,Vortex!F$5:I$302,2,FALSE)))</f>
        <v/>
      </c>
      <c r="P42" s="75">
        <f>IF(B42="",0,IF(ISNA(VLOOKUP(A42,Vortex!F$5:I$302,4,FALSE)),0,VLOOKUP(A42,Vortex!F$5:I$302,4,FALSE)))</f>
        <v>0</v>
      </c>
      <c r="Q42" s="75">
        <f t="shared" si="0"/>
        <v>0</v>
      </c>
      <c r="R42" s="75" t="str">
        <f t="shared" si="1"/>
        <v/>
      </c>
      <c r="S42" s="75" t="str">
        <f t="shared" si="2"/>
        <v/>
      </c>
      <c r="T42" s="75" t="str">
        <f t="shared" si="3"/>
        <v/>
      </c>
      <c r="U42" s="75" t="str">
        <f t="shared" si="4"/>
        <v/>
      </c>
      <c r="V42" s="63"/>
      <c r="W42" s="236" t="s">
        <v>102</v>
      </c>
      <c r="X42" s="72" t="s">
        <v>168</v>
      </c>
      <c r="Y42" s="72" t="s">
        <v>169</v>
      </c>
      <c r="Z42" s="72" t="s">
        <v>1</v>
      </c>
    </row>
    <row r="43" spans="1:26" ht="20" customHeight="1">
      <c r="A43" s="75" t="str">
        <f>IF(DECLARATIONS!C42=0,"",DECLARATIONS!C42)</f>
        <v/>
      </c>
      <c r="B43" s="237" t="str">
        <f>IF(ISNA(VLOOKUP(A43,DECLARATIONS!C$5:D$292,2,FALSE)),"",IF(VLOOKUP(A43,DECLARATIONS!C$5:D$292,2,FALSE)="","",VLOOKUP(A43,DECLARATIONS!C$5:D$292,2,FALSE)))</f>
        <v/>
      </c>
      <c r="C43" s="237" t="str">
        <f>IF(ISNA(VLOOKUP(A43,DECLARATIONS!C$5:G$292,5,FALSE)),"",IF(VLOOKUP(A43,DECLARATIONS!C$5:G$292,5,FALSE)="","",VLOOKUP(A43,DECLARATIONS!C$5:G$292,5,FALSE)))</f>
        <v/>
      </c>
      <c r="D43" s="237" t="str">
        <f>IF(ISNA(VLOOKUP(A43,DECLARATIONS!C$5:H$292,6,FALSE)),"",IF(VLOOKUP(A43,DECLARATIONS!C$5:H$292,6,FALSE)="","",VLOOKUP(A43,DECLARATIONS!C$5:H$292,6,FALSE)))</f>
        <v/>
      </c>
      <c r="E43" s="237" t="str">
        <f>IF(ISNA(VLOOKUP(A43,DECLARATIONS!C$5:F$292,4,FALSE)),"",IF(VLOOKUP(A43,DECLARATIONS!C$5:F$292,4,FALSE)="","",VLOOKUP(A43,DECLARATIONS!C$5:F$292,4,FALSE)))</f>
        <v/>
      </c>
      <c r="F43" s="75" t="str">
        <f>IF(B43="","",IF(ISNA(VLOOKUP(A43,'75m'!F$5:G$302,2,FALSE)),"",VLOOKUP(A43,'75m'!F$5:G$302,2,FALSE)))</f>
        <v/>
      </c>
      <c r="G43" s="75">
        <f>IF(B43="",0,IF(ISNA(VLOOKUP(A43,'75m'!F$5:I$302,4,FALSE)),0,VLOOKUP(A43,'75m'!F$5:I$302,4,FALSE)))</f>
        <v>0</v>
      </c>
      <c r="H43" s="75" t="str">
        <f>IF(B43="","",IF(ISNA(VLOOKUP(A43,'75m'!F$5:J$302,5,FALSE)),"",VLOOKUP(A43,'75m'!F$5:J$302,5,FALSE)))</f>
        <v/>
      </c>
      <c r="I43" s="77">
        <f>IF(B43="",0,IF(ISNA(VLOOKUP(A43,'600m'!F$5:I$302,2,FALSE)),0,VLOOKUP(A43,'600m'!F$5:I$302,2,FALSE)))</f>
        <v>0</v>
      </c>
      <c r="J43" s="75">
        <f>IF(B43="",0,IF(ISNA(VLOOKUP(A43,'600m'!F$5:I$302,4,FALSE)),0,VLOOKUP(A43,'600m'!F$5:I$302,4,FALSE)))</f>
        <v>0</v>
      </c>
      <c r="K43" s="75" t="str">
        <f>IF(B43="","",IF(ISNA(VLOOKUP(A43,'600m'!F$5:J$302,5,FALSE)),"",VLOOKUP(A43,'600m'!F$5:J$302,5,FALSE)))</f>
        <v/>
      </c>
      <c r="L43" s="75" t="str">
        <f>IF(B43="","",IF(ISNA(VLOOKUP(A43,LongJump!F$5:G$302,2,FALSE)),"",VLOOKUP(A43,LongJump!F$5:G$302,2,FALSE)))</f>
        <v/>
      </c>
      <c r="M43" s="75">
        <f>IF(B43="",0,IF(ISNA(VLOOKUP(A43,LongJump!F$5:I$302,4,FALSE)),0,VLOOKUP(A43,LongJump!F$5:I$302,4,FALSE)))</f>
        <v>0</v>
      </c>
      <c r="N43" s="75">
        <f>IF(B43="",0,IF(ISNA(VLOOKUP(A43,LongJump!F$5:J$302,5,FALSE)),0,VLOOKUP(A43,LongJump!F$5:J$302,5,FALSE)))</f>
        <v>0</v>
      </c>
      <c r="O43" s="75" t="str">
        <f>IF(B43="","",IF(ISNA(VLOOKUP(A43,Vortex!F$5:I$302,2,FALSE)),"",VLOOKUP(A43,Vortex!F$5:I$302,2,FALSE)))</f>
        <v/>
      </c>
      <c r="P43" s="75">
        <f>IF(B43="",0,IF(ISNA(VLOOKUP(A43,Vortex!F$5:I$302,4,FALSE)),0,VLOOKUP(A43,Vortex!F$5:I$302,4,FALSE)))</f>
        <v>0</v>
      </c>
      <c r="Q43" s="75">
        <f t="shared" si="0"/>
        <v>0</v>
      </c>
      <c r="R43" s="75" t="str">
        <f t="shared" si="1"/>
        <v/>
      </c>
      <c r="S43" s="75" t="str">
        <f t="shared" si="2"/>
        <v/>
      </c>
      <c r="T43" s="75" t="str">
        <f t="shared" si="3"/>
        <v/>
      </c>
      <c r="U43" s="75" t="str">
        <f t="shared" si="4"/>
        <v/>
      </c>
      <c r="V43" s="1"/>
      <c r="W43" s="236" t="s">
        <v>34</v>
      </c>
      <c r="X43" s="76" t="str">
        <f>W295</f>
        <v/>
      </c>
      <c r="Y43" s="76">
        <f>X295</f>
        <v>0</v>
      </c>
      <c r="Z43" s="76">
        <f>V295</f>
        <v>0</v>
      </c>
    </row>
    <row r="44" spans="1:26" ht="20" customHeight="1">
      <c r="A44" s="75" t="str">
        <f>IF(DECLARATIONS!C43=0,"",DECLARATIONS!C43)</f>
        <v/>
      </c>
      <c r="B44" s="237" t="str">
        <f>IF(ISNA(VLOOKUP(A44,DECLARATIONS!C$5:D$292,2,FALSE)),"",IF(VLOOKUP(A44,DECLARATIONS!C$5:D$292,2,FALSE)="","",VLOOKUP(A44,DECLARATIONS!C$5:D$292,2,FALSE)))</f>
        <v/>
      </c>
      <c r="C44" s="237" t="str">
        <f>IF(ISNA(VLOOKUP(A44,DECLARATIONS!C$5:G$292,5,FALSE)),"",IF(VLOOKUP(A44,DECLARATIONS!C$5:G$292,5,FALSE)="","",VLOOKUP(A44,DECLARATIONS!C$5:G$292,5,FALSE)))</f>
        <v/>
      </c>
      <c r="D44" s="237" t="str">
        <f>IF(ISNA(VLOOKUP(A44,DECLARATIONS!C$5:H$292,6,FALSE)),"",IF(VLOOKUP(A44,DECLARATIONS!C$5:H$292,6,FALSE)="","",VLOOKUP(A44,DECLARATIONS!C$5:H$292,6,FALSE)))</f>
        <v/>
      </c>
      <c r="E44" s="237" t="str">
        <f>IF(ISNA(VLOOKUP(A44,DECLARATIONS!C$5:F$292,4,FALSE)),"",IF(VLOOKUP(A44,DECLARATIONS!C$5:F$292,4,FALSE)="","",VLOOKUP(A44,DECLARATIONS!C$5:F$292,4,FALSE)))</f>
        <v/>
      </c>
      <c r="F44" s="75" t="str">
        <f>IF(B44="","",IF(ISNA(VLOOKUP(A44,'75m'!F$5:G$302,2,FALSE)),"",VLOOKUP(A44,'75m'!F$5:G$302,2,FALSE)))</f>
        <v/>
      </c>
      <c r="G44" s="75">
        <f>IF(B44="",0,IF(ISNA(VLOOKUP(A44,'75m'!F$5:I$302,4,FALSE)),0,VLOOKUP(A44,'75m'!F$5:I$302,4,FALSE)))</f>
        <v>0</v>
      </c>
      <c r="H44" s="75" t="str">
        <f>IF(B44="","",IF(ISNA(VLOOKUP(A44,'75m'!F$5:J$302,5,FALSE)),"",VLOOKUP(A44,'75m'!F$5:J$302,5,FALSE)))</f>
        <v/>
      </c>
      <c r="I44" s="77">
        <f>IF(B44="",0,IF(ISNA(VLOOKUP(A44,'600m'!F$5:I$302,2,FALSE)),0,VLOOKUP(A44,'600m'!F$5:I$302,2,FALSE)))</f>
        <v>0</v>
      </c>
      <c r="J44" s="75">
        <f>IF(B44="",0,IF(ISNA(VLOOKUP(A44,'600m'!F$5:I$302,4,FALSE)),0,VLOOKUP(A44,'600m'!F$5:I$302,4,FALSE)))</f>
        <v>0</v>
      </c>
      <c r="K44" s="75" t="str">
        <f>IF(B44="","",IF(ISNA(VLOOKUP(A44,'600m'!F$5:J$302,5,FALSE)),"",VLOOKUP(A44,'600m'!F$5:J$302,5,FALSE)))</f>
        <v/>
      </c>
      <c r="L44" s="75" t="str">
        <f>IF(B44="","",IF(ISNA(VLOOKUP(A44,LongJump!F$5:G$302,2,FALSE)),"",VLOOKUP(A44,LongJump!F$5:G$302,2,FALSE)))</f>
        <v/>
      </c>
      <c r="M44" s="75">
        <f>IF(B44="",0,IF(ISNA(VLOOKUP(A44,LongJump!F$5:I$302,4,FALSE)),0,VLOOKUP(A44,LongJump!F$5:I$302,4,FALSE)))</f>
        <v>0</v>
      </c>
      <c r="N44" s="75">
        <f>IF(B44="",0,IF(ISNA(VLOOKUP(A44,LongJump!F$5:J$302,5,FALSE)),0,VLOOKUP(A44,LongJump!F$5:J$302,5,FALSE)))</f>
        <v>0</v>
      </c>
      <c r="O44" s="75" t="str">
        <f>IF(B44="","",IF(ISNA(VLOOKUP(A44,Vortex!F$5:I$302,2,FALSE)),"",VLOOKUP(A44,Vortex!F$5:I$302,2,FALSE)))</f>
        <v/>
      </c>
      <c r="P44" s="75">
        <f>IF(B44="",0,IF(ISNA(VLOOKUP(A44,Vortex!F$5:I$302,4,FALSE)),0,VLOOKUP(A44,Vortex!F$5:I$302,4,FALSE)))</f>
        <v>0</v>
      </c>
      <c r="Q44" s="75">
        <f t="shared" si="0"/>
        <v>0</v>
      </c>
      <c r="R44" s="75" t="str">
        <f t="shared" si="1"/>
        <v/>
      </c>
      <c r="S44" s="75" t="str">
        <f t="shared" si="2"/>
        <v/>
      </c>
      <c r="T44" s="75" t="str">
        <f t="shared" si="3"/>
        <v/>
      </c>
      <c r="U44" s="75" t="str">
        <f t="shared" si="4"/>
        <v/>
      </c>
      <c r="V44" s="63"/>
      <c r="W44" s="236" t="s">
        <v>35</v>
      </c>
      <c r="X44" s="76" t="str">
        <f t="shared" ref="X44:Y44" si="13">W296</f>
        <v/>
      </c>
      <c r="Y44" s="76">
        <f t="shared" si="13"/>
        <v>0</v>
      </c>
      <c r="Z44" s="76">
        <f t="shared" ref="Z44:Z50" si="14">V296</f>
        <v>0</v>
      </c>
    </row>
    <row r="45" spans="1:26" ht="20" customHeight="1">
      <c r="A45" s="75" t="str">
        <f>IF(DECLARATIONS!C44=0,"",DECLARATIONS!C44)</f>
        <v/>
      </c>
      <c r="B45" s="237" t="str">
        <f>IF(ISNA(VLOOKUP(A45,DECLARATIONS!C$5:D$292,2,FALSE)),"",IF(VLOOKUP(A45,DECLARATIONS!C$5:D$292,2,FALSE)="","",VLOOKUP(A45,DECLARATIONS!C$5:D$292,2,FALSE)))</f>
        <v/>
      </c>
      <c r="C45" s="237" t="str">
        <f>IF(ISNA(VLOOKUP(A45,DECLARATIONS!C$5:G$292,5,FALSE)),"",IF(VLOOKUP(A45,DECLARATIONS!C$5:G$292,5,FALSE)="","",VLOOKUP(A45,DECLARATIONS!C$5:G$292,5,FALSE)))</f>
        <v/>
      </c>
      <c r="D45" s="237" t="str">
        <f>IF(ISNA(VLOOKUP(A45,DECLARATIONS!C$5:H$292,6,FALSE)),"",IF(VLOOKUP(A45,DECLARATIONS!C$5:H$292,6,FALSE)="","",VLOOKUP(A45,DECLARATIONS!C$5:H$292,6,FALSE)))</f>
        <v/>
      </c>
      <c r="E45" s="237" t="str">
        <f>IF(ISNA(VLOOKUP(A45,DECLARATIONS!C$5:F$292,4,FALSE)),"",IF(VLOOKUP(A45,DECLARATIONS!C$5:F$292,4,FALSE)="","",VLOOKUP(A45,DECLARATIONS!C$5:F$292,4,FALSE)))</f>
        <v/>
      </c>
      <c r="F45" s="75" t="str">
        <f>IF(B45="","",IF(ISNA(VLOOKUP(A45,'75m'!F$5:G$302,2,FALSE)),"",VLOOKUP(A45,'75m'!F$5:G$302,2,FALSE)))</f>
        <v/>
      </c>
      <c r="G45" s="75">
        <f>IF(B45="",0,IF(ISNA(VLOOKUP(A45,'75m'!F$5:I$302,4,FALSE)),0,VLOOKUP(A45,'75m'!F$5:I$302,4,FALSE)))</f>
        <v>0</v>
      </c>
      <c r="H45" s="75" t="str">
        <f>IF(B45="","",IF(ISNA(VLOOKUP(A45,'75m'!F$5:J$302,5,FALSE)),"",VLOOKUP(A45,'75m'!F$5:J$302,5,FALSE)))</f>
        <v/>
      </c>
      <c r="I45" s="77">
        <f>IF(B45="",0,IF(ISNA(VLOOKUP(A45,'600m'!F$5:I$302,2,FALSE)),0,VLOOKUP(A45,'600m'!F$5:I$302,2,FALSE)))</f>
        <v>0</v>
      </c>
      <c r="J45" s="75">
        <f>IF(B45="",0,IF(ISNA(VLOOKUP(A45,'600m'!F$5:I$302,4,FALSE)),0,VLOOKUP(A45,'600m'!F$5:I$302,4,FALSE)))</f>
        <v>0</v>
      </c>
      <c r="K45" s="75" t="str">
        <f>IF(B45="","",IF(ISNA(VLOOKUP(A45,'600m'!F$5:J$302,5,FALSE)),"",VLOOKUP(A45,'600m'!F$5:J$302,5,FALSE)))</f>
        <v/>
      </c>
      <c r="L45" s="75" t="str">
        <f>IF(B45="","",IF(ISNA(VLOOKUP(A45,LongJump!F$5:G$302,2,FALSE)),"",VLOOKUP(A45,LongJump!F$5:G$302,2,FALSE)))</f>
        <v/>
      </c>
      <c r="M45" s="75">
        <f>IF(B45="",0,IF(ISNA(VLOOKUP(A45,LongJump!F$5:I$302,4,FALSE)),0,VLOOKUP(A45,LongJump!F$5:I$302,4,FALSE)))</f>
        <v>0</v>
      </c>
      <c r="N45" s="75">
        <f>IF(B45="",0,IF(ISNA(VLOOKUP(A45,LongJump!F$5:J$302,5,FALSE)),0,VLOOKUP(A45,LongJump!F$5:J$302,5,FALSE)))</f>
        <v>0</v>
      </c>
      <c r="O45" s="75" t="str">
        <f>IF(B45="","",IF(ISNA(VLOOKUP(A45,Vortex!F$5:I$302,2,FALSE)),"",VLOOKUP(A45,Vortex!F$5:I$302,2,FALSE)))</f>
        <v/>
      </c>
      <c r="P45" s="75">
        <f>IF(B45="",0,IF(ISNA(VLOOKUP(A45,Vortex!F$5:I$302,4,FALSE)),0,VLOOKUP(A45,Vortex!F$5:I$302,4,FALSE)))</f>
        <v>0</v>
      </c>
      <c r="Q45" s="75">
        <f t="shared" si="0"/>
        <v>0</v>
      </c>
      <c r="R45" s="75" t="str">
        <f t="shared" si="1"/>
        <v/>
      </c>
      <c r="S45" s="75" t="str">
        <f t="shared" si="2"/>
        <v/>
      </c>
      <c r="T45" s="75" t="str">
        <f t="shared" si="3"/>
        <v/>
      </c>
      <c r="U45" s="75" t="str">
        <f t="shared" si="4"/>
        <v/>
      </c>
      <c r="V45" s="63"/>
      <c r="W45" s="236" t="s">
        <v>36</v>
      </c>
      <c r="X45" s="76" t="str">
        <f t="shared" ref="X45:Y45" si="15">W297</f>
        <v/>
      </c>
      <c r="Y45" s="76">
        <f t="shared" si="15"/>
        <v>0</v>
      </c>
      <c r="Z45" s="76">
        <f t="shared" si="14"/>
        <v>0</v>
      </c>
    </row>
    <row r="46" spans="1:26" ht="20" customHeight="1">
      <c r="A46" s="75" t="str">
        <f>IF(DECLARATIONS!C45=0,"",DECLARATIONS!C45)</f>
        <v/>
      </c>
      <c r="B46" s="237" t="str">
        <f>IF(ISNA(VLOOKUP(A46,DECLARATIONS!C$5:D$292,2,FALSE)),"",IF(VLOOKUP(A46,DECLARATIONS!C$5:D$292,2,FALSE)="","",VLOOKUP(A46,DECLARATIONS!C$5:D$292,2,FALSE)))</f>
        <v/>
      </c>
      <c r="C46" s="237" t="str">
        <f>IF(ISNA(VLOOKUP(A46,DECLARATIONS!C$5:G$292,5,FALSE)),"",IF(VLOOKUP(A46,DECLARATIONS!C$5:G$292,5,FALSE)="","",VLOOKUP(A46,DECLARATIONS!C$5:G$292,5,FALSE)))</f>
        <v/>
      </c>
      <c r="D46" s="237" t="str">
        <f>IF(ISNA(VLOOKUP(A46,DECLARATIONS!C$5:H$292,6,FALSE)),"",IF(VLOOKUP(A46,DECLARATIONS!C$5:H$292,6,FALSE)="","",VLOOKUP(A46,DECLARATIONS!C$5:H$292,6,FALSE)))</f>
        <v/>
      </c>
      <c r="E46" s="237" t="str">
        <f>IF(ISNA(VLOOKUP(A46,DECLARATIONS!C$5:F$292,4,FALSE)),"",IF(VLOOKUP(A46,DECLARATIONS!C$5:F$292,4,FALSE)="","",VLOOKUP(A46,DECLARATIONS!C$5:F$292,4,FALSE)))</f>
        <v/>
      </c>
      <c r="F46" s="75" t="str">
        <f>IF(B46="","",IF(ISNA(VLOOKUP(A46,'75m'!F$5:G$302,2,FALSE)),"",VLOOKUP(A46,'75m'!F$5:G$302,2,FALSE)))</f>
        <v/>
      </c>
      <c r="G46" s="75">
        <f>IF(B46="",0,IF(ISNA(VLOOKUP(A46,'75m'!F$5:I$302,4,FALSE)),0,VLOOKUP(A46,'75m'!F$5:I$302,4,FALSE)))</f>
        <v>0</v>
      </c>
      <c r="H46" s="75" t="str">
        <f>IF(B46="","",IF(ISNA(VLOOKUP(A46,'75m'!F$5:J$302,5,FALSE)),"",VLOOKUP(A46,'75m'!F$5:J$302,5,FALSE)))</f>
        <v/>
      </c>
      <c r="I46" s="77">
        <f>IF(B46="",0,IF(ISNA(VLOOKUP(A46,'600m'!F$5:I$302,2,FALSE)),0,VLOOKUP(A46,'600m'!F$5:I$302,2,FALSE)))</f>
        <v>0</v>
      </c>
      <c r="J46" s="75">
        <f>IF(B46="",0,IF(ISNA(VLOOKUP(A46,'600m'!F$5:I$302,4,FALSE)),0,VLOOKUP(A46,'600m'!F$5:I$302,4,FALSE)))</f>
        <v>0</v>
      </c>
      <c r="K46" s="75" t="str">
        <f>IF(B46="","",IF(ISNA(VLOOKUP(A46,'600m'!F$5:J$302,5,FALSE)),"",VLOOKUP(A46,'600m'!F$5:J$302,5,FALSE)))</f>
        <v/>
      </c>
      <c r="L46" s="75" t="str">
        <f>IF(B46="","",IF(ISNA(VLOOKUP(A46,LongJump!F$5:G$302,2,FALSE)),"",VLOOKUP(A46,LongJump!F$5:G$302,2,FALSE)))</f>
        <v/>
      </c>
      <c r="M46" s="75">
        <f>IF(B46="",0,IF(ISNA(VLOOKUP(A46,LongJump!F$5:I$302,4,FALSE)),0,VLOOKUP(A46,LongJump!F$5:I$302,4,FALSE)))</f>
        <v>0</v>
      </c>
      <c r="N46" s="75">
        <f>IF(B46="",0,IF(ISNA(VLOOKUP(A46,LongJump!F$5:J$302,5,FALSE)),0,VLOOKUP(A46,LongJump!F$5:J$302,5,FALSE)))</f>
        <v>0</v>
      </c>
      <c r="O46" s="75" t="str">
        <f>IF(B46="","",IF(ISNA(VLOOKUP(A46,Vortex!F$5:I$302,2,FALSE)),"",VLOOKUP(A46,Vortex!F$5:I$302,2,FALSE)))</f>
        <v/>
      </c>
      <c r="P46" s="75">
        <f>IF(B46="",0,IF(ISNA(VLOOKUP(A46,Vortex!F$5:I$302,4,FALSE)),0,VLOOKUP(A46,Vortex!F$5:I$302,4,FALSE)))</f>
        <v>0</v>
      </c>
      <c r="Q46" s="75">
        <f t="shared" si="0"/>
        <v>0</v>
      </c>
      <c r="R46" s="75" t="str">
        <f t="shared" si="1"/>
        <v/>
      </c>
      <c r="S46" s="75" t="str">
        <f t="shared" si="2"/>
        <v/>
      </c>
      <c r="T46" s="75" t="str">
        <f t="shared" si="3"/>
        <v/>
      </c>
      <c r="U46" s="75" t="str">
        <f t="shared" si="4"/>
        <v/>
      </c>
      <c r="V46" s="63"/>
      <c r="W46" s="236" t="s">
        <v>37</v>
      </c>
      <c r="X46" s="76" t="str">
        <f t="shared" ref="X46:Y46" si="16">W298</f>
        <v/>
      </c>
      <c r="Y46" s="76">
        <f t="shared" si="16"/>
        <v>0</v>
      </c>
      <c r="Z46" s="76">
        <f t="shared" si="14"/>
        <v>0</v>
      </c>
    </row>
    <row r="47" spans="1:26" ht="20" customHeight="1">
      <c r="A47" s="75" t="str">
        <f>IF(DECLARATIONS!C46=0,"",DECLARATIONS!C46)</f>
        <v/>
      </c>
      <c r="B47" s="237" t="str">
        <f>IF(ISNA(VLOOKUP(A47,DECLARATIONS!C$5:D$292,2,FALSE)),"",IF(VLOOKUP(A47,DECLARATIONS!C$5:D$292,2,FALSE)="","",VLOOKUP(A47,DECLARATIONS!C$5:D$292,2,FALSE)))</f>
        <v/>
      </c>
      <c r="C47" s="237" t="str">
        <f>IF(ISNA(VLOOKUP(A47,DECLARATIONS!C$5:G$292,5,FALSE)),"",IF(VLOOKUP(A47,DECLARATIONS!C$5:G$292,5,FALSE)="","",VLOOKUP(A47,DECLARATIONS!C$5:G$292,5,FALSE)))</f>
        <v/>
      </c>
      <c r="D47" s="237" t="str">
        <f>IF(ISNA(VLOOKUP(A47,DECLARATIONS!C$5:H$292,6,FALSE)),"",IF(VLOOKUP(A47,DECLARATIONS!C$5:H$292,6,FALSE)="","",VLOOKUP(A47,DECLARATIONS!C$5:H$292,6,FALSE)))</f>
        <v/>
      </c>
      <c r="E47" s="237" t="str">
        <f>IF(ISNA(VLOOKUP(A47,DECLARATIONS!C$5:F$292,4,FALSE)),"",IF(VLOOKUP(A47,DECLARATIONS!C$5:F$292,4,FALSE)="","",VLOOKUP(A47,DECLARATIONS!C$5:F$292,4,FALSE)))</f>
        <v/>
      </c>
      <c r="F47" s="75" t="str">
        <f>IF(B47="","",IF(ISNA(VLOOKUP(A47,'75m'!F$5:G$302,2,FALSE)),"",VLOOKUP(A47,'75m'!F$5:G$302,2,FALSE)))</f>
        <v/>
      </c>
      <c r="G47" s="75">
        <f>IF(B47="",0,IF(ISNA(VLOOKUP(A47,'75m'!F$5:I$302,4,FALSE)),0,VLOOKUP(A47,'75m'!F$5:I$302,4,FALSE)))</f>
        <v>0</v>
      </c>
      <c r="H47" s="75" t="str">
        <f>IF(B47="","",IF(ISNA(VLOOKUP(A47,'75m'!F$5:J$302,5,FALSE)),"",VLOOKUP(A47,'75m'!F$5:J$302,5,FALSE)))</f>
        <v/>
      </c>
      <c r="I47" s="77">
        <f>IF(B47="",0,IF(ISNA(VLOOKUP(A47,'600m'!F$5:I$302,2,FALSE)),0,VLOOKUP(A47,'600m'!F$5:I$302,2,FALSE)))</f>
        <v>0</v>
      </c>
      <c r="J47" s="75">
        <f>IF(B47="",0,IF(ISNA(VLOOKUP(A47,'600m'!F$5:I$302,4,FALSE)),0,VLOOKUP(A47,'600m'!F$5:I$302,4,FALSE)))</f>
        <v>0</v>
      </c>
      <c r="K47" s="75" t="str">
        <f>IF(B47="","",IF(ISNA(VLOOKUP(A47,'600m'!F$5:J$302,5,FALSE)),"",VLOOKUP(A47,'600m'!F$5:J$302,5,FALSE)))</f>
        <v/>
      </c>
      <c r="L47" s="75" t="str">
        <f>IF(B47="","",IF(ISNA(VLOOKUP(A47,LongJump!F$5:G$302,2,FALSE)),"",VLOOKUP(A47,LongJump!F$5:G$302,2,FALSE)))</f>
        <v/>
      </c>
      <c r="M47" s="75">
        <f>IF(B47="",0,IF(ISNA(VLOOKUP(A47,LongJump!F$5:I$302,4,FALSE)),0,VLOOKUP(A47,LongJump!F$5:I$302,4,FALSE)))</f>
        <v>0</v>
      </c>
      <c r="N47" s="75">
        <f>IF(B47="",0,IF(ISNA(VLOOKUP(A47,LongJump!F$5:J$302,5,FALSE)),0,VLOOKUP(A47,LongJump!F$5:J$302,5,FALSE)))</f>
        <v>0</v>
      </c>
      <c r="O47" s="75" t="str">
        <f>IF(B47="","",IF(ISNA(VLOOKUP(A47,Vortex!F$5:I$302,2,FALSE)),"",VLOOKUP(A47,Vortex!F$5:I$302,2,FALSE)))</f>
        <v/>
      </c>
      <c r="P47" s="75">
        <f>IF(B47="",0,IF(ISNA(VLOOKUP(A47,Vortex!F$5:I$302,4,FALSE)),0,VLOOKUP(A47,Vortex!F$5:I$302,4,FALSE)))</f>
        <v>0</v>
      </c>
      <c r="Q47" s="75">
        <f t="shared" si="0"/>
        <v>0</v>
      </c>
      <c r="R47" s="75" t="str">
        <f t="shared" si="1"/>
        <v/>
      </c>
      <c r="S47" s="75" t="str">
        <f t="shared" si="2"/>
        <v/>
      </c>
      <c r="T47" s="75" t="str">
        <f t="shared" si="3"/>
        <v/>
      </c>
      <c r="U47" s="75" t="str">
        <f t="shared" si="4"/>
        <v/>
      </c>
      <c r="V47" s="63"/>
      <c r="W47" s="236" t="s">
        <v>38</v>
      </c>
      <c r="X47" s="76" t="str">
        <f t="shared" ref="X47:Y47" si="17">W299</f>
        <v/>
      </c>
      <c r="Y47" s="76">
        <f t="shared" si="17"/>
        <v>0</v>
      </c>
      <c r="Z47" s="76">
        <f t="shared" si="14"/>
        <v>0</v>
      </c>
    </row>
    <row r="48" spans="1:26" ht="20" customHeight="1">
      <c r="A48" s="75" t="str">
        <f>IF(DECLARATIONS!C47=0,"",DECLARATIONS!C47)</f>
        <v/>
      </c>
      <c r="B48" s="237" t="str">
        <f>IF(ISNA(VLOOKUP(A48,DECLARATIONS!C$5:D$292,2,FALSE)),"",IF(VLOOKUP(A48,DECLARATIONS!C$5:D$292,2,FALSE)="","",VLOOKUP(A48,DECLARATIONS!C$5:D$292,2,FALSE)))</f>
        <v/>
      </c>
      <c r="C48" s="237" t="str">
        <f>IF(ISNA(VLOOKUP(A48,DECLARATIONS!C$5:G$292,5,FALSE)),"",IF(VLOOKUP(A48,DECLARATIONS!C$5:G$292,5,FALSE)="","",VLOOKUP(A48,DECLARATIONS!C$5:G$292,5,FALSE)))</f>
        <v/>
      </c>
      <c r="D48" s="237" t="str">
        <f>IF(ISNA(VLOOKUP(A48,DECLARATIONS!C$5:H$292,6,FALSE)),"",IF(VLOOKUP(A48,DECLARATIONS!C$5:H$292,6,FALSE)="","",VLOOKUP(A48,DECLARATIONS!C$5:H$292,6,FALSE)))</f>
        <v/>
      </c>
      <c r="E48" s="237" t="str">
        <f>IF(ISNA(VLOOKUP(A48,DECLARATIONS!C$5:F$292,4,FALSE)),"",IF(VLOOKUP(A48,DECLARATIONS!C$5:F$292,4,FALSE)="","",VLOOKUP(A48,DECLARATIONS!C$5:F$292,4,FALSE)))</f>
        <v/>
      </c>
      <c r="F48" s="75" t="str">
        <f>IF(B48="","",IF(ISNA(VLOOKUP(A48,'75m'!F$5:G$302,2,FALSE)),"",VLOOKUP(A48,'75m'!F$5:G$302,2,FALSE)))</f>
        <v/>
      </c>
      <c r="G48" s="75">
        <f>IF(B48="",0,IF(ISNA(VLOOKUP(A48,'75m'!F$5:I$302,4,FALSE)),0,VLOOKUP(A48,'75m'!F$5:I$302,4,FALSE)))</f>
        <v>0</v>
      </c>
      <c r="H48" s="75" t="str">
        <f>IF(B48="","",IF(ISNA(VLOOKUP(A48,'75m'!F$5:J$302,5,FALSE)),"",VLOOKUP(A48,'75m'!F$5:J$302,5,FALSE)))</f>
        <v/>
      </c>
      <c r="I48" s="77">
        <f>IF(B48="",0,IF(ISNA(VLOOKUP(A48,'600m'!F$5:I$302,2,FALSE)),0,VLOOKUP(A48,'600m'!F$5:I$302,2,FALSE)))</f>
        <v>0</v>
      </c>
      <c r="J48" s="75">
        <f>IF(B48="",0,IF(ISNA(VLOOKUP(A48,'600m'!F$5:I$302,4,FALSE)),0,VLOOKUP(A48,'600m'!F$5:I$302,4,FALSE)))</f>
        <v>0</v>
      </c>
      <c r="K48" s="75" t="str">
        <f>IF(B48="","",IF(ISNA(VLOOKUP(A48,'600m'!F$5:J$302,5,FALSE)),"",VLOOKUP(A48,'600m'!F$5:J$302,5,FALSE)))</f>
        <v/>
      </c>
      <c r="L48" s="75" t="str">
        <f>IF(B48="","",IF(ISNA(VLOOKUP(A48,LongJump!F$5:G$302,2,FALSE)),"",VLOOKUP(A48,LongJump!F$5:G$302,2,FALSE)))</f>
        <v/>
      </c>
      <c r="M48" s="75">
        <f>IF(B48="",0,IF(ISNA(VLOOKUP(A48,LongJump!F$5:I$302,4,FALSE)),0,VLOOKUP(A48,LongJump!F$5:I$302,4,FALSE)))</f>
        <v>0</v>
      </c>
      <c r="N48" s="75">
        <f>IF(B48="",0,IF(ISNA(VLOOKUP(A48,LongJump!F$5:J$302,5,FALSE)),0,VLOOKUP(A48,LongJump!F$5:J$302,5,FALSE)))</f>
        <v>0</v>
      </c>
      <c r="O48" s="75" t="str">
        <f>IF(B48="","",IF(ISNA(VLOOKUP(A48,Vortex!F$5:I$302,2,FALSE)),"",VLOOKUP(A48,Vortex!F$5:I$302,2,FALSE)))</f>
        <v/>
      </c>
      <c r="P48" s="75">
        <f>IF(B48="",0,IF(ISNA(VLOOKUP(A48,Vortex!F$5:I$302,4,FALSE)),0,VLOOKUP(A48,Vortex!F$5:I$302,4,FALSE)))</f>
        <v>0</v>
      </c>
      <c r="Q48" s="75">
        <f t="shared" si="0"/>
        <v>0</v>
      </c>
      <c r="R48" s="75" t="str">
        <f t="shared" si="1"/>
        <v/>
      </c>
      <c r="S48" s="75" t="str">
        <f t="shared" si="2"/>
        <v/>
      </c>
      <c r="T48" s="75" t="str">
        <f t="shared" si="3"/>
        <v/>
      </c>
      <c r="U48" s="75" t="str">
        <f t="shared" si="4"/>
        <v/>
      </c>
      <c r="V48" s="63"/>
      <c r="W48" s="236" t="s">
        <v>28</v>
      </c>
      <c r="X48" s="76" t="str">
        <f t="shared" ref="X48:Y48" si="18">W300</f>
        <v/>
      </c>
      <c r="Y48" s="76">
        <f t="shared" si="18"/>
        <v>0</v>
      </c>
      <c r="Z48" s="76">
        <f t="shared" si="14"/>
        <v>0</v>
      </c>
    </row>
    <row r="49" spans="1:26" ht="20" customHeight="1">
      <c r="A49" s="75" t="str">
        <f>IF(DECLARATIONS!C48=0,"",DECLARATIONS!C48)</f>
        <v/>
      </c>
      <c r="B49" s="237" t="str">
        <f>IF(ISNA(VLOOKUP(A49,DECLARATIONS!C$5:D$292,2,FALSE)),"",IF(VLOOKUP(A49,DECLARATIONS!C$5:D$292,2,FALSE)="","",VLOOKUP(A49,DECLARATIONS!C$5:D$292,2,FALSE)))</f>
        <v/>
      </c>
      <c r="C49" s="237" t="str">
        <f>IF(ISNA(VLOOKUP(A49,DECLARATIONS!C$5:G$292,5,FALSE)),"",IF(VLOOKUP(A49,DECLARATIONS!C$5:G$292,5,FALSE)="","",VLOOKUP(A49,DECLARATIONS!C$5:G$292,5,FALSE)))</f>
        <v/>
      </c>
      <c r="D49" s="237" t="str">
        <f>IF(ISNA(VLOOKUP(A49,DECLARATIONS!C$5:H$292,6,FALSE)),"",IF(VLOOKUP(A49,DECLARATIONS!C$5:H$292,6,FALSE)="","",VLOOKUP(A49,DECLARATIONS!C$5:H$292,6,FALSE)))</f>
        <v/>
      </c>
      <c r="E49" s="237" t="str">
        <f>IF(ISNA(VLOOKUP(A49,DECLARATIONS!C$5:F$292,4,FALSE)),"",IF(VLOOKUP(A49,DECLARATIONS!C$5:F$292,4,FALSE)="","",VLOOKUP(A49,DECLARATIONS!C$5:F$292,4,FALSE)))</f>
        <v/>
      </c>
      <c r="F49" s="75" t="str">
        <f>IF(B49="","",IF(ISNA(VLOOKUP(A49,'75m'!F$5:G$302,2,FALSE)),"",VLOOKUP(A49,'75m'!F$5:G$302,2,FALSE)))</f>
        <v/>
      </c>
      <c r="G49" s="75">
        <f>IF(B49="",0,IF(ISNA(VLOOKUP(A49,'75m'!F$5:I$302,4,FALSE)),0,VLOOKUP(A49,'75m'!F$5:I$302,4,FALSE)))</f>
        <v>0</v>
      </c>
      <c r="H49" s="75" t="str">
        <f>IF(B49="","",IF(ISNA(VLOOKUP(A49,'75m'!F$5:J$302,5,FALSE)),"",VLOOKUP(A49,'75m'!F$5:J$302,5,FALSE)))</f>
        <v/>
      </c>
      <c r="I49" s="77">
        <f>IF(B49="",0,IF(ISNA(VLOOKUP(A49,'600m'!F$5:I$302,2,FALSE)),0,VLOOKUP(A49,'600m'!F$5:I$302,2,FALSE)))</f>
        <v>0</v>
      </c>
      <c r="J49" s="75">
        <f>IF(B49="",0,IF(ISNA(VLOOKUP(A49,'600m'!F$5:I$302,4,FALSE)),0,VLOOKUP(A49,'600m'!F$5:I$302,4,FALSE)))</f>
        <v>0</v>
      </c>
      <c r="K49" s="75" t="str">
        <f>IF(B49="","",IF(ISNA(VLOOKUP(A49,'600m'!F$5:J$302,5,FALSE)),"",VLOOKUP(A49,'600m'!F$5:J$302,5,FALSE)))</f>
        <v/>
      </c>
      <c r="L49" s="75" t="str">
        <f>IF(B49="","",IF(ISNA(VLOOKUP(A49,LongJump!F$5:G$302,2,FALSE)),"",VLOOKUP(A49,LongJump!F$5:G$302,2,FALSE)))</f>
        <v/>
      </c>
      <c r="M49" s="75">
        <f>IF(B49="",0,IF(ISNA(VLOOKUP(A49,LongJump!F$5:I$302,4,FALSE)),0,VLOOKUP(A49,LongJump!F$5:I$302,4,FALSE)))</f>
        <v>0</v>
      </c>
      <c r="N49" s="75">
        <f>IF(B49="",0,IF(ISNA(VLOOKUP(A49,LongJump!F$5:J$302,5,FALSE)),0,VLOOKUP(A49,LongJump!F$5:J$302,5,FALSE)))</f>
        <v>0</v>
      </c>
      <c r="O49" s="75" t="str">
        <f>IF(B49="","",IF(ISNA(VLOOKUP(A49,Vortex!F$5:I$302,2,FALSE)),"",VLOOKUP(A49,Vortex!F$5:I$302,2,FALSE)))</f>
        <v/>
      </c>
      <c r="P49" s="75">
        <f>IF(B49="",0,IF(ISNA(VLOOKUP(A49,Vortex!F$5:I$302,4,FALSE)),0,VLOOKUP(A49,Vortex!F$5:I$302,4,FALSE)))</f>
        <v>0</v>
      </c>
      <c r="Q49" s="75">
        <f t="shared" si="0"/>
        <v>0</v>
      </c>
      <c r="R49" s="75" t="str">
        <f t="shared" si="1"/>
        <v/>
      </c>
      <c r="S49" s="75" t="str">
        <f t="shared" si="2"/>
        <v/>
      </c>
      <c r="T49" s="75" t="str">
        <f t="shared" si="3"/>
        <v/>
      </c>
      <c r="U49" s="75" t="str">
        <f t="shared" si="4"/>
        <v/>
      </c>
      <c r="V49" s="63"/>
      <c r="W49" s="236" t="s">
        <v>39</v>
      </c>
      <c r="X49" s="76" t="str">
        <f t="shared" ref="X49:Y49" si="19">W301</f>
        <v/>
      </c>
      <c r="Y49" s="76">
        <f t="shared" si="19"/>
        <v>0</v>
      </c>
      <c r="Z49" s="76">
        <f t="shared" si="14"/>
        <v>0</v>
      </c>
    </row>
    <row r="50" spans="1:26" ht="20" customHeight="1">
      <c r="A50" s="75" t="str">
        <f>IF(DECLARATIONS!C49=0,"",DECLARATIONS!C49)</f>
        <v/>
      </c>
      <c r="B50" s="237" t="str">
        <f>IF(ISNA(VLOOKUP(A50,DECLARATIONS!C$5:D$292,2,FALSE)),"",IF(VLOOKUP(A50,DECLARATIONS!C$5:D$292,2,FALSE)="","",VLOOKUP(A50,DECLARATIONS!C$5:D$292,2,FALSE)))</f>
        <v/>
      </c>
      <c r="C50" s="237" t="str">
        <f>IF(ISNA(VLOOKUP(A50,DECLARATIONS!C$5:G$292,5,FALSE)),"",IF(VLOOKUP(A50,DECLARATIONS!C$5:G$292,5,FALSE)="","",VLOOKUP(A50,DECLARATIONS!C$5:G$292,5,FALSE)))</f>
        <v/>
      </c>
      <c r="D50" s="237" t="str">
        <f>IF(ISNA(VLOOKUP(A50,DECLARATIONS!C$5:H$292,6,FALSE)),"",IF(VLOOKUP(A50,DECLARATIONS!C$5:H$292,6,FALSE)="","",VLOOKUP(A50,DECLARATIONS!C$5:H$292,6,FALSE)))</f>
        <v/>
      </c>
      <c r="E50" s="237" t="str">
        <f>IF(ISNA(VLOOKUP(A50,DECLARATIONS!C$5:F$292,4,FALSE)),"",IF(VLOOKUP(A50,DECLARATIONS!C$5:F$292,4,FALSE)="","",VLOOKUP(A50,DECLARATIONS!C$5:F$292,4,FALSE)))</f>
        <v/>
      </c>
      <c r="F50" s="75" t="str">
        <f>IF(B50="","",IF(ISNA(VLOOKUP(A50,'75m'!F$5:G$302,2,FALSE)),"",VLOOKUP(A50,'75m'!F$5:G$302,2,FALSE)))</f>
        <v/>
      </c>
      <c r="G50" s="75">
        <f>IF(B50="",0,IF(ISNA(VLOOKUP(A50,'75m'!F$5:I$302,4,FALSE)),0,VLOOKUP(A50,'75m'!F$5:I$302,4,FALSE)))</f>
        <v>0</v>
      </c>
      <c r="H50" s="75" t="str">
        <f>IF(B50="","",IF(ISNA(VLOOKUP(A50,'75m'!F$5:J$302,5,FALSE)),"",VLOOKUP(A50,'75m'!F$5:J$302,5,FALSE)))</f>
        <v/>
      </c>
      <c r="I50" s="77">
        <f>IF(B50="",0,IF(ISNA(VLOOKUP(A50,'600m'!F$5:I$302,2,FALSE)),0,VLOOKUP(A50,'600m'!F$5:I$302,2,FALSE)))</f>
        <v>0</v>
      </c>
      <c r="J50" s="75">
        <f>IF(B50="",0,IF(ISNA(VLOOKUP(A50,'600m'!F$5:I$302,4,FALSE)),0,VLOOKUP(A50,'600m'!F$5:I$302,4,FALSE)))</f>
        <v>0</v>
      </c>
      <c r="K50" s="75" t="str">
        <f>IF(B50="","",IF(ISNA(VLOOKUP(A50,'600m'!F$5:J$302,5,FALSE)),"",VLOOKUP(A50,'600m'!F$5:J$302,5,FALSE)))</f>
        <v/>
      </c>
      <c r="L50" s="75" t="str">
        <f>IF(B50="","",IF(ISNA(VLOOKUP(A50,LongJump!F$5:G$302,2,FALSE)),"",VLOOKUP(A50,LongJump!F$5:G$302,2,FALSE)))</f>
        <v/>
      </c>
      <c r="M50" s="75">
        <f>IF(B50="",0,IF(ISNA(VLOOKUP(A50,LongJump!F$5:I$302,4,FALSE)),0,VLOOKUP(A50,LongJump!F$5:I$302,4,FALSE)))</f>
        <v>0</v>
      </c>
      <c r="N50" s="75">
        <f>IF(B50="",0,IF(ISNA(VLOOKUP(A50,LongJump!F$5:J$302,5,FALSE)),0,VLOOKUP(A50,LongJump!F$5:J$302,5,FALSE)))</f>
        <v>0</v>
      </c>
      <c r="O50" s="75" t="str">
        <f>IF(B50="","",IF(ISNA(VLOOKUP(A50,Vortex!F$5:I$302,2,FALSE)),"",VLOOKUP(A50,Vortex!F$5:I$302,2,FALSE)))</f>
        <v/>
      </c>
      <c r="P50" s="75">
        <f>IF(B50="",0,IF(ISNA(VLOOKUP(A50,Vortex!F$5:I$302,4,FALSE)),0,VLOOKUP(A50,Vortex!F$5:I$302,4,FALSE)))</f>
        <v>0</v>
      </c>
      <c r="Q50" s="75">
        <f t="shared" si="0"/>
        <v>0</v>
      </c>
      <c r="R50" s="75" t="str">
        <f t="shared" si="1"/>
        <v/>
      </c>
      <c r="S50" s="75" t="str">
        <f t="shared" si="2"/>
        <v/>
      </c>
      <c r="T50" s="75" t="str">
        <f t="shared" si="3"/>
        <v/>
      </c>
      <c r="U50" s="75" t="str">
        <f t="shared" si="4"/>
        <v/>
      </c>
      <c r="V50" s="63"/>
      <c r="W50" s="236" t="s">
        <v>40</v>
      </c>
      <c r="X50" s="76" t="str">
        <f t="shared" ref="X50:Y50" si="20">W302</f>
        <v/>
      </c>
      <c r="Y50" s="76">
        <f t="shared" si="20"/>
        <v>0</v>
      </c>
      <c r="Z50" s="76">
        <f t="shared" si="14"/>
        <v>0</v>
      </c>
    </row>
    <row r="51" spans="1:26" ht="20" customHeight="1">
      <c r="A51" s="75" t="str">
        <f>IF(DECLARATIONS!C50=0,"",DECLARATIONS!C50)</f>
        <v/>
      </c>
      <c r="B51" s="237" t="str">
        <f>IF(ISNA(VLOOKUP(A51,DECLARATIONS!C$5:D$292,2,FALSE)),"",IF(VLOOKUP(A51,DECLARATIONS!C$5:D$292,2,FALSE)="","",VLOOKUP(A51,DECLARATIONS!C$5:D$292,2,FALSE)))</f>
        <v/>
      </c>
      <c r="C51" s="237" t="str">
        <f>IF(ISNA(VLOOKUP(A51,DECLARATIONS!C$5:G$292,5,FALSE)),"",IF(VLOOKUP(A51,DECLARATIONS!C$5:G$292,5,FALSE)="","",VLOOKUP(A51,DECLARATIONS!C$5:G$292,5,FALSE)))</f>
        <v/>
      </c>
      <c r="D51" s="237" t="str">
        <f>IF(ISNA(VLOOKUP(A51,DECLARATIONS!C$5:H$292,6,FALSE)),"",IF(VLOOKUP(A51,DECLARATIONS!C$5:H$292,6,FALSE)="","",VLOOKUP(A51,DECLARATIONS!C$5:H$292,6,FALSE)))</f>
        <v/>
      </c>
      <c r="E51" s="237" t="str">
        <f>IF(ISNA(VLOOKUP(A51,DECLARATIONS!C$5:F$292,4,FALSE)),"",IF(VLOOKUP(A51,DECLARATIONS!C$5:F$292,4,FALSE)="","",VLOOKUP(A51,DECLARATIONS!C$5:F$292,4,FALSE)))</f>
        <v/>
      </c>
      <c r="F51" s="75" t="str">
        <f>IF(B51="","",IF(ISNA(VLOOKUP(A51,'75m'!F$5:G$302,2,FALSE)),"",VLOOKUP(A51,'75m'!F$5:G$302,2,FALSE)))</f>
        <v/>
      </c>
      <c r="G51" s="75">
        <f>IF(B51="",0,IF(ISNA(VLOOKUP(A51,'75m'!F$5:I$302,4,FALSE)),0,VLOOKUP(A51,'75m'!F$5:I$302,4,FALSE)))</f>
        <v>0</v>
      </c>
      <c r="H51" s="75" t="str">
        <f>IF(B51="","",IF(ISNA(VLOOKUP(A51,'75m'!F$5:J$302,5,FALSE)),"",VLOOKUP(A51,'75m'!F$5:J$302,5,FALSE)))</f>
        <v/>
      </c>
      <c r="I51" s="77">
        <f>IF(B51="",0,IF(ISNA(VLOOKUP(A51,'600m'!F$5:I$302,2,FALSE)),0,VLOOKUP(A51,'600m'!F$5:I$302,2,FALSE)))</f>
        <v>0</v>
      </c>
      <c r="J51" s="75">
        <f>IF(B51="",0,IF(ISNA(VLOOKUP(A51,'600m'!F$5:I$302,4,FALSE)),0,VLOOKUP(A51,'600m'!F$5:I$302,4,FALSE)))</f>
        <v>0</v>
      </c>
      <c r="K51" s="75" t="str">
        <f>IF(B51="","",IF(ISNA(VLOOKUP(A51,'600m'!F$5:J$302,5,FALSE)),"",VLOOKUP(A51,'600m'!F$5:J$302,5,FALSE)))</f>
        <v/>
      </c>
      <c r="L51" s="75" t="str">
        <f>IF(B51="","",IF(ISNA(VLOOKUP(A51,LongJump!F$5:G$302,2,FALSE)),"",VLOOKUP(A51,LongJump!F$5:G$302,2,FALSE)))</f>
        <v/>
      </c>
      <c r="M51" s="75">
        <f>IF(B51="",0,IF(ISNA(VLOOKUP(A51,LongJump!F$5:I$302,4,FALSE)),0,VLOOKUP(A51,LongJump!F$5:I$302,4,FALSE)))</f>
        <v>0</v>
      </c>
      <c r="N51" s="75">
        <f>IF(B51="",0,IF(ISNA(VLOOKUP(A51,LongJump!F$5:J$302,5,FALSE)),0,VLOOKUP(A51,LongJump!F$5:J$302,5,FALSE)))</f>
        <v>0</v>
      </c>
      <c r="O51" s="75" t="str">
        <f>IF(B51="","",IF(ISNA(VLOOKUP(A51,Vortex!F$5:I$302,2,FALSE)),"",VLOOKUP(A51,Vortex!F$5:I$302,2,FALSE)))</f>
        <v/>
      </c>
      <c r="P51" s="75">
        <f>IF(B51="",0,IF(ISNA(VLOOKUP(A51,Vortex!F$5:I$302,4,FALSE)),0,VLOOKUP(A51,Vortex!F$5:I$302,4,FALSE)))</f>
        <v>0</v>
      </c>
      <c r="Q51" s="75">
        <f t="shared" si="0"/>
        <v>0</v>
      </c>
      <c r="R51" s="75" t="str">
        <f t="shared" si="1"/>
        <v/>
      </c>
      <c r="S51" s="75" t="str">
        <f t="shared" si="2"/>
        <v/>
      </c>
      <c r="T51" s="75" t="str">
        <f t="shared" si="3"/>
        <v/>
      </c>
      <c r="U51" s="75" t="str">
        <f t="shared" si="4"/>
        <v/>
      </c>
      <c r="V51" s="63"/>
      <c r="W51" s="138"/>
      <c r="X51" s="13"/>
      <c r="Y51" s="13"/>
      <c r="Z51" s="13"/>
    </row>
    <row r="52" spans="1:26" ht="20" customHeight="1">
      <c r="A52" s="75" t="str">
        <f>IF(DECLARATIONS!C51=0,"",DECLARATIONS!C51)</f>
        <v/>
      </c>
      <c r="B52" s="237" t="str">
        <f>IF(ISNA(VLOOKUP(A52,DECLARATIONS!C$5:D$292,2,FALSE)),"",IF(VLOOKUP(A52,DECLARATIONS!C$5:D$292,2,FALSE)="","",VLOOKUP(A52,DECLARATIONS!C$5:D$292,2,FALSE)))</f>
        <v/>
      </c>
      <c r="C52" s="237" t="str">
        <f>IF(ISNA(VLOOKUP(A52,DECLARATIONS!C$5:G$292,5,FALSE)),"",IF(VLOOKUP(A52,DECLARATIONS!C$5:G$292,5,FALSE)="","",VLOOKUP(A52,DECLARATIONS!C$5:G$292,5,FALSE)))</f>
        <v/>
      </c>
      <c r="D52" s="237" t="str">
        <f>IF(ISNA(VLOOKUP(A52,DECLARATIONS!C$5:H$292,6,FALSE)),"",IF(VLOOKUP(A52,DECLARATIONS!C$5:H$292,6,FALSE)="","",VLOOKUP(A52,DECLARATIONS!C$5:H$292,6,FALSE)))</f>
        <v/>
      </c>
      <c r="E52" s="237" t="str">
        <f>IF(ISNA(VLOOKUP(A52,DECLARATIONS!C$5:F$292,4,FALSE)),"",IF(VLOOKUP(A52,DECLARATIONS!C$5:F$292,4,FALSE)="","",VLOOKUP(A52,DECLARATIONS!C$5:F$292,4,FALSE)))</f>
        <v/>
      </c>
      <c r="F52" s="75" t="str">
        <f>IF(B52="","",IF(ISNA(VLOOKUP(A52,'75m'!F$5:G$302,2,FALSE)),"",VLOOKUP(A52,'75m'!F$5:G$302,2,FALSE)))</f>
        <v/>
      </c>
      <c r="G52" s="75">
        <f>IF(B52="",0,IF(ISNA(VLOOKUP(A52,'75m'!F$5:I$302,4,FALSE)),0,VLOOKUP(A52,'75m'!F$5:I$302,4,FALSE)))</f>
        <v>0</v>
      </c>
      <c r="H52" s="75" t="str">
        <f>IF(B52="","",IF(ISNA(VLOOKUP(A52,'75m'!F$5:J$302,5,FALSE)),"",VLOOKUP(A52,'75m'!F$5:J$302,5,FALSE)))</f>
        <v/>
      </c>
      <c r="I52" s="77">
        <f>IF(B52="",0,IF(ISNA(VLOOKUP(A52,'600m'!F$5:I$302,2,FALSE)),0,VLOOKUP(A52,'600m'!F$5:I$302,2,FALSE)))</f>
        <v>0</v>
      </c>
      <c r="J52" s="75">
        <f>IF(B52="",0,IF(ISNA(VLOOKUP(A52,'600m'!F$5:I$302,4,FALSE)),0,VLOOKUP(A52,'600m'!F$5:I$302,4,FALSE)))</f>
        <v>0</v>
      </c>
      <c r="K52" s="75" t="str">
        <f>IF(B52="","",IF(ISNA(VLOOKUP(A52,'600m'!F$5:J$302,5,FALSE)),"",VLOOKUP(A52,'600m'!F$5:J$302,5,FALSE)))</f>
        <v/>
      </c>
      <c r="L52" s="75" t="str">
        <f>IF(B52="","",IF(ISNA(VLOOKUP(A52,LongJump!F$5:G$302,2,FALSE)),"",VLOOKUP(A52,LongJump!F$5:G$302,2,FALSE)))</f>
        <v/>
      </c>
      <c r="M52" s="75">
        <f>IF(B52="",0,IF(ISNA(VLOOKUP(A52,LongJump!F$5:I$302,4,FALSE)),0,VLOOKUP(A52,LongJump!F$5:I$302,4,FALSE)))</f>
        <v>0</v>
      </c>
      <c r="N52" s="75">
        <f>IF(B52="",0,IF(ISNA(VLOOKUP(A52,LongJump!F$5:J$302,5,FALSE)),0,VLOOKUP(A52,LongJump!F$5:J$302,5,FALSE)))</f>
        <v>0</v>
      </c>
      <c r="O52" s="75" t="str">
        <f>IF(B52="","",IF(ISNA(VLOOKUP(A52,Vortex!F$5:I$302,2,FALSE)),"",VLOOKUP(A52,Vortex!F$5:I$302,2,FALSE)))</f>
        <v/>
      </c>
      <c r="P52" s="75">
        <f>IF(B52="",0,IF(ISNA(VLOOKUP(A52,Vortex!F$5:I$302,4,FALSE)),0,VLOOKUP(A52,Vortex!F$5:I$302,4,FALSE)))</f>
        <v>0</v>
      </c>
      <c r="Q52" s="75">
        <f t="shared" si="0"/>
        <v>0</v>
      </c>
      <c r="R52" s="75" t="str">
        <f t="shared" si="1"/>
        <v/>
      </c>
      <c r="S52" s="75" t="str">
        <f t="shared" si="2"/>
        <v/>
      </c>
      <c r="T52" s="75" t="str">
        <f t="shared" si="3"/>
        <v/>
      </c>
      <c r="U52" s="75" t="str">
        <f t="shared" si="4"/>
        <v/>
      </c>
      <c r="V52" s="63"/>
      <c r="W52" s="138"/>
      <c r="X52" s="13"/>
      <c r="Y52" s="13"/>
      <c r="Z52" s="13"/>
    </row>
    <row r="53" spans="1:26" ht="20" customHeight="1">
      <c r="A53" s="75" t="str">
        <f>IF(DECLARATIONS!C52=0,"",DECLARATIONS!C52)</f>
        <v/>
      </c>
      <c r="B53" s="237" t="str">
        <f>IF(ISNA(VLOOKUP(A53,DECLARATIONS!C$5:D$292,2,FALSE)),"",IF(VLOOKUP(A53,DECLARATIONS!C$5:D$292,2,FALSE)="","",VLOOKUP(A53,DECLARATIONS!C$5:D$292,2,FALSE)))</f>
        <v/>
      </c>
      <c r="C53" s="237" t="str">
        <f>IF(ISNA(VLOOKUP(A53,DECLARATIONS!C$5:G$292,5,FALSE)),"",IF(VLOOKUP(A53,DECLARATIONS!C$5:G$292,5,FALSE)="","",VLOOKUP(A53,DECLARATIONS!C$5:G$292,5,FALSE)))</f>
        <v/>
      </c>
      <c r="D53" s="237" t="str">
        <f>IF(ISNA(VLOOKUP(A53,DECLARATIONS!C$5:H$292,6,FALSE)),"",IF(VLOOKUP(A53,DECLARATIONS!C$5:H$292,6,FALSE)="","",VLOOKUP(A53,DECLARATIONS!C$5:H$292,6,FALSE)))</f>
        <v/>
      </c>
      <c r="E53" s="237" t="str">
        <f>IF(ISNA(VLOOKUP(A53,DECLARATIONS!C$5:F$292,4,FALSE)),"",IF(VLOOKUP(A53,DECLARATIONS!C$5:F$292,4,FALSE)="","",VLOOKUP(A53,DECLARATIONS!C$5:F$292,4,FALSE)))</f>
        <v/>
      </c>
      <c r="F53" s="75" t="str">
        <f>IF(B53="","",IF(ISNA(VLOOKUP(A53,'75m'!F$5:G$302,2,FALSE)),"",VLOOKUP(A53,'75m'!F$5:G$302,2,FALSE)))</f>
        <v/>
      </c>
      <c r="G53" s="75">
        <f>IF(B53="",0,IF(ISNA(VLOOKUP(A53,'75m'!F$5:I$302,4,FALSE)),0,VLOOKUP(A53,'75m'!F$5:I$302,4,FALSE)))</f>
        <v>0</v>
      </c>
      <c r="H53" s="75" t="str">
        <f>IF(B53="","",IF(ISNA(VLOOKUP(A53,'75m'!F$5:J$302,5,FALSE)),"",VLOOKUP(A53,'75m'!F$5:J$302,5,FALSE)))</f>
        <v/>
      </c>
      <c r="I53" s="77">
        <f>IF(B53="",0,IF(ISNA(VLOOKUP(A53,'600m'!F$5:I$302,2,FALSE)),0,VLOOKUP(A53,'600m'!F$5:I$302,2,FALSE)))</f>
        <v>0</v>
      </c>
      <c r="J53" s="75">
        <f>IF(B53="",0,IF(ISNA(VLOOKUP(A53,'600m'!F$5:I$302,4,FALSE)),0,VLOOKUP(A53,'600m'!F$5:I$302,4,FALSE)))</f>
        <v>0</v>
      </c>
      <c r="K53" s="75" t="str">
        <f>IF(B53="","",IF(ISNA(VLOOKUP(A53,'600m'!F$5:J$302,5,FALSE)),"",VLOOKUP(A53,'600m'!F$5:J$302,5,FALSE)))</f>
        <v/>
      </c>
      <c r="L53" s="75" t="str">
        <f>IF(B53="","",IF(ISNA(VLOOKUP(A53,LongJump!F$5:G$302,2,FALSE)),"",VLOOKUP(A53,LongJump!F$5:G$302,2,FALSE)))</f>
        <v/>
      </c>
      <c r="M53" s="75">
        <f>IF(B53="",0,IF(ISNA(VLOOKUP(A53,LongJump!F$5:I$302,4,FALSE)),0,VLOOKUP(A53,LongJump!F$5:I$302,4,FALSE)))</f>
        <v>0</v>
      </c>
      <c r="N53" s="75">
        <f>IF(B53="",0,IF(ISNA(VLOOKUP(A53,LongJump!F$5:J$302,5,FALSE)),0,VLOOKUP(A53,LongJump!F$5:J$302,5,FALSE)))</f>
        <v>0</v>
      </c>
      <c r="O53" s="75" t="str">
        <f>IF(B53="","",IF(ISNA(VLOOKUP(A53,Vortex!F$5:I$302,2,FALSE)),"",VLOOKUP(A53,Vortex!F$5:I$302,2,FALSE)))</f>
        <v/>
      </c>
      <c r="P53" s="75">
        <f>IF(B53="",0,IF(ISNA(VLOOKUP(A53,Vortex!F$5:I$302,4,FALSE)),0,VLOOKUP(A53,Vortex!F$5:I$302,4,FALSE)))</f>
        <v>0</v>
      </c>
      <c r="Q53" s="75">
        <f t="shared" si="0"/>
        <v>0</v>
      </c>
      <c r="R53" s="75" t="str">
        <f t="shared" si="1"/>
        <v/>
      </c>
      <c r="S53" s="75" t="str">
        <f t="shared" si="2"/>
        <v/>
      </c>
      <c r="T53" s="75" t="str">
        <f t="shared" si="3"/>
        <v/>
      </c>
      <c r="U53" s="75" t="str">
        <f t="shared" si="4"/>
        <v/>
      </c>
      <c r="V53" s="63"/>
      <c r="W53" s="236" t="s">
        <v>103</v>
      </c>
      <c r="X53" s="72" t="s">
        <v>168</v>
      </c>
      <c r="Y53" s="72" t="s">
        <v>169</v>
      </c>
      <c r="Z53" s="72" t="s">
        <v>1</v>
      </c>
    </row>
    <row r="54" spans="1:26" ht="20" customHeight="1">
      <c r="A54" s="75" t="str">
        <f>IF(DECLARATIONS!C53=0,"",DECLARATIONS!C53)</f>
        <v/>
      </c>
      <c r="B54" s="237" t="str">
        <f>IF(ISNA(VLOOKUP(A54,DECLARATIONS!C$5:D$292,2,FALSE)),"",IF(VLOOKUP(A54,DECLARATIONS!C$5:D$292,2,FALSE)="","",VLOOKUP(A54,DECLARATIONS!C$5:D$292,2,FALSE)))</f>
        <v/>
      </c>
      <c r="C54" s="237" t="str">
        <f>IF(ISNA(VLOOKUP(A54,DECLARATIONS!C$5:G$292,5,FALSE)),"",IF(VLOOKUP(A54,DECLARATIONS!C$5:G$292,5,FALSE)="","",VLOOKUP(A54,DECLARATIONS!C$5:G$292,5,FALSE)))</f>
        <v/>
      </c>
      <c r="D54" s="237" t="str">
        <f>IF(ISNA(VLOOKUP(A54,DECLARATIONS!C$5:H$292,6,FALSE)),"",IF(VLOOKUP(A54,DECLARATIONS!C$5:H$292,6,FALSE)="","",VLOOKUP(A54,DECLARATIONS!C$5:H$292,6,FALSE)))</f>
        <v/>
      </c>
      <c r="E54" s="237" t="str">
        <f>IF(ISNA(VLOOKUP(A54,DECLARATIONS!C$5:F$292,4,FALSE)),"",IF(VLOOKUP(A54,DECLARATIONS!C$5:F$292,4,FALSE)="","",VLOOKUP(A54,DECLARATIONS!C$5:F$292,4,FALSE)))</f>
        <v/>
      </c>
      <c r="F54" s="75" t="str">
        <f>IF(B54="","",IF(ISNA(VLOOKUP(A54,'75m'!F$5:G$302,2,FALSE)),"",VLOOKUP(A54,'75m'!F$5:G$302,2,FALSE)))</f>
        <v/>
      </c>
      <c r="G54" s="75">
        <f>IF(B54="",0,IF(ISNA(VLOOKUP(A54,'75m'!F$5:I$302,4,FALSE)),0,VLOOKUP(A54,'75m'!F$5:I$302,4,FALSE)))</f>
        <v>0</v>
      </c>
      <c r="H54" s="75" t="str">
        <f>IF(B54="","",IF(ISNA(VLOOKUP(A54,'75m'!F$5:J$302,5,FALSE)),"",VLOOKUP(A54,'75m'!F$5:J$302,5,FALSE)))</f>
        <v/>
      </c>
      <c r="I54" s="77">
        <f>IF(B54="",0,IF(ISNA(VLOOKUP(A54,'600m'!F$5:I$302,2,FALSE)),0,VLOOKUP(A54,'600m'!F$5:I$302,2,FALSE)))</f>
        <v>0</v>
      </c>
      <c r="J54" s="75">
        <f>IF(B54="",0,IF(ISNA(VLOOKUP(A54,'600m'!F$5:I$302,4,FALSE)),0,VLOOKUP(A54,'600m'!F$5:I$302,4,FALSE)))</f>
        <v>0</v>
      </c>
      <c r="K54" s="75" t="str">
        <f>IF(B54="","",IF(ISNA(VLOOKUP(A54,'600m'!F$5:J$302,5,FALSE)),"",VLOOKUP(A54,'600m'!F$5:J$302,5,FALSE)))</f>
        <v/>
      </c>
      <c r="L54" s="75" t="str">
        <f>IF(B54="","",IF(ISNA(VLOOKUP(A54,LongJump!F$5:G$302,2,FALSE)),"",VLOOKUP(A54,LongJump!F$5:G$302,2,FALSE)))</f>
        <v/>
      </c>
      <c r="M54" s="75">
        <f>IF(B54="",0,IF(ISNA(VLOOKUP(A54,LongJump!F$5:I$302,4,FALSE)),0,VLOOKUP(A54,LongJump!F$5:I$302,4,FALSE)))</f>
        <v>0</v>
      </c>
      <c r="N54" s="75">
        <f>IF(B54="",0,IF(ISNA(VLOOKUP(A54,LongJump!F$5:J$302,5,FALSE)),0,VLOOKUP(A54,LongJump!F$5:J$302,5,FALSE)))</f>
        <v>0</v>
      </c>
      <c r="O54" s="75" t="str">
        <f>IF(B54="","",IF(ISNA(VLOOKUP(A54,Vortex!F$5:I$302,2,FALSE)),"",VLOOKUP(A54,Vortex!F$5:I$302,2,FALSE)))</f>
        <v/>
      </c>
      <c r="P54" s="75">
        <f>IF(B54="",0,IF(ISNA(VLOOKUP(A54,Vortex!F$5:I$302,4,FALSE)),0,VLOOKUP(A54,Vortex!F$5:I$302,4,FALSE)))</f>
        <v>0</v>
      </c>
      <c r="Q54" s="75">
        <f t="shared" si="0"/>
        <v>0</v>
      </c>
      <c r="R54" s="75" t="str">
        <f t="shared" si="1"/>
        <v/>
      </c>
      <c r="S54" s="75" t="str">
        <f t="shared" si="2"/>
        <v/>
      </c>
      <c r="T54" s="75" t="str">
        <f t="shared" si="3"/>
        <v/>
      </c>
      <c r="U54" s="75" t="str">
        <f t="shared" si="4"/>
        <v/>
      </c>
      <c r="V54" s="63"/>
      <c r="W54" s="236" t="s">
        <v>34</v>
      </c>
      <c r="X54" s="76" t="str">
        <f>E295</f>
        <v/>
      </c>
      <c r="Y54" s="76">
        <f>F295</f>
        <v>0</v>
      </c>
      <c r="Z54" s="76">
        <f>D295</f>
        <v>0</v>
      </c>
    </row>
    <row r="55" spans="1:26" ht="20" customHeight="1">
      <c r="A55" s="75" t="str">
        <f>IF(DECLARATIONS!C54=0,"",DECLARATIONS!C54)</f>
        <v/>
      </c>
      <c r="B55" s="237" t="str">
        <f>IF(ISNA(VLOOKUP(A55,DECLARATIONS!C$5:D$292,2,FALSE)),"",IF(VLOOKUP(A55,DECLARATIONS!C$5:D$292,2,FALSE)="","",VLOOKUP(A55,DECLARATIONS!C$5:D$292,2,FALSE)))</f>
        <v/>
      </c>
      <c r="C55" s="237" t="str">
        <f>IF(ISNA(VLOOKUP(A55,DECLARATIONS!C$5:G$292,5,FALSE)),"",IF(VLOOKUP(A55,DECLARATIONS!C$5:G$292,5,FALSE)="","",VLOOKUP(A55,DECLARATIONS!C$5:G$292,5,FALSE)))</f>
        <v/>
      </c>
      <c r="D55" s="237" t="str">
        <f>IF(ISNA(VLOOKUP(A55,DECLARATIONS!C$5:H$292,6,FALSE)),"",IF(VLOOKUP(A55,DECLARATIONS!C$5:H$292,6,FALSE)="","",VLOOKUP(A55,DECLARATIONS!C$5:H$292,6,FALSE)))</f>
        <v/>
      </c>
      <c r="E55" s="237" t="str">
        <f>IF(ISNA(VLOOKUP(A55,DECLARATIONS!C$5:F$292,4,FALSE)),"",IF(VLOOKUP(A55,DECLARATIONS!C$5:F$292,4,FALSE)="","",VLOOKUP(A55,DECLARATIONS!C$5:F$292,4,FALSE)))</f>
        <v/>
      </c>
      <c r="F55" s="75" t="str">
        <f>IF(B55="","",IF(ISNA(VLOOKUP(A55,'75m'!F$5:G$302,2,FALSE)),"",VLOOKUP(A55,'75m'!F$5:G$302,2,FALSE)))</f>
        <v/>
      </c>
      <c r="G55" s="75">
        <f>IF(B55="",0,IF(ISNA(VLOOKUP(A55,'75m'!F$5:I$302,4,FALSE)),0,VLOOKUP(A55,'75m'!F$5:I$302,4,FALSE)))</f>
        <v>0</v>
      </c>
      <c r="H55" s="75" t="str">
        <f>IF(B55="","",IF(ISNA(VLOOKUP(A55,'75m'!F$5:J$302,5,FALSE)),"",VLOOKUP(A55,'75m'!F$5:J$302,5,FALSE)))</f>
        <v/>
      </c>
      <c r="I55" s="77">
        <f>IF(B55="",0,IF(ISNA(VLOOKUP(A55,'600m'!F$5:I$302,2,FALSE)),0,VLOOKUP(A55,'600m'!F$5:I$302,2,FALSE)))</f>
        <v>0</v>
      </c>
      <c r="J55" s="75">
        <f>IF(B55="",0,IF(ISNA(VLOOKUP(A55,'600m'!F$5:I$302,4,FALSE)),0,VLOOKUP(A55,'600m'!F$5:I$302,4,FALSE)))</f>
        <v>0</v>
      </c>
      <c r="K55" s="75" t="str">
        <f>IF(B55="","",IF(ISNA(VLOOKUP(A55,'600m'!F$5:J$302,5,FALSE)),"",VLOOKUP(A55,'600m'!F$5:J$302,5,FALSE)))</f>
        <v/>
      </c>
      <c r="L55" s="75" t="str">
        <f>IF(B55="","",IF(ISNA(VLOOKUP(A55,LongJump!F$5:G$302,2,FALSE)),"",VLOOKUP(A55,LongJump!F$5:G$302,2,FALSE)))</f>
        <v/>
      </c>
      <c r="M55" s="75">
        <f>IF(B55="",0,IF(ISNA(VLOOKUP(A55,LongJump!F$5:I$302,4,FALSE)),0,VLOOKUP(A55,LongJump!F$5:I$302,4,FALSE)))</f>
        <v>0</v>
      </c>
      <c r="N55" s="75">
        <f>IF(B55="",0,IF(ISNA(VLOOKUP(A55,LongJump!F$5:J$302,5,FALSE)),0,VLOOKUP(A55,LongJump!F$5:J$302,5,FALSE)))</f>
        <v>0</v>
      </c>
      <c r="O55" s="75" t="str">
        <f>IF(B55="","",IF(ISNA(VLOOKUP(A55,Vortex!F$5:I$302,2,FALSE)),"",VLOOKUP(A55,Vortex!F$5:I$302,2,FALSE)))</f>
        <v/>
      </c>
      <c r="P55" s="75">
        <f>IF(B55="",0,IF(ISNA(VLOOKUP(A55,Vortex!F$5:I$302,4,FALSE)),0,VLOOKUP(A55,Vortex!F$5:I$302,4,FALSE)))</f>
        <v>0</v>
      </c>
      <c r="Q55" s="75">
        <f t="shared" si="0"/>
        <v>0</v>
      </c>
      <c r="R55" s="75" t="str">
        <f t="shared" si="1"/>
        <v/>
      </c>
      <c r="S55" s="75" t="str">
        <f t="shared" si="2"/>
        <v/>
      </c>
      <c r="T55" s="75" t="str">
        <f t="shared" si="3"/>
        <v/>
      </c>
      <c r="U55" s="75" t="str">
        <f t="shared" si="4"/>
        <v/>
      </c>
      <c r="V55" s="63"/>
      <c r="W55" s="236" t="s">
        <v>35</v>
      </c>
      <c r="X55" s="76" t="str">
        <f t="shared" ref="X55:Y55" si="21">E296</f>
        <v/>
      </c>
      <c r="Y55" s="76">
        <f t="shared" si="21"/>
        <v>0</v>
      </c>
      <c r="Z55" s="76">
        <f t="shared" ref="Z55:Z61" si="22">D296</f>
        <v>0</v>
      </c>
    </row>
    <row r="56" spans="1:26" ht="20" customHeight="1">
      <c r="A56" s="75" t="str">
        <f>IF(DECLARATIONS!C55=0,"",DECLARATIONS!C55)</f>
        <v/>
      </c>
      <c r="B56" s="237" t="str">
        <f>IF(ISNA(VLOOKUP(A56,DECLARATIONS!C$5:D$292,2,FALSE)),"",IF(VLOOKUP(A56,DECLARATIONS!C$5:D$292,2,FALSE)="","",VLOOKUP(A56,DECLARATIONS!C$5:D$292,2,FALSE)))</f>
        <v/>
      </c>
      <c r="C56" s="237" t="str">
        <f>IF(ISNA(VLOOKUP(A56,DECLARATIONS!C$5:G$292,5,FALSE)),"",IF(VLOOKUP(A56,DECLARATIONS!C$5:G$292,5,FALSE)="","",VLOOKUP(A56,DECLARATIONS!C$5:G$292,5,FALSE)))</f>
        <v/>
      </c>
      <c r="D56" s="237" t="str">
        <f>IF(ISNA(VLOOKUP(A56,DECLARATIONS!C$5:H$292,6,FALSE)),"",IF(VLOOKUP(A56,DECLARATIONS!C$5:H$292,6,FALSE)="","",VLOOKUP(A56,DECLARATIONS!C$5:H$292,6,FALSE)))</f>
        <v/>
      </c>
      <c r="E56" s="237" t="str">
        <f>IF(ISNA(VLOOKUP(A56,DECLARATIONS!C$5:F$292,4,FALSE)),"",IF(VLOOKUP(A56,DECLARATIONS!C$5:F$292,4,FALSE)="","",VLOOKUP(A56,DECLARATIONS!C$5:F$292,4,FALSE)))</f>
        <v/>
      </c>
      <c r="F56" s="75" t="str">
        <f>IF(B56="","",IF(ISNA(VLOOKUP(A56,'75m'!F$5:G$302,2,FALSE)),"",VLOOKUP(A56,'75m'!F$5:G$302,2,FALSE)))</f>
        <v/>
      </c>
      <c r="G56" s="75">
        <f>IF(B56="",0,IF(ISNA(VLOOKUP(A56,'75m'!F$5:I$302,4,FALSE)),0,VLOOKUP(A56,'75m'!F$5:I$302,4,FALSE)))</f>
        <v>0</v>
      </c>
      <c r="H56" s="75" t="str">
        <f>IF(B56="","",IF(ISNA(VLOOKUP(A56,'75m'!F$5:J$302,5,FALSE)),"",VLOOKUP(A56,'75m'!F$5:J$302,5,FALSE)))</f>
        <v/>
      </c>
      <c r="I56" s="77">
        <f>IF(B56="",0,IF(ISNA(VLOOKUP(A56,'600m'!F$5:I$302,2,FALSE)),0,VLOOKUP(A56,'600m'!F$5:I$302,2,FALSE)))</f>
        <v>0</v>
      </c>
      <c r="J56" s="75">
        <f>IF(B56="",0,IF(ISNA(VLOOKUP(A56,'600m'!F$5:I$302,4,FALSE)),0,VLOOKUP(A56,'600m'!F$5:I$302,4,FALSE)))</f>
        <v>0</v>
      </c>
      <c r="K56" s="75" t="str">
        <f>IF(B56="","",IF(ISNA(VLOOKUP(A56,'600m'!F$5:J$302,5,FALSE)),"",VLOOKUP(A56,'600m'!F$5:J$302,5,FALSE)))</f>
        <v/>
      </c>
      <c r="L56" s="75" t="str">
        <f>IF(B56="","",IF(ISNA(VLOOKUP(A56,LongJump!F$5:G$302,2,FALSE)),"",VLOOKUP(A56,LongJump!F$5:G$302,2,FALSE)))</f>
        <v/>
      </c>
      <c r="M56" s="75">
        <f>IF(B56="",0,IF(ISNA(VLOOKUP(A56,LongJump!F$5:I$302,4,FALSE)),0,VLOOKUP(A56,LongJump!F$5:I$302,4,FALSE)))</f>
        <v>0</v>
      </c>
      <c r="N56" s="75">
        <f>IF(B56="",0,IF(ISNA(VLOOKUP(A56,LongJump!F$5:J$302,5,FALSE)),0,VLOOKUP(A56,LongJump!F$5:J$302,5,FALSE)))</f>
        <v>0</v>
      </c>
      <c r="O56" s="75" t="str">
        <f>IF(B56="","",IF(ISNA(VLOOKUP(A56,Vortex!F$5:I$302,2,FALSE)),"",VLOOKUP(A56,Vortex!F$5:I$302,2,FALSE)))</f>
        <v/>
      </c>
      <c r="P56" s="75">
        <f>IF(B56="",0,IF(ISNA(VLOOKUP(A56,Vortex!F$5:I$302,4,FALSE)),0,VLOOKUP(A56,Vortex!F$5:I$302,4,FALSE)))</f>
        <v>0</v>
      </c>
      <c r="Q56" s="75">
        <f t="shared" si="0"/>
        <v>0</v>
      </c>
      <c r="R56" s="75" t="str">
        <f t="shared" si="1"/>
        <v/>
      </c>
      <c r="S56" s="75" t="str">
        <f t="shared" si="2"/>
        <v/>
      </c>
      <c r="T56" s="75" t="str">
        <f t="shared" si="3"/>
        <v/>
      </c>
      <c r="U56" s="75" t="str">
        <f t="shared" si="4"/>
        <v/>
      </c>
      <c r="V56" s="63"/>
      <c r="W56" s="236" t="s">
        <v>36</v>
      </c>
      <c r="X56" s="76" t="str">
        <f t="shared" ref="X56:Y56" si="23">E297</f>
        <v/>
      </c>
      <c r="Y56" s="76">
        <f t="shared" si="23"/>
        <v>0</v>
      </c>
      <c r="Z56" s="76">
        <f t="shared" si="22"/>
        <v>0</v>
      </c>
    </row>
    <row r="57" spans="1:26" ht="20" customHeight="1">
      <c r="A57" s="75" t="str">
        <f>IF(DECLARATIONS!C56=0,"",DECLARATIONS!C56)</f>
        <v/>
      </c>
      <c r="B57" s="237" t="str">
        <f>IF(ISNA(VLOOKUP(A57,DECLARATIONS!C$5:D$292,2,FALSE)),"",IF(VLOOKUP(A57,DECLARATIONS!C$5:D$292,2,FALSE)="","",VLOOKUP(A57,DECLARATIONS!C$5:D$292,2,FALSE)))</f>
        <v/>
      </c>
      <c r="C57" s="237" t="str">
        <f>IF(ISNA(VLOOKUP(A57,DECLARATIONS!C$5:G$292,5,FALSE)),"",IF(VLOOKUP(A57,DECLARATIONS!C$5:G$292,5,FALSE)="","",VLOOKUP(A57,DECLARATIONS!C$5:G$292,5,FALSE)))</f>
        <v/>
      </c>
      <c r="D57" s="237" t="str">
        <f>IF(ISNA(VLOOKUP(A57,DECLARATIONS!C$5:H$292,6,FALSE)),"",IF(VLOOKUP(A57,DECLARATIONS!C$5:H$292,6,FALSE)="","",VLOOKUP(A57,DECLARATIONS!C$5:H$292,6,FALSE)))</f>
        <v/>
      </c>
      <c r="E57" s="237" t="str">
        <f>IF(ISNA(VLOOKUP(A57,DECLARATIONS!C$5:F$292,4,FALSE)),"",IF(VLOOKUP(A57,DECLARATIONS!C$5:F$292,4,FALSE)="","",VLOOKUP(A57,DECLARATIONS!C$5:F$292,4,FALSE)))</f>
        <v/>
      </c>
      <c r="F57" s="75" t="str">
        <f>IF(B57="","",IF(ISNA(VLOOKUP(A57,'75m'!F$5:G$302,2,FALSE)),"",VLOOKUP(A57,'75m'!F$5:G$302,2,FALSE)))</f>
        <v/>
      </c>
      <c r="G57" s="75">
        <f>IF(B57="",0,IF(ISNA(VLOOKUP(A57,'75m'!F$5:I$302,4,FALSE)),0,VLOOKUP(A57,'75m'!F$5:I$302,4,FALSE)))</f>
        <v>0</v>
      </c>
      <c r="H57" s="75" t="str">
        <f>IF(B57="","",IF(ISNA(VLOOKUP(A57,'75m'!F$5:J$302,5,FALSE)),"",VLOOKUP(A57,'75m'!F$5:J$302,5,FALSE)))</f>
        <v/>
      </c>
      <c r="I57" s="77">
        <f>IF(B57="",0,IF(ISNA(VLOOKUP(A57,'600m'!F$5:I$302,2,FALSE)),0,VLOOKUP(A57,'600m'!F$5:I$302,2,FALSE)))</f>
        <v>0</v>
      </c>
      <c r="J57" s="75">
        <f>IF(B57="",0,IF(ISNA(VLOOKUP(A57,'600m'!F$5:I$302,4,FALSE)),0,VLOOKUP(A57,'600m'!F$5:I$302,4,FALSE)))</f>
        <v>0</v>
      </c>
      <c r="K57" s="75" t="str">
        <f>IF(B57="","",IF(ISNA(VLOOKUP(A57,'600m'!F$5:J$302,5,FALSE)),"",VLOOKUP(A57,'600m'!F$5:J$302,5,FALSE)))</f>
        <v/>
      </c>
      <c r="L57" s="75" t="str">
        <f>IF(B57="","",IF(ISNA(VLOOKUP(A57,LongJump!F$5:G$302,2,FALSE)),"",VLOOKUP(A57,LongJump!F$5:G$302,2,FALSE)))</f>
        <v/>
      </c>
      <c r="M57" s="75">
        <f>IF(B57="",0,IF(ISNA(VLOOKUP(A57,LongJump!F$5:I$302,4,FALSE)),0,VLOOKUP(A57,LongJump!F$5:I$302,4,FALSE)))</f>
        <v>0</v>
      </c>
      <c r="N57" s="75">
        <f>IF(B57="",0,IF(ISNA(VLOOKUP(A57,LongJump!F$5:J$302,5,FALSE)),0,VLOOKUP(A57,LongJump!F$5:J$302,5,FALSE)))</f>
        <v>0</v>
      </c>
      <c r="O57" s="75" t="str">
        <f>IF(B57="","",IF(ISNA(VLOOKUP(A57,Vortex!F$5:I$302,2,FALSE)),"",VLOOKUP(A57,Vortex!F$5:I$302,2,FALSE)))</f>
        <v/>
      </c>
      <c r="P57" s="75">
        <f>IF(B57="",0,IF(ISNA(VLOOKUP(A57,Vortex!F$5:I$302,4,FALSE)),0,VLOOKUP(A57,Vortex!F$5:I$302,4,FALSE)))</f>
        <v>0</v>
      </c>
      <c r="Q57" s="75">
        <f t="shared" si="0"/>
        <v>0</v>
      </c>
      <c r="R57" s="75" t="str">
        <f t="shared" si="1"/>
        <v/>
      </c>
      <c r="S57" s="75" t="str">
        <f t="shared" si="2"/>
        <v/>
      </c>
      <c r="T57" s="75" t="str">
        <f t="shared" si="3"/>
        <v/>
      </c>
      <c r="U57" s="75" t="str">
        <f t="shared" si="4"/>
        <v/>
      </c>
      <c r="V57" s="63"/>
      <c r="W57" s="236" t="s">
        <v>37</v>
      </c>
      <c r="X57" s="76" t="str">
        <f t="shared" ref="X57:Y57" si="24">E298</f>
        <v/>
      </c>
      <c r="Y57" s="76">
        <f t="shared" si="24"/>
        <v>0</v>
      </c>
      <c r="Z57" s="76">
        <f t="shared" si="22"/>
        <v>0</v>
      </c>
    </row>
    <row r="58" spans="1:26" ht="20" customHeight="1">
      <c r="A58" s="75" t="str">
        <f>IF(DECLARATIONS!C57=0,"",DECLARATIONS!C57)</f>
        <v/>
      </c>
      <c r="B58" s="237" t="str">
        <f>IF(ISNA(VLOOKUP(A58,DECLARATIONS!C$5:D$292,2,FALSE)),"",IF(VLOOKUP(A58,DECLARATIONS!C$5:D$292,2,FALSE)="","",VLOOKUP(A58,DECLARATIONS!C$5:D$292,2,FALSE)))</f>
        <v/>
      </c>
      <c r="C58" s="237" t="str">
        <f>IF(ISNA(VLOOKUP(A58,DECLARATIONS!C$5:G$292,5,FALSE)),"",IF(VLOOKUP(A58,DECLARATIONS!C$5:G$292,5,FALSE)="","",VLOOKUP(A58,DECLARATIONS!C$5:G$292,5,FALSE)))</f>
        <v/>
      </c>
      <c r="D58" s="237" t="str">
        <f>IF(ISNA(VLOOKUP(A58,DECLARATIONS!C$5:H$292,6,FALSE)),"",IF(VLOOKUP(A58,DECLARATIONS!C$5:H$292,6,FALSE)="","",VLOOKUP(A58,DECLARATIONS!C$5:H$292,6,FALSE)))</f>
        <v/>
      </c>
      <c r="E58" s="237" t="str">
        <f>IF(ISNA(VLOOKUP(A58,DECLARATIONS!C$5:F$292,4,FALSE)),"",IF(VLOOKUP(A58,DECLARATIONS!C$5:F$292,4,FALSE)="","",VLOOKUP(A58,DECLARATIONS!C$5:F$292,4,FALSE)))</f>
        <v/>
      </c>
      <c r="F58" s="75" t="str">
        <f>IF(B58="","",IF(ISNA(VLOOKUP(A58,'75m'!F$5:G$302,2,FALSE)),"",VLOOKUP(A58,'75m'!F$5:G$302,2,FALSE)))</f>
        <v/>
      </c>
      <c r="G58" s="75">
        <f>IF(B58="",0,IF(ISNA(VLOOKUP(A58,'75m'!F$5:I$302,4,FALSE)),0,VLOOKUP(A58,'75m'!F$5:I$302,4,FALSE)))</f>
        <v>0</v>
      </c>
      <c r="H58" s="75" t="str">
        <f>IF(B58="","",IF(ISNA(VLOOKUP(A58,'75m'!F$5:J$302,5,FALSE)),"",VLOOKUP(A58,'75m'!F$5:J$302,5,FALSE)))</f>
        <v/>
      </c>
      <c r="I58" s="77">
        <f>IF(B58="",0,IF(ISNA(VLOOKUP(A58,'600m'!F$5:I$302,2,FALSE)),0,VLOOKUP(A58,'600m'!F$5:I$302,2,FALSE)))</f>
        <v>0</v>
      </c>
      <c r="J58" s="75">
        <f>IF(B58="",0,IF(ISNA(VLOOKUP(A58,'600m'!F$5:I$302,4,FALSE)),0,VLOOKUP(A58,'600m'!F$5:I$302,4,FALSE)))</f>
        <v>0</v>
      </c>
      <c r="K58" s="75" t="str">
        <f>IF(B58="","",IF(ISNA(VLOOKUP(A58,'600m'!F$5:J$302,5,FALSE)),"",VLOOKUP(A58,'600m'!F$5:J$302,5,FALSE)))</f>
        <v/>
      </c>
      <c r="L58" s="75" t="str">
        <f>IF(B58="","",IF(ISNA(VLOOKUP(A58,LongJump!F$5:G$302,2,FALSE)),"",VLOOKUP(A58,LongJump!F$5:G$302,2,FALSE)))</f>
        <v/>
      </c>
      <c r="M58" s="75">
        <f>IF(B58="",0,IF(ISNA(VLOOKUP(A58,LongJump!F$5:I$302,4,FALSE)),0,VLOOKUP(A58,LongJump!F$5:I$302,4,FALSE)))</f>
        <v>0</v>
      </c>
      <c r="N58" s="75">
        <f>IF(B58="",0,IF(ISNA(VLOOKUP(A58,LongJump!F$5:J$302,5,FALSE)),0,VLOOKUP(A58,LongJump!F$5:J$302,5,FALSE)))</f>
        <v>0</v>
      </c>
      <c r="O58" s="75" t="str">
        <f>IF(B58="","",IF(ISNA(VLOOKUP(A58,Vortex!F$5:I$302,2,FALSE)),"",VLOOKUP(A58,Vortex!F$5:I$302,2,FALSE)))</f>
        <v/>
      </c>
      <c r="P58" s="75">
        <f>IF(B58="",0,IF(ISNA(VLOOKUP(A58,Vortex!F$5:I$302,4,FALSE)),0,VLOOKUP(A58,Vortex!F$5:I$302,4,FALSE)))</f>
        <v>0</v>
      </c>
      <c r="Q58" s="75">
        <f t="shared" si="0"/>
        <v>0</v>
      </c>
      <c r="R58" s="75" t="str">
        <f t="shared" si="1"/>
        <v/>
      </c>
      <c r="S58" s="75" t="str">
        <f t="shared" si="2"/>
        <v/>
      </c>
      <c r="T58" s="75" t="str">
        <f t="shared" si="3"/>
        <v/>
      </c>
      <c r="U58" s="75" t="str">
        <f t="shared" si="4"/>
        <v/>
      </c>
      <c r="V58" s="63"/>
      <c r="W58" s="236" t="s">
        <v>38</v>
      </c>
      <c r="X58" s="76" t="str">
        <f t="shared" ref="X58:Y58" si="25">E299</f>
        <v/>
      </c>
      <c r="Y58" s="76">
        <f t="shared" si="25"/>
        <v>0</v>
      </c>
      <c r="Z58" s="76">
        <f t="shared" si="22"/>
        <v>0</v>
      </c>
    </row>
    <row r="59" spans="1:26" ht="20" customHeight="1">
      <c r="A59" s="75" t="str">
        <f>IF(DECLARATIONS!C58=0,"",DECLARATIONS!C58)</f>
        <v/>
      </c>
      <c r="B59" s="237" t="str">
        <f>IF(ISNA(VLOOKUP(A59,DECLARATIONS!C$5:D$292,2,FALSE)),"",IF(VLOOKUP(A59,DECLARATIONS!C$5:D$292,2,FALSE)="","",VLOOKUP(A59,DECLARATIONS!C$5:D$292,2,FALSE)))</f>
        <v/>
      </c>
      <c r="C59" s="237" t="str">
        <f>IF(ISNA(VLOOKUP(A59,DECLARATIONS!C$5:G$292,5,FALSE)),"",IF(VLOOKUP(A59,DECLARATIONS!C$5:G$292,5,FALSE)="","",VLOOKUP(A59,DECLARATIONS!C$5:G$292,5,FALSE)))</f>
        <v/>
      </c>
      <c r="D59" s="237" t="str">
        <f>IF(ISNA(VLOOKUP(A59,DECLARATIONS!C$5:H$292,6,FALSE)),"",IF(VLOOKUP(A59,DECLARATIONS!C$5:H$292,6,FALSE)="","",VLOOKUP(A59,DECLARATIONS!C$5:H$292,6,FALSE)))</f>
        <v/>
      </c>
      <c r="E59" s="237" t="str">
        <f>IF(ISNA(VLOOKUP(A59,DECLARATIONS!C$5:F$292,4,FALSE)),"",IF(VLOOKUP(A59,DECLARATIONS!C$5:F$292,4,FALSE)="","",VLOOKUP(A59,DECLARATIONS!C$5:F$292,4,FALSE)))</f>
        <v/>
      </c>
      <c r="F59" s="75" t="str">
        <f>IF(B59="","",IF(ISNA(VLOOKUP(A59,'75m'!F$5:G$302,2,FALSE)),"",VLOOKUP(A59,'75m'!F$5:G$302,2,FALSE)))</f>
        <v/>
      </c>
      <c r="G59" s="75">
        <f>IF(B59="",0,IF(ISNA(VLOOKUP(A59,'75m'!F$5:I$302,4,FALSE)),0,VLOOKUP(A59,'75m'!F$5:I$302,4,FALSE)))</f>
        <v>0</v>
      </c>
      <c r="H59" s="75" t="str">
        <f>IF(B59="","",IF(ISNA(VLOOKUP(A59,'75m'!F$5:J$302,5,FALSE)),"",VLOOKUP(A59,'75m'!F$5:J$302,5,FALSE)))</f>
        <v/>
      </c>
      <c r="I59" s="77">
        <f>IF(B59="",0,IF(ISNA(VLOOKUP(A59,'600m'!F$5:I$302,2,FALSE)),0,VLOOKUP(A59,'600m'!F$5:I$302,2,FALSE)))</f>
        <v>0</v>
      </c>
      <c r="J59" s="75">
        <f>IF(B59="",0,IF(ISNA(VLOOKUP(A59,'600m'!F$5:I$302,4,FALSE)),0,VLOOKUP(A59,'600m'!F$5:I$302,4,FALSE)))</f>
        <v>0</v>
      </c>
      <c r="K59" s="75" t="str">
        <f>IF(B59="","",IF(ISNA(VLOOKUP(A59,'600m'!F$5:J$302,5,FALSE)),"",VLOOKUP(A59,'600m'!F$5:J$302,5,FALSE)))</f>
        <v/>
      </c>
      <c r="L59" s="75" t="str">
        <f>IF(B59="","",IF(ISNA(VLOOKUP(A59,LongJump!F$5:G$302,2,FALSE)),"",VLOOKUP(A59,LongJump!F$5:G$302,2,FALSE)))</f>
        <v/>
      </c>
      <c r="M59" s="75">
        <f>IF(B59="",0,IF(ISNA(VLOOKUP(A59,LongJump!F$5:I$302,4,FALSE)),0,VLOOKUP(A59,LongJump!F$5:I$302,4,FALSE)))</f>
        <v>0</v>
      </c>
      <c r="N59" s="75">
        <f>IF(B59="",0,IF(ISNA(VLOOKUP(A59,LongJump!F$5:J$302,5,FALSE)),0,VLOOKUP(A59,LongJump!F$5:J$302,5,FALSE)))</f>
        <v>0</v>
      </c>
      <c r="O59" s="75" t="str">
        <f>IF(B59="","",IF(ISNA(VLOOKUP(A59,Vortex!F$5:I$302,2,FALSE)),"",VLOOKUP(A59,Vortex!F$5:I$302,2,FALSE)))</f>
        <v/>
      </c>
      <c r="P59" s="75">
        <f>IF(B59="",0,IF(ISNA(VLOOKUP(A59,Vortex!F$5:I$302,4,FALSE)),0,VLOOKUP(A59,Vortex!F$5:I$302,4,FALSE)))</f>
        <v>0</v>
      </c>
      <c r="Q59" s="75">
        <f t="shared" si="0"/>
        <v>0</v>
      </c>
      <c r="R59" s="75" t="str">
        <f t="shared" si="1"/>
        <v/>
      </c>
      <c r="S59" s="75" t="str">
        <f t="shared" si="2"/>
        <v/>
      </c>
      <c r="T59" s="75" t="str">
        <f t="shared" si="3"/>
        <v/>
      </c>
      <c r="U59" s="75" t="str">
        <f t="shared" si="4"/>
        <v/>
      </c>
      <c r="V59" s="63"/>
      <c r="W59" s="236" t="s">
        <v>28</v>
      </c>
      <c r="X59" s="76" t="str">
        <f t="shared" ref="X59:Y59" si="26">E300</f>
        <v/>
      </c>
      <c r="Y59" s="76">
        <f t="shared" si="26"/>
        <v>0</v>
      </c>
      <c r="Z59" s="76">
        <f t="shared" si="22"/>
        <v>0</v>
      </c>
    </row>
    <row r="60" spans="1:26" ht="20" customHeight="1">
      <c r="A60" s="75" t="str">
        <f>IF(DECLARATIONS!C59=0,"",DECLARATIONS!C59)</f>
        <v/>
      </c>
      <c r="B60" s="237" t="str">
        <f>IF(ISNA(VLOOKUP(A60,DECLARATIONS!C$5:D$292,2,FALSE)),"",IF(VLOOKUP(A60,DECLARATIONS!C$5:D$292,2,FALSE)="","",VLOOKUP(A60,DECLARATIONS!C$5:D$292,2,FALSE)))</f>
        <v/>
      </c>
      <c r="C60" s="237" t="str">
        <f>IF(ISNA(VLOOKUP(A60,DECLARATIONS!C$5:G$292,5,FALSE)),"",IF(VLOOKUP(A60,DECLARATIONS!C$5:G$292,5,FALSE)="","",VLOOKUP(A60,DECLARATIONS!C$5:G$292,5,FALSE)))</f>
        <v/>
      </c>
      <c r="D60" s="237" t="str">
        <f>IF(ISNA(VLOOKUP(A60,DECLARATIONS!C$5:H$292,6,FALSE)),"",IF(VLOOKUP(A60,DECLARATIONS!C$5:H$292,6,FALSE)="","",VLOOKUP(A60,DECLARATIONS!C$5:H$292,6,FALSE)))</f>
        <v/>
      </c>
      <c r="E60" s="237" t="str">
        <f>IF(ISNA(VLOOKUP(A60,DECLARATIONS!C$5:F$292,4,FALSE)),"",IF(VLOOKUP(A60,DECLARATIONS!C$5:F$292,4,FALSE)="","",VLOOKUP(A60,DECLARATIONS!C$5:F$292,4,FALSE)))</f>
        <v/>
      </c>
      <c r="F60" s="75" t="str">
        <f>IF(B60="","",IF(ISNA(VLOOKUP(A60,'75m'!F$5:G$302,2,FALSE)),"",VLOOKUP(A60,'75m'!F$5:G$302,2,FALSE)))</f>
        <v/>
      </c>
      <c r="G60" s="75">
        <f>IF(B60="",0,IF(ISNA(VLOOKUP(A60,'75m'!F$5:I$302,4,FALSE)),0,VLOOKUP(A60,'75m'!F$5:I$302,4,FALSE)))</f>
        <v>0</v>
      </c>
      <c r="H60" s="75" t="str">
        <f>IF(B60="","",IF(ISNA(VLOOKUP(A60,'75m'!F$5:J$302,5,FALSE)),"",VLOOKUP(A60,'75m'!F$5:J$302,5,FALSE)))</f>
        <v/>
      </c>
      <c r="I60" s="77">
        <f>IF(B60="",0,IF(ISNA(VLOOKUP(A60,'600m'!F$5:I$302,2,FALSE)),0,VLOOKUP(A60,'600m'!F$5:I$302,2,FALSE)))</f>
        <v>0</v>
      </c>
      <c r="J60" s="75">
        <f>IF(B60="",0,IF(ISNA(VLOOKUP(A60,'600m'!F$5:I$302,4,FALSE)),0,VLOOKUP(A60,'600m'!F$5:I$302,4,FALSE)))</f>
        <v>0</v>
      </c>
      <c r="K60" s="75" t="str">
        <f>IF(B60="","",IF(ISNA(VLOOKUP(A60,'600m'!F$5:J$302,5,FALSE)),"",VLOOKUP(A60,'600m'!F$5:J$302,5,FALSE)))</f>
        <v/>
      </c>
      <c r="L60" s="75" t="str">
        <f>IF(B60="","",IF(ISNA(VLOOKUP(A60,LongJump!F$5:G$302,2,FALSE)),"",VLOOKUP(A60,LongJump!F$5:G$302,2,FALSE)))</f>
        <v/>
      </c>
      <c r="M60" s="75">
        <f>IF(B60="",0,IF(ISNA(VLOOKUP(A60,LongJump!F$5:I$302,4,FALSE)),0,VLOOKUP(A60,LongJump!F$5:I$302,4,FALSE)))</f>
        <v>0</v>
      </c>
      <c r="N60" s="75">
        <f>IF(B60="",0,IF(ISNA(VLOOKUP(A60,LongJump!F$5:J$302,5,FALSE)),0,VLOOKUP(A60,LongJump!F$5:J$302,5,FALSE)))</f>
        <v>0</v>
      </c>
      <c r="O60" s="75" t="str">
        <f>IF(B60="","",IF(ISNA(VLOOKUP(A60,Vortex!F$5:I$302,2,FALSE)),"",VLOOKUP(A60,Vortex!F$5:I$302,2,FALSE)))</f>
        <v/>
      </c>
      <c r="P60" s="75">
        <f>IF(B60="",0,IF(ISNA(VLOOKUP(A60,Vortex!F$5:I$302,4,FALSE)),0,VLOOKUP(A60,Vortex!F$5:I$302,4,FALSE)))</f>
        <v>0</v>
      </c>
      <c r="Q60" s="75">
        <f t="shared" si="0"/>
        <v>0</v>
      </c>
      <c r="R60" s="75" t="str">
        <f t="shared" si="1"/>
        <v/>
      </c>
      <c r="S60" s="75" t="str">
        <f t="shared" si="2"/>
        <v/>
      </c>
      <c r="T60" s="75" t="str">
        <f t="shared" si="3"/>
        <v/>
      </c>
      <c r="U60" s="75" t="str">
        <f t="shared" si="4"/>
        <v/>
      </c>
      <c r="V60" s="63"/>
      <c r="W60" s="236" t="s">
        <v>39</v>
      </c>
      <c r="X60" s="76" t="str">
        <f t="shared" ref="X60:Y60" si="27">E301</f>
        <v/>
      </c>
      <c r="Y60" s="76">
        <f t="shared" si="27"/>
        <v>0</v>
      </c>
      <c r="Z60" s="76">
        <f t="shared" si="22"/>
        <v>0</v>
      </c>
    </row>
    <row r="61" spans="1:26" ht="20" customHeight="1">
      <c r="A61" s="75" t="str">
        <f>IF(DECLARATIONS!C60=0,"",DECLARATIONS!C60)</f>
        <v/>
      </c>
      <c r="B61" s="237" t="str">
        <f>IF(ISNA(VLOOKUP(A61,DECLARATIONS!C$5:D$292,2,FALSE)),"",IF(VLOOKUP(A61,DECLARATIONS!C$5:D$292,2,FALSE)="","",VLOOKUP(A61,DECLARATIONS!C$5:D$292,2,FALSE)))</f>
        <v/>
      </c>
      <c r="C61" s="237" t="str">
        <f>IF(ISNA(VLOOKUP(A61,DECLARATIONS!C$5:G$292,5,FALSE)),"",IF(VLOOKUP(A61,DECLARATIONS!C$5:G$292,5,FALSE)="","",VLOOKUP(A61,DECLARATIONS!C$5:G$292,5,FALSE)))</f>
        <v/>
      </c>
      <c r="D61" s="237" t="str">
        <f>IF(ISNA(VLOOKUP(A61,DECLARATIONS!C$5:H$292,6,FALSE)),"",IF(VLOOKUP(A61,DECLARATIONS!C$5:H$292,6,FALSE)="","",VLOOKUP(A61,DECLARATIONS!C$5:H$292,6,FALSE)))</f>
        <v/>
      </c>
      <c r="E61" s="237" t="str">
        <f>IF(ISNA(VLOOKUP(A61,DECLARATIONS!C$5:F$292,4,FALSE)),"",IF(VLOOKUP(A61,DECLARATIONS!C$5:F$292,4,FALSE)="","",VLOOKUP(A61,DECLARATIONS!C$5:F$292,4,FALSE)))</f>
        <v/>
      </c>
      <c r="F61" s="75" t="str">
        <f>IF(B61="","",IF(ISNA(VLOOKUP(A61,'75m'!F$5:G$302,2,FALSE)),"",VLOOKUP(A61,'75m'!F$5:G$302,2,FALSE)))</f>
        <v/>
      </c>
      <c r="G61" s="75">
        <f>IF(B61="",0,IF(ISNA(VLOOKUP(A61,'75m'!F$5:I$302,4,FALSE)),0,VLOOKUP(A61,'75m'!F$5:I$302,4,FALSE)))</f>
        <v>0</v>
      </c>
      <c r="H61" s="75" t="str">
        <f>IF(B61="","",IF(ISNA(VLOOKUP(A61,'75m'!F$5:J$302,5,FALSE)),"",VLOOKUP(A61,'75m'!F$5:J$302,5,FALSE)))</f>
        <v/>
      </c>
      <c r="I61" s="77">
        <f>IF(B61="",0,IF(ISNA(VLOOKUP(A61,'600m'!F$5:I$302,2,FALSE)),0,VLOOKUP(A61,'600m'!F$5:I$302,2,FALSE)))</f>
        <v>0</v>
      </c>
      <c r="J61" s="75">
        <f>IF(B61="",0,IF(ISNA(VLOOKUP(A61,'600m'!F$5:I$302,4,FALSE)),0,VLOOKUP(A61,'600m'!F$5:I$302,4,FALSE)))</f>
        <v>0</v>
      </c>
      <c r="K61" s="75" t="str">
        <f>IF(B61="","",IF(ISNA(VLOOKUP(A61,'600m'!F$5:J$302,5,FALSE)),"",VLOOKUP(A61,'600m'!F$5:J$302,5,FALSE)))</f>
        <v/>
      </c>
      <c r="L61" s="75" t="str">
        <f>IF(B61="","",IF(ISNA(VLOOKUP(A61,LongJump!F$5:G$302,2,FALSE)),"",VLOOKUP(A61,LongJump!F$5:G$302,2,FALSE)))</f>
        <v/>
      </c>
      <c r="M61" s="75">
        <f>IF(B61="",0,IF(ISNA(VLOOKUP(A61,LongJump!F$5:I$302,4,FALSE)),0,VLOOKUP(A61,LongJump!F$5:I$302,4,FALSE)))</f>
        <v>0</v>
      </c>
      <c r="N61" s="75">
        <f>IF(B61="",0,IF(ISNA(VLOOKUP(A61,LongJump!F$5:J$302,5,FALSE)),0,VLOOKUP(A61,LongJump!F$5:J$302,5,FALSE)))</f>
        <v>0</v>
      </c>
      <c r="O61" s="75" t="str">
        <f>IF(B61="","",IF(ISNA(VLOOKUP(A61,Vortex!F$5:I$302,2,FALSE)),"",VLOOKUP(A61,Vortex!F$5:I$302,2,FALSE)))</f>
        <v/>
      </c>
      <c r="P61" s="75">
        <f>IF(B61="",0,IF(ISNA(VLOOKUP(A61,Vortex!F$5:I$302,4,FALSE)),0,VLOOKUP(A61,Vortex!F$5:I$302,4,FALSE)))</f>
        <v>0</v>
      </c>
      <c r="Q61" s="75">
        <f t="shared" si="0"/>
        <v>0</v>
      </c>
      <c r="R61" s="75" t="str">
        <f t="shared" si="1"/>
        <v/>
      </c>
      <c r="S61" s="75" t="str">
        <f t="shared" si="2"/>
        <v/>
      </c>
      <c r="T61" s="75" t="str">
        <f t="shared" si="3"/>
        <v/>
      </c>
      <c r="U61" s="75" t="str">
        <f t="shared" si="4"/>
        <v/>
      </c>
      <c r="V61" s="63"/>
      <c r="W61" s="236" t="s">
        <v>40</v>
      </c>
      <c r="X61" s="76" t="str">
        <f t="shared" ref="X61:Y61" si="28">E302</f>
        <v/>
      </c>
      <c r="Y61" s="76">
        <f t="shared" si="28"/>
        <v>0</v>
      </c>
      <c r="Z61" s="76">
        <f t="shared" si="22"/>
        <v>0</v>
      </c>
    </row>
    <row r="62" spans="1:26" ht="20" customHeight="1">
      <c r="A62" s="75" t="str">
        <f>IF(DECLARATIONS!C61=0,"",DECLARATIONS!C61)</f>
        <v/>
      </c>
      <c r="B62" s="237" t="str">
        <f>IF(ISNA(VLOOKUP(A62,DECLARATIONS!C$5:D$292,2,FALSE)),"",IF(VLOOKUP(A62,DECLARATIONS!C$5:D$292,2,FALSE)="","",VLOOKUP(A62,DECLARATIONS!C$5:D$292,2,FALSE)))</f>
        <v/>
      </c>
      <c r="C62" s="237" t="str">
        <f>IF(ISNA(VLOOKUP(A62,DECLARATIONS!C$5:G$292,5,FALSE)),"",IF(VLOOKUP(A62,DECLARATIONS!C$5:G$292,5,FALSE)="","",VLOOKUP(A62,DECLARATIONS!C$5:G$292,5,FALSE)))</f>
        <v/>
      </c>
      <c r="D62" s="237" t="str">
        <f>IF(ISNA(VLOOKUP(A62,DECLARATIONS!C$5:H$292,6,FALSE)),"",IF(VLOOKUP(A62,DECLARATIONS!C$5:H$292,6,FALSE)="","",VLOOKUP(A62,DECLARATIONS!C$5:H$292,6,FALSE)))</f>
        <v/>
      </c>
      <c r="E62" s="237" t="str">
        <f>IF(ISNA(VLOOKUP(A62,DECLARATIONS!C$5:F$292,4,FALSE)),"",IF(VLOOKUP(A62,DECLARATIONS!C$5:F$292,4,FALSE)="","",VLOOKUP(A62,DECLARATIONS!C$5:F$292,4,FALSE)))</f>
        <v/>
      </c>
      <c r="F62" s="75" t="str">
        <f>IF(B62="","",IF(ISNA(VLOOKUP(A62,'75m'!F$5:G$302,2,FALSE)),"",VLOOKUP(A62,'75m'!F$5:G$302,2,FALSE)))</f>
        <v/>
      </c>
      <c r="G62" s="75">
        <f>IF(B62="",0,IF(ISNA(VLOOKUP(A62,'75m'!F$5:I$302,4,FALSE)),0,VLOOKUP(A62,'75m'!F$5:I$302,4,FALSE)))</f>
        <v>0</v>
      </c>
      <c r="H62" s="75" t="str">
        <f>IF(B62="","",IF(ISNA(VLOOKUP(A62,'75m'!F$5:J$302,5,FALSE)),"",VLOOKUP(A62,'75m'!F$5:J$302,5,FALSE)))</f>
        <v/>
      </c>
      <c r="I62" s="77">
        <f>IF(B62="",0,IF(ISNA(VLOOKUP(A62,'600m'!F$5:I$302,2,FALSE)),0,VLOOKUP(A62,'600m'!F$5:I$302,2,FALSE)))</f>
        <v>0</v>
      </c>
      <c r="J62" s="75">
        <f>IF(B62="",0,IF(ISNA(VLOOKUP(A62,'600m'!F$5:I$302,4,FALSE)),0,VLOOKUP(A62,'600m'!F$5:I$302,4,FALSE)))</f>
        <v>0</v>
      </c>
      <c r="K62" s="75" t="str">
        <f>IF(B62="","",IF(ISNA(VLOOKUP(A62,'600m'!F$5:J$302,5,FALSE)),"",VLOOKUP(A62,'600m'!F$5:J$302,5,FALSE)))</f>
        <v/>
      </c>
      <c r="L62" s="75" t="str">
        <f>IF(B62="","",IF(ISNA(VLOOKUP(A62,LongJump!F$5:G$302,2,FALSE)),"",VLOOKUP(A62,LongJump!F$5:G$302,2,FALSE)))</f>
        <v/>
      </c>
      <c r="M62" s="75">
        <f>IF(B62="",0,IF(ISNA(VLOOKUP(A62,LongJump!F$5:I$302,4,FALSE)),0,VLOOKUP(A62,LongJump!F$5:I$302,4,FALSE)))</f>
        <v>0</v>
      </c>
      <c r="N62" s="75">
        <f>IF(B62="",0,IF(ISNA(VLOOKUP(A62,LongJump!F$5:J$302,5,FALSE)),0,VLOOKUP(A62,LongJump!F$5:J$302,5,FALSE)))</f>
        <v>0</v>
      </c>
      <c r="O62" s="75" t="str">
        <f>IF(B62="","",IF(ISNA(VLOOKUP(A62,Vortex!F$5:I$302,2,FALSE)),"",VLOOKUP(A62,Vortex!F$5:I$302,2,FALSE)))</f>
        <v/>
      </c>
      <c r="P62" s="75">
        <f>IF(B62="",0,IF(ISNA(VLOOKUP(A62,Vortex!F$5:I$302,4,FALSE)),0,VLOOKUP(A62,Vortex!F$5:I$302,4,FALSE)))</f>
        <v>0</v>
      </c>
      <c r="Q62" s="75">
        <f t="shared" si="0"/>
        <v>0</v>
      </c>
      <c r="R62" s="75" t="str">
        <f t="shared" si="1"/>
        <v/>
      </c>
      <c r="S62" s="75" t="str">
        <f t="shared" si="2"/>
        <v/>
      </c>
      <c r="T62" s="75" t="str">
        <f t="shared" si="3"/>
        <v/>
      </c>
      <c r="U62" s="75" t="str">
        <f t="shared" si="4"/>
        <v/>
      </c>
      <c r="V62" s="63"/>
      <c r="W62" s="138"/>
    </row>
    <row r="63" spans="1:26" ht="20" customHeight="1">
      <c r="A63" s="75" t="str">
        <f>IF(DECLARATIONS!C62=0,"",DECLARATIONS!C62)</f>
        <v/>
      </c>
      <c r="B63" s="237" t="str">
        <f>IF(ISNA(VLOOKUP(A63,DECLARATIONS!C$5:D$292,2,FALSE)),"",IF(VLOOKUP(A63,DECLARATIONS!C$5:D$292,2,FALSE)="","",VLOOKUP(A63,DECLARATIONS!C$5:D$292,2,FALSE)))</f>
        <v/>
      </c>
      <c r="C63" s="237" t="str">
        <f>IF(ISNA(VLOOKUP(A63,DECLARATIONS!C$5:G$292,5,FALSE)),"",IF(VLOOKUP(A63,DECLARATIONS!C$5:G$292,5,FALSE)="","",VLOOKUP(A63,DECLARATIONS!C$5:G$292,5,FALSE)))</f>
        <v/>
      </c>
      <c r="D63" s="237" t="str">
        <f>IF(ISNA(VLOOKUP(A63,DECLARATIONS!C$5:H$292,6,FALSE)),"",IF(VLOOKUP(A63,DECLARATIONS!C$5:H$292,6,FALSE)="","",VLOOKUP(A63,DECLARATIONS!C$5:H$292,6,FALSE)))</f>
        <v/>
      </c>
      <c r="E63" s="237" t="str">
        <f>IF(ISNA(VLOOKUP(A63,DECLARATIONS!C$5:F$292,4,FALSE)),"",IF(VLOOKUP(A63,DECLARATIONS!C$5:F$292,4,FALSE)="","",VLOOKUP(A63,DECLARATIONS!C$5:F$292,4,FALSE)))</f>
        <v/>
      </c>
      <c r="F63" s="75" t="str">
        <f>IF(B63="","",IF(ISNA(VLOOKUP(A63,'75m'!F$5:G$302,2,FALSE)),"",VLOOKUP(A63,'75m'!F$5:G$302,2,FALSE)))</f>
        <v/>
      </c>
      <c r="G63" s="75">
        <f>IF(B63="",0,IF(ISNA(VLOOKUP(A63,'75m'!F$5:I$302,4,FALSE)),0,VLOOKUP(A63,'75m'!F$5:I$302,4,FALSE)))</f>
        <v>0</v>
      </c>
      <c r="H63" s="75" t="str">
        <f>IF(B63="","",IF(ISNA(VLOOKUP(A63,'75m'!F$5:J$302,5,FALSE)),"",VLOOKUP(A63,'75m'!F$5:J$302,5,FALSE)))</f>
        <v/>
      </c>
      <c r="I63" s="77">
        <f>IF(B63="",0,IF(ISNA(VLOOKUP(A63,'600m'!F$5:I$302,2,FALSE)),0,VLOOKUP(A63,'600m'!F$5:I$302,2,FALSE)))</f>
        <v>0</v>
      </c>
      <c r="J63" s="75">
        <f>IF(B63="",0,IF(ISNA(VLOOKUP(A63,'600m'!F$5:I$302,4,FALSE)),0,VLOOKUP(A63,'600m'!F$5:I$302,4,FALSE)))</f>
        <v>0</v>
      </c>
      <c r="K63" s="75" t="str">
        <f>IF(B63="","",IF(ISNA(VLOOKUP(A63,'600m'!F$5:J$302,5,FALSE)),"",VLOOKUP(A63,'600m'!F$5:J$302,5,FALSE)))</f>
        <v/>
      </c>
      <c r="L63" s="75" t="str">
        <f>IF(B63="","",IF(ISNA(VLOOKUP(A63,LongJump!F$5:G$302,2,FALSE)),"",VLOOKUP(A63,LongJump!F$5:G$302,2,FALSE)))</f>
        <v/>
      </c>
      <c r="M63" s="75">
        <f>IF(B63="",0,IF(ISNA(VLOOKUP(A63,LongJump!F$5:I$302,4,FALSE)),0,VLOOKUP(A63,LongJump!F$5:I$302,4,FALSE)))</f>
        <v>0</v>
      </c>
      <c r="N63" s="75">
        <f>IF(B63="",0,IF(ISNA(VLOOKUP(A63,LongJump!F$5:J$302,5,FALSE)),0,VLOOKUP(A63,LongJump!F$5:J$302,5,FALSE)))</f>
        <v>0</v>
      </c>
      <c r="O63" s="75" t="str">
        <f>IF(B63="","",IF(ISNA(VLOOKUP(A63,Vortex!F$5:I$302,2,FALSE)),"",VLOOKUP(A63,Vortex!F$5:I$302,2,FALSE)))</f>
        <v/>
      </c>
      <c r="P63" s="75">
        <f>IF(B63="",0,IF(ISNA(VLOOKUP(A63,Vortex!F$5:I$302,4,FALSE)),0,VLOOKUP(A63,Vortex!F$5:I$302,4,FALSE)))</f>
        <v>0</v>
      </c>
      <c r="Q63" s="75">
        <f t="shared" si="0"/>
        <v>0</v>
      </c>
      <c r="R63" s="75" t="str">
        <f t="shared" si="1"/>
        <v/>
      </c>
      <c r="S63" s="75" t="str">
        <f t="shared" si="2"/>
        <v/>
      </c>
      <c r="T63" s="75" t="str">
        <f t="shared" si="3"/>
        <v/>
      </c>
      <c r="U63" s="75" t="str">
        <f t="shared" si="4"/>
        <v/>
      </c>
      <c r="V63" s="63"/>
      <c r="W63" s="236" t="s">
        <v>101</v>
      </c>
      <c r="X63" s="72" t="s">
        <v>168</v>
      </c>
      <c r="Y63" s="72" t="s">
        <v>169</v>
      </c>
      <c r="Z63" s="72" t="s">
        <v>1</v>
      </c>
    </row>
    <row r="64" spans="1:26" ht="20" customHeight="1">
      <c r="A64" s="75" t="str">
        <f>IF(DECLARATIONS!C63=0,"",DECLARATIONS!C63)</f>
        <v/>
      </c>
      <c r="B64" s="237" t="str">
        <f>IF(ISNA(VLOOKUP(A64,DECLARATIONS!C$5:D$292,2,FALSE)),"",IF(VLOOKUP(A64,DECLARATIONS!C$5:D$292,2,FALSE)="","",VLOOKUP(A64,DECLARATIONS!C$5:D$292,2,FALSE)))</f>
        <v/>
      </c>
      <c r="C64" s="237" t="str">
        <f>IF(ISNA(VLOOKUP(A64,DECLARATIONS!C$5:G$292,5,FALSE)),"",IF(VLOOKUP(A64,DECLARATIONS!C$5:G$292,5,FALSE)="","",VLOOKUP(A64,DECLARATIONS!C$5:G$292,5,FALSE)))</f>
        <v/>
      </c>
      <c r="D64" s="237" t="str">
        <f>IF(ISNA(VLOOKUP(A64,DECLARATIONS!C$5:H$292,6,FALSE)),"",IF(VLOOKUP(A64,DECLARATIONS!C$5:H$292,6,FALSE)="","",VLOOKUP(A64,DECLARATIONS!C$5:H$292,6,FALSE)))</f>
        <v/>
      </c>
      <c r="E64" s="237" t="str">
        <f>IF(ISNA(VLOOKUP(A64,DECLARATIONS!C$5:F$292,4,FALSE)),"",IF(VLOOKUP(A64,DECLARATIONS!C$5:F$292,4,FALSE)="","",VLOOKUP(A64,DECLARATIONS!C$5:F$292,4,FALSE)))</f>
        <v/>
      </c>
      <c r="F64" s="75" t="str">
        <f>IF(B64="","",IF(ISNA(VLOOKUP(A64,'75m'!F$5:G$302,2,FALSE)),"",VLOOKUP(A64,'75m'!F$5:G$302,2,FALSE)))</f>
        <v/>
      </c>
      <c r="G64" s="75">
        <f>IF(B64="",0,IF(ISNA(VLOOKUP(A64,'75m'!F$5:I$302,4,FALSE)),0,VLOOKUP(A64,'75m'!F$5:I$302,4,FALSE)))</f>
        <v>0</v>
      </c>
      <c r="H64" s="75" t="str">
        <f>IF(B64="","",IF(ISNA(VLOOKUP(A64,'75m'!F$5:J$302,5,FALSE)),"",VLOOKUP(A64,'75m'!F$5:J$302,5,FALSE)))</f>
        <v/>
      </c>
      <c r="I64" s="77">
        <f>IF(B64="",0,IF(ISNA(VLOOKUP(A64,'600m'!F$5:I$302,2,FALSE)),0,VLOOKUP(A64,'600m'!F$5:I$302,2,FALSE)))</f>
        <v>0</v>
      </c>
      <c r="J64" s="75">
        <f>IF(B64="",0,IF(ISNA(VLOOKUP(A64,'600m'!F$5:I$302,4,FALSE)),0,VLOOKUP(A64,'600m'!F$5:I$302,4,FALSE)))</f>
        <v>0</v>
      </c>
      <c r="K64" s="75" t="str">
        <f>IF(B64="","",IF(ISNA(VLOOKUP(A64,'600m'!F$5:J$302,5,FALSE)),"",VLOOKUP(A64,'600m'!F$5:J$302,5,FALSE)))</f>
        <v/>
      </c>
      <c r="L64" s="75" t="str">
        <f>IF(B64="","",IF(ISNA(VLOOKUP(A64,LongJump!F$5:G$302,2,FALSE)),"",VLOOKUP(A64,LongJump!F$5:G$302,2,FALSE)))</f>
        <v/>
      </c>
      <c r="M64" s="75">
        <f>IF(B64="",0,IF(ISNA(VLOOKUP(A64,LongJump!F$5:I$302,4,FALSE)),0,VLOOKUP(A64,LongJump!F$5:I$302,4,FALSE)))</f>
        <v>0</v>
      </c>
      <c r="N64" s="75">
        <f>IF(B64="",0,IF(ISNA(VLOOKUP(A64,LongJump!F$5:J$302,5,FALSE)),0,VLOOKUP(A64,LongJump!F$5:J$302,5,FALSE)))</f>
        <v>0</v>
      </c>
      <c r="O64" s="75" t="str">
        <f>IF(B64="","",IF(ISNA(VLOOKUP(A64,Vortex!F$5:I$302,2,FALSE)),"",VLOOKUP(A64,Vortex!F$5:I$302,2,FALSE)))</f>
        <v/>
      </c>
      <c r="P64" s="75">
        <f>IF(B64="",0,IF(ISNA(VLOOKUP(A64,Vortex!F$5:I$302,4,FALSE)),0,VLOOKUP(A64,Vortex!F$5:I$302,4,FALSE)))</f>
        <v>0</v>
      </c>
      <c r="Q64" s="75">
        <f t="shared" si="0"/>
        <v>0</v>
      </c>
      <c r="R64" s="75" t="str">
        <f t="shared" si="1"/>
        <v/>
      </c>
      <c r="S64" s="75" t="str">
        <f t="shared" si="2"/>
        <v/>
      </c>
      <c r="T64" s="75" t="str">
        <f t="shared" si="3"/>
        <v/>
      </c>
      <c r="U64" s="75" t="str">
        <f t="shared" si="4"/>
        <v/>
      </c>
      <c r="V64" s="63"/>
      <c r="W64" s="236" t="s">
        <v>34</v>
      </c>
      <c r="X64" s="76" t="str">
        <f>K295</f>
        <v/>
      </c>
      <c r="Y64" s="76">
        <f>L295</f>
        <v>0</v>
      </c>
      <c r="Z64" s="76">
        <f>J295</f>
        <v>0</v>
      </c>
    </row>
    <row r="65" spans="1:26" ht="20" customHeight="1">
      <c r="A65" s="75" t="str">
        <f>IF(DECLARATIONS!C64=0,"",DECLARATIONS!C64)</f>
        <v/>
      </c>
      <c r="B65" s="237" t="str">
        <f>IF(ISNA(VLOOKUP(A65,DECLARATIONS!C$5:D$292,2,FALSE)),"",IF(VLOOKUP(A65,DECLARATIONS!C$5:D$292,2,FALSE)="","",VLOOKUP(A65,DECLARATIONS!C$5:D$292,2,FALSE)))</f>
        <v/>
      </c>
      <c r="C65" s="237" t="str">
        <f>IF(ISNA(VLOOKUP(A65,DECLARATIONS!C$5:G$292,5,FALSE)),"",IF(VLOOKUP(A65,DECLARATIONS!C$5:G$292,5,FALSE)="","",VLOOKUP(A65,DECLARATIONS!C$5:G$292,5,FALSE)))</f>
        <v/>
      </c>
      <c r="D65" s="237" t="str">
        <f>IF(ISNA(VLOOKUP(A65,DECLARATIONS!C$5:H$292,6,FALSE)),"",IF(VLOOKUP(A65,DECLARATIONS!C$5:H$292,6,FALSE)="","",VLOOKUP(A65,DECLARATIONS!C$5:H$292,6,FALSE)))</f>
        <v/>
      </c>
      <c r="E65" s="237" t="str">
        <f>IF(ISNA(VLOOKUP(A65,DECLARATIONS!C$5:F$292,4,FALSE)),"",IF(VLOOKUP(A65,DECLARATIONS!C$5:F$292,4,FALSE)="","",VLOOKUP(A65,DECLARATIONS!C$5:F$292,4,FALSE)))</f>
        <v/>
      </c>
      <c r="F65" s="75" t="str">
        <f>IF(B65="","",IF(ISNA(VLOOKUP(A65,'75m'!F$5:G$302,2,FALSE)),"",VLOOKUP(A65,'75m'!F$5:G$302,2,FALSE)))</f>
        <v/>
      </c>
      <c r="G65" s="75">
        <f>IF(B65="",0,IF(ISNA(VLOOKUP(A65,'75m'!F$5:I$302,4,FALSE)),0,VLOOKUP(A65,'75m'!F$5:I$302,4,FALSE)))</f>
        <v>0</v>
      </c>
      <c r="H65" s="75" t="str">
        <f>IF(B65="","",IF(ISNA(VLOOKUP(A65,'75m'!F$5:J$302,5,FALSE)),"",VLOOKUP(A65,'75m'!F$5:J$302,5,FALSE)))</f>
        <v/>
      </c>
      <c r="I65" s="77">
        <f>IF(B65="",0,IF(ISNA(VLOOKUP(A65,'600m'!F$5:I$302,2,FALSE)),0,VLOOKUP(A65,'600m'!F$5:I$302,2,FALSE)))</f>
        <v>0</v>
      </c>
      <c r="J65" s="75">
        <f>IF(B65="",0,IF(ISNA(VLOOKUP(A65,'600m'!F$5:I$302,4,FALSE)),0,VLOOKUP(A65,'600m'!F$5:I$302,4,FALSE)))</f>
        <v>0</v>
      </c>
      <c r="K65" s="75" t="str">
        <f>IF(B65="","",IF(ISNA(VLOOKUP(A65,'600m'!F$5:J$302,5,FALSE)),"",VLOOKUP(A65,'600m'!F$5:J$302,5,FALSE)))</f>
        <v/>
      </c>
      <c r="L65" s="75" t="str">
        <f>IF(B65="","",IF(ISNA(VLOOKUP(A65,LongJump!F$5:G$302,2,FALSE)),"",VLOOKUP(A65,LongJump!F$5:G$302,2,FALSE)))</f>
        <v/>
      </c>
      <c r="M65" s="75">
        <f>IF(B65="",0,IF(ISNA(VLOOKUP(A65,LongJump!F$5:I$302,4,FALSE)),0,VLOOKUP(A65,LongJump!F$5:I$302,4,FALSE)))</f>
        <v>0</v>
      </c>
      <c r="N65" s="75">
        <f>IF(B65="",0,IF(ISNA(VLOOKUP(A65,LongJump!F$5:J$302,5,FALSE)),0,VLOOKUP(A65,LongJump!F$5:J$302,5,FALSE)))</f>
        <v>0</v>
      </c>
      <c r="O65" s="75" t="str">
        <f>IF(B65="","",IF(ISNA(VLOOKUP(A65,Vortex!F$5:I$302,2,FALSE)),"",VLOOKUP(A65,Vortex!F$5:I$302,2,FALSE)))</f>
        <v/>
      </c>
      <c r="P65" s="75">
        <f>IF(B65="",0,IF(ISNA(VLOOKUP(A65,Vortex!F$5:I$302,4,FALSE)),0,VLOOKUP(A65,Vortex!F$5:I$302,4,FALSE)))</f>
        <v>0</v>
      </c>
      <c r="Q65" s="75">
        <f t="shared" si="0"/>
        <v>0</v>
      </c>
      <c r="R65" s="75" t="str">
        <f t="shared" si="1"/>
        <v/>
      </c>
      <c r="S65" s="75" t="str">
        <f t="shared" si="2"/>
        <v/>
      </c>
      <c r="T65" s="75" t="str">
        <f t="shared" si="3"/>
        <v/>
      </c>
      <c r="U65" s="75" t="str">
        <f t="shared" si="4"/>
        <v/>
      </c>
      <c r="V65" s="63"/>
      <c r="W65" s="236" t="s">
        <v>35</v>
      </c>
      <c r="X65" s="76" t="str">
        <f t="shared" ref="X65:Y65" si="29">K296</f>
        <v/>
      </c>
      <c r="Y65" s="76">
        <f t="shared" si="29"/>
        <v>0</v>
      </c>
      <c r="Z65" s="76">
        <f t="shared" ref="Z65:Z71" si="30">J296</f>
        <v>0</v>
      </c>
    </row>
    <row r="66" spans="1:26" ht="20" customHeight="1">
      <c r="A66" s="75" t="str">
        <f>IF(DECLARATIONS!C65=0,"",DECLARATIONS!C65)</f>
        <v/>
      </c>
      <c r="B66" s="237" t="str">
        <f>IF(ISNA(VLOOKUP(A66,DECLARATIONS!C$5:D$292,2,FALSE)),"",IF(VLOOKUP(A66,DECLARATIONS!C$5:D$292,2,FALSE)="","",VLOOKUP(A66,DECLARATIONS!C$5:D$292,2,FALSE)))</f>
        <v/>
      </c>
      <c r="C66" s="237" t="str">
        <f>IF(ISNA(VLOOKUP(A66,DECLARATIONS!C$5:G$292,5,FALSE)),"",IF(VLOOKUP(A66,DECLARATIONS!C$5:G$292,5,FALSE)="","",VLOOKUP(A66,DECLARATIONS!C$5:G$292,5,FALSE)))</f>
        <v/>
      </c>
      <c r="D66" s="237" t="str">
        <f>IF(ISNA(VLOOKUP(A66,DECLARATIONS!C$5:H$292,6,FALSE)),"",IF(VLOOKUP(A66,DECLARATIONS!C$5:H$292,6,FALSE)="","",VLOOKUP(A66,DECLARATIONS!C$5:H$292,6,FALSE)))</f>
        <v/>
      </c>
      <c r="E66" s="237" t="str">
        <f>IF(ISNA(VLOOKUP(A66,DECLARATIONS!C$5:F$292,4,FALSE)),"",IF(VLOOKUP(A66,DECLARATIONS!C$5:F$292,4,FALSE)="","",VLOOKUP(A66,DECLARATIONS!C$5:F$292,4,FALSE)))</f>
        <v/>
      </c>
      <c r="F66" s="75" t="str">
        <f>IF(B66="","",IF(ISNA(VLOOKUP(A66,'75m'!F$5:G$302,2,FALSE)),"",VLOOKUP(A66,'75m'!F$5:G$302,2,FALSE)))</f>
        <v/>
      </c>
      <c r="G66" s="75">
        <f>IF(B66="",0,IF(ISNA(VLOOKUP(A66,'75m'!F$5:I$302,4,FALSE)),0,VLOOKUP(A66,'75m'!F$5:I$302,4,FALSE)))</f>
        <v>0</v>
      </c>
      <c r="H66" s="75" t="str">
        <f>IF(B66="","",IF(ISNA(VLOOKUP(A66,'75m'!F$5:J$302,5,FALSE)),"",VLOOKUP(A66,'75m'!F$5:J$302,5,FALSE)))</f>
        <v/>
      </c>
      <c r="I66" s="77">
        <f>IF(B66="",0,IF(ISNA(VLOOKUP(A66,'600m'!F$5:I$302,2,FALSE)),0,VLOOKUP(A66,'600m'!F$5:I$302,2,FALSE)))</f>
        <v>0</v>
      </c>
      <c r="J66" s="75">
        <f>IF(B66="",0,IF(ISNA(VLOOKUP(A66,'600m'!F$5:I$302,4,FALSE)),0,VLOOKUP(A66,'600m'!F$5:I$302,4,FALSE)))</f>
        <v>0</v>
      </c>
      <c r="K66" s="75" t="str">
        <f>IF(B66="","",IF(ISNA(VLOOKUP(A66,'600m'!F$5:J$302,5,FALSE)),"",VLOOKUP(A66,'600m'!F$5:J$302,5,FALSE)))</f>
        <v/>
      </c>
      <c r="L66" s="75" t="str">
        <f>IF(B66="","",IF(ISNA(VLOOKUP(A66,LongJump!F$5:G$302,2,FALSE)),"",VLOOKUP(A66,LongJump!F$5:G$302,2,FALSE)))</f>
        <v/>
      </c>
      <c r="M66" s="75">
        <f>IF(B66="",0,IF(ISNA(VLOOKUP(A66,LongJump!F$5:I$302,4,FALSE)),0,VLOOKUP(A66,LongJump!F$5:I$302,4,FALSE)))</f>
        <v>0</v>
      </c>
      <c r="N66" s="75">
        <f>IF(B66="",0,IF(ISNA(VLOOKUP(A66,LongJump!F$5:J$302,5,FALSE)),0,VLOOKUP(A66,LongJump!F$5:J$302,5,FALSE)))</f>
        <v>0</v>
      </c>
      <c r="O66" s="75" t="str">
        <f>IF(B66="","",IF(ISNA(VLOOKUP(A66,Vortex!F$5:I$302,2,FALSE)),"",VLOOKUP(A66,Vortex!F$5:I$302,2,FALSE)))</f>
        <v/>
      </c>
      <c r="P66" s="75">
        <f>IF(B66="",0,IF(ISNA(VLOOKUP(A66,Vortex!F$5:I$302,4,FALSE)),0,VLOOKUP(A66,Vortex!F$5:I$302,4,FALSE)))</f>
        <v>0</v>
      </c>
      <c r="Q66" s="75">
        <f t="shared" si="0"/>
        <v>0</v>
      </c>
      <c r="R66" s="75" t="str">
        <f t="shared" si="1"/>
        <v/>
      </c>
      <c r="S66" s="75" t="str">
        <f t="shared" si="2"/>
        <v/>
      </c>
      <c r="T66" s="75" t="str">
        <f t="shared" si="3"/>
        <v/>
      </c>
      <c r="U66" s="75" t="str">
        <f t="shared" si="4"/>
        <v/>
      </c>
      <c r="V66" s="63"/>
      <c r="W66" s="236" t="s">
        <v>36</v>
      </c>
      <c r="X66" s="76" t="str">
        <f t="shared" ref="X66:Y66" si="31">K297</f>
        <v/>
      </c>
      <c r="Y66" s="76">
        <f t="shared" si="31"/>
        <v>0</v>
      </c>
      <c r="Z66" s="76">
        <f t="shared" si="30"/>
        <v>0</v>
      </c>
    </row>
    <row r="67" spans="1:26" ht="20" customHeight="1">
      <c r="A67" s="75" t="str">
        <f>IF(DECLARATIONS!C66=0,"",DECLARATIONS!C66)</f>
        <v/>
      </c>
      <c r="B67" s="237" t="str">
        <f>IF(ISNA(VLOOKUP(A67,DECLARATIONS!C$5:D$292,2,FALSE)),"",IF(VLOOKUP(A67,DECLARATIONS!C$5:D$292,2,FALSE)="","",VLOOKUP(A67,DECLARATIONS!C$5:D$292,2,FALSE)))</f>
        <v/>
      </c>
      <c r="C67" s="237" t="str">
        <f>IF(ISNA(VLOOKUP(A67,DECLARATIONS!C$5:G$292,5,FALSE)),"",IF(VLOOKUP(A67,DECLARATIONS!C$5:G$292,5,FALSE)="","",VLOOKUP(A67,DECLARATIONS!C$5:G$292,5,FALSE)))</f>
        <v/>
      </c>
      <c r="D67" s="237" t="str">
        <f>IF(ISNA(VLOOKUP(A67,DECLARATIONS!C$5:H$292,6,FALSE)),"",IF(VLOOKUP(A67,DECLARATIONS!C$5:H$292,6,FALSE)="","",VLOOKUP(A67,DECLARATIONS!C$5:H$292,6,FALSE)))</f>
        <v/>
      </c>
      <c r="E67" s="237" t="str">
        <f>IF(ISNA(VLOOKUP(A67,DECLARATIONS!C$5:F$292,4,FALSE)),"",IF(VLOOKUP(A67,DECLARATIONS!C$5:F$292,4,FALSE)="","",VLOOKUP(A67,DECLARATIONS!C$5:F$292,4,FALSE)))</f>
        <v/>
      </c>
      <c r="F67" s="75" t="str">
        <f>IF(B67="","",IF(ISNA(VLOOKUP(A67,'75m'!F$5:G$302,2,FALSE)),"",VLOOKUP(A67,'75m'!F$5:G$302,2,FALSE)))</f>
        <v/>
      </c>
      <c r="G67" s="75">
        <f>IF(B67="",0,IF(ISNA(VLOOKUP(A67,'75m'!F$5:I$302,4,FALSE)),0,VLOOKUP(A67,'75m'!F$5:I$302,4,FALSE)))</f>
        <v>0</v>
      </c>
      <c r="H67" s="75" t="str">
        <f>IF(B67="","",IF(ISNA(VLOOKUP(A67,'75m'!F$5:J$302,5,FALSE)),"",VLOOKUP(A67,'75m'!F$5:J$302,5,FALSE)))</f>
        <v/>
      </c>
      <c r="I67" s="77">
        <f>IF(B67="",0,IF(ISNA(VLOOKUP(A67,'600m'!F$5:I$302,2,FALSE)),0,VLOOKUP(A67,'600m'!F$5:I$302,2,FALSE)))</f>
        <v>0</v>
      </c>
      <c r="J67" s="75">
        <f>IF(B67="",0,IF(ISNA(VLOOKUP(A67,'600m'!F$5:I$302,4,FALSE)),0,VLOOKUP(A67,'600m'!F$5:I$302,4,FALSE)))</f>
        <v>0</v>
      </c>
      <c r="K67" s="75" t="str">
        <f>IF(B67="","",IF(ISNA(VLOOKUP(A67,'600m'!F$5:J$302,5,FALSE)),"",VLOOKUP(A67,'600m'!F$5:J$302,5,FALSE)))</f>
        <v/>
      </c>
      <c r="L67" s="75" t="str">
        <f>IF(B67="","",IF(ISNA(VLOOKUP(A67,LongJump!F$5:G$302,2,FALSE)),"",VLOOKUP(A67,LongJump!F$5:G$302,2,FALSE)))</f>
        <v/>
      </c>
      <c r="M67" s="75">
        <f>IF(B67="",0,IF(ISNA(VLOOKUP(A67,LongJump!F$5:I$302,4,FALSE)),0,VLOOKUP(A67,LongJump!F$5:I$302,4,FALSE)))</f>
        <v>0</v>
      </c>
      <c r="N67" s="75">
        <f>IF(B67="",0,IF(ISNA(VLOOKUP(A67,LongJump!F$5:J$302,5,FALSE)),0,VLOOKUP(A67,LongJump!F$5:J$302,5,FALSE)))</f>
        <v>0</v>
      </c>
      <c r="O67" s="75" t="str">
        <f>IF(B67="","",IF(ISNA(VLOOKUP(A67,Vortex!F$5:I$302,2,FALSE)),"",VLOOKUP(A67,Vortex!F$5:I$302,2,FALSE)))</f>
        <v/>
      </c>
      <c r="P67" s="75">
        <f>IF(B67="",0,IF(ISNA(VLOOKUP(A67,Vortex!F$5:I$302,4,FALSE)),0,VLOOKUP(A67,Vortex!F$5:I$302,4,FALSE)))</f>
        <v>0</v>
      </c>
      <c r="Q67" s="75">
        <f t="shared" si="0"/>
        <v>0</v>
      </c>
      <c r="R67" s="75" t="str">
        <f t="shared" si="1"/>
        <v/>
      </c>
      <c r="S67" s="75" t="str">
        <f t="shared" si="2"/>
        <v/>
      </c>
      <c r="T67" s="75" t="str">
        <f t="shared" si="3"/>
        <v/>
      </c>
      <c r="U67" s="75" t="str">
        <f t="shared" si="4"/>
        <v/>
      </c>
      <c r="V67" s="63"/>
      <c r="W67" s="236" t="s">
        <v>37</v>
      </c>
      <c r="X67" s="76" t="str">
        <f t="shared" ref="X67:Y67" si="32">K298</f>
        <v/>
      </c>
      <c r="Y67" s="76">
        <f t="shared" si="32"/>
        <v>0</v>
      </c>
      <c r="Z67" s="76">
        <f t="shared" si="30"/>
        <v>0</v>
      </c>
    </row>
    <row r="68" spans="1:26" ht="20" customHeight="1">
      <c r="A68" s="75" t="str">
        <f>IF(DECLARATIONS!C67=0,"",DECLARATIONS!C67)</f>
        <v/>
      </c>
      <c r="B68" s="237" t="str">
        <f>IF(ISNA(VLOOKUP(A68,DECLARATIONS!C$5:D$292,2,FALSE)),"",IF(VLOOKUP(A68,DECLARATIONS!C$5:D$292,2,FALSE)="","",VLOOKUP(A68,DECLARATIONS!C$5:D$292,2,FALSE)))</f>
        <v/>
      </c>
      <c r="C68" s="237" t="str">
        <f>IF(ISNA(VLOOKUP(A68,DECLARATIONS!C$5:G$292,5,FALSE)),"",IF(VLOOKUP(A68,DECLARATIONS!C$5:G$292,5,FALSE)="","",VLOOKUP(A68,DECLARATIONS!C$5:G$292,5,FALSE)))</f>
        <v/>
      </c>
      <c r="D68" s="237" t="str">
        <f>IF(ISNA(VLOOKUP(A68,DECLARATIONS!C$5:H$292,6,FALSE)),"",IF(VLOOKUP(A68,DECLARATIONS!C$5:H$292,6,FALSE)="","",VLOOKUP(A68,DECLARATIONS!C$5:H$292,6,FALSE)))</f>
        <v/>
      </c>
      <c r="E68" s="237" t="str">
        <f>IF(ISNA(VLOOKUP(A68,DECLARATIONS!C$5:F$292,4,FALSE)),"",IF(VLOOKUP(A68,DECLARATIONS!C$5:F$292,4,FALSE)="","",VLOOKUP(A68,DECLARATIONS!C$5:F$292,4,FALSE)))</f>
        <v/>
      </c>
      <c r="F68" s="75" t="str">
        <f>IF(B68="","",IF(ISNA(VLOOKUP(A68,'75m'!F$5:G$302,2,FALSE)),"",VLOOKUP(A68,'75m'!F$5:G$302,2,FALSE)))</f>
        <v/>
      </c>
      <c r="G68" s="75">
        <f>IF(B68="",0,IF(ISNA(VLOOKUP(A68,'75m'!F$5:I$302,4,FALSE)),0,VLOOKUP(A68,'75m'!F$5:I$302,4,FALSE)))</f>
        <v>0</v>
      </c>
      <c r="H68" s="75" t="str">
        <f>IF(B68="","",IF(ISNA(VLOOKUP(A68,'75m'!F$5:J$302,5,FALSE)),"",VLOOKUP(A68,'75m'!F$5:J$302,5,FALSE)))</f>
        <v/>
      </c>
      <c r="I68" s="77">
        <f>IF(B68="",0,IF(ISNA(VLOOKUP(A68,'600m'!F$5:I$302,2,FALSE)),0,VLOOKUP(A68,'600m'!F$5:I$302,2,FALSE)))</f>
        <v>0</v>
      </c>
      <c r="J68" s="75">
        <f>IF(B68="",0,IF(ISNA(VLOOKUP(A68,'600m'!F$5:I$302,4,FALSE)),0,VLOOKUP(A68,'600m'!F$5:I$302,4,FALSE)))</f>
        <v>0</v>
      </c>
      <c r="K68" s="75" t="str">
        <f>IF(B68="","",IF(ISNA(VLOOKUP(A68,'600m'!F$5:J$302,5,FALSE)),"",VLOOKUP(A68,'600m'!F$5:J$302,5,FALSE)))</f>
        <v/>
      </c>
      <c r="L68" s="75" t="str">
        <f>IF(B68="","",IF(ISNA(VLOOKUP(A68,LongJump!F$5:G$302,2,FALSE)),"",VLOOKUP(A68,LongJump!F$5:G$302,2,FALSE)))</f>
        <v/>
      </c>
      <c r="M68" s="75">
        <f>IF(B68="",0,IF(ISNA(VLOOKUP(A68,LongJump!F$5:I$302,4,FALSE)),0,VLOOKUP(A68,LongJump!F$5:I$302,4,FALSE)))</f>
        <v>0</v>
      </c>
      <c r="N68" s="75">
        <f>IF(B68="",0,IF(ISNA(VLOOKUP(A68,LongJump!F$5:J$302,5,FALSE)),0,VLOOKUP(A68,LongJump!F$5:J$302,5,FALSE)))</f>
        <v>0</v>
      </c>
      <c r="O68" s="75" t="str">
        <f>IF(B68="","",IF(ISNA(VLOOKUP(A68,Vortex!F$5:I$302,2,FALSE)),"",VLOOKUP(A68,Vortex!F$5:I$302,2,FALSE)))</f>
        <v/>
      </c>
      <c r="P68" s="75">
        <f>IF(B68="",0,IF(ISNA(VLOOKUP(A68,Vortex!F$5:I$302,4,FALSE)),0,VLOOKUP(A68,Vortex!F$5:I$302,4,FALSE)))</f>
        <v>0</v>
      </c>
      <c r="Q68" s="75">
        <f t="shared" si="0"/>
        <v>0</v>
      </c>
      <c r="R68" s="75" t="str">
        <f t="shared" si="1"/>
        <v/>
      </c>
      <c r="S68" s="75" t="str">
        <f t="shared" si="2"/>
        <v/>
      </c>
      <c r="T68" s="75" t="str">
        <f t="shared" si="3"/>
        <v/>
      </c>
      <c r="U68" s="75" t="str">
        <f t="shared" si="4"/>
        <v/>
      </c>
      <c r="V68" s="63"/>
      <c r="W68" s="236" t="s">
        <v>38</v>
      </c>
      <c r="X68" s="76" t="str">
        <f t="shared" ref="X68:Y68" si="33">K299</f>
        <v/>
      </c>
      <c r="Y68" s="76">
        <f t="shared" si="33"/>
        <v>0</v>
      </c>
      <c r="Z68" s="76">
        <f t="shared" si="30"/>
        <v>0</v>
      </c>
    </row>
    <row r="69" spans="1:26" ht="20" customHeight="1">
      <c r="A69" s="75" t="str">
        <f>IF(DECLARATIONS!C68=0,"",DECLARATIONS!C68)</f>
        <v/>
      </c>
      <c r="B69" s="237" t="str">
        <f>IF(ISNA(VLOOKUP(A69,DECLARATIONS!C$5:D$292,2,FALSE)),"",IF(VLOOKUP(A69,DECLARATIONS!C$5:D$292,2,FALSE)="","",VLOOKUP(A69,DECLARATIONS!C$5:D$292,2,FALSE)))</f>
        <v/>
      </c>
      <c r="C69" s="237" t="str">
        <f>IF(ISNA(VLOOKUP(A69,DECLARATIONS!C$5:G$292,5,FALSE)),"",IF(VLOOKUP(A69,DECLARATIONS!C$5:G$292,5,FALSE)="","",VLOOKUP(A69,DECLARATIONS!C$5:G$292,5,FALSE)))</f>
        <v/>
      </c>
      <c r="D69" s="237" t="str">
        <f>IF(ISNA(VLOOKUP(A69,DECLARATIONS!C$5:H$292,6,FALSE)),"",IF(VLOOKUP(A69,DECLARATIONS!C$5:H$292,6,FALSE)="","",VLOOKUP(A69,DECLARATIONS!C$5:H$292,6,FALSE)))</f>
        <v/>
      </c>
      <c r="E69" s="237" t="str">
        <f>IF(ISNA(VLOOKUP(A69,DECLARATIONS!C$5:F$292,4,FALSE)),"",IF(VLOOKUP(A69,DECLARATIONS!C$5:F$292,4,FALSE)="","",VLOOKUP(A69,DECLARATIONS!C$5:F$292,4,FALSE)))</f>
        <v/>
      </c>
      <c r="F69" s="75" t="str">
        <f>IF(B69="","",IF(ISNA(VLOOKUP(A69,'75m'!F$5:G$302,2,FALSE)),"",VLOOKUP(A69,'75m'!F$5:G$302,2,FALSE)))</f>
        <v/>
      </c>
      <c r="G69" s="75">
        <f>IF(B69="",0,IF(ISNA(VLOOKUP(A69,'75m'!F$5:I$302,4,FALSE)),0,VLOOKUP(A69,'75m'!F$5:I$302,4,FALSE)))</f>
        <v>0</v>
      </c>
      <c r="H69" s="75" t="str">
        <f>IF(B69="","",IF(ISNA(VLOOKUP(A69,'75m'!F$5:J$302,5,FALSE)),"",VLOOKUP(A69,'75m'!F$5:J$302,5,FALSE)))</f>
        <v/>
      </c>
      <c r="I69" s="77">
        <f>IF(B69="",0,IF(ISNA(VLOOKUP(A69,'600m'!F$5:I$302,2,FALSE)),0,VLOOKUP(A69,'600m'!F$5:I$302,2,FALSE)))</f>
        <v>0</v>
      </c>
      <c r="J69" s="75">
        <f>IF(B69="",0,IF(ISNA(VLOOKUP(A69,'600m'!F$5:I$302,4,FALSE)),0,VLOOKUP(A69,'600m'!F$5:I$302,4,FALSE)))</f>
        <v>0</v>
      </c>
      <c r="K69" s="75" t="str">
        <f>IF(B69="","",IF(ISNA(VLOOKUP(A69,'600m'!F$5:J$302,5,FALSE)),"",VLOOKUP(A69,'600m'!F$5:J$302,5,FALSE)))</f>
        <v/>
      </c>
      <c r="L69" s="75" t="str">
        <f>IF(B69="","",IF(ISNA(VLOOKUP(A69,LongJump!F$5:G$302,2,FALSE)),"",VLOOKUP(A69,LongJump!F$5:G$302,2,FALSE)))</f>
        <v/>
      </c>
      <c r="M69" s="75">
        <f>IF(B69="",0,IF(ISNA(VLOOKUP(A69,LongJump!F$5:I$302,4,FALSE)),0,VLOOKUP(A69,LongJump!F$5:I$302,4,FALSE)))</f>
        <v>0</v>
      </c>
      <c r="N69" s="75">
        <f>IF(B69="",0,IF(ISNA(VLOOKUP(A69,LongJump!F$5:J$302,5,FALSE)),0,VLOOKUP(A69,LongJump!F$5:J$302,5,FALSE)))</f>
        <v>0</v>
      </c>
      <c r="O69" s="75" t="str">
        <f>IF(B69="","",IF(ISNA(VLOOKUP(A69,Vortex!F$5:I$302,2,FALSE)),"",VLOOKUP(A69,Vortex!F$5:I$302,2,FALSE)))</f>
        <v/>
      </c>
      <c r="P69" s="75">
        <f>IF(B69="",0,IF(ISNA(VLOOKUP(A69,Vortex!F$5:I$302,4,FALSE)),0,VLOOKUP(A69,Vortex!F$5:I$302,4,FALSE)))</f>
        <v>0</v>
      </c>
      <c r="Q69" s="75">
        <f t="shared" si="0"/>
        <v>0</v>
      </c>
      <c r="R69" s="75" t="str">
        <f t="shared" si="1"/>
        <v/>
      </c>
      <c r="S69" s="75" t="str">
        <f t="shared" si="2"/>
        <v/>
      </c>
      <c r="T69" s="75" t="str">
        <f t="shared" si="3"/>
        <v/>
      </c>
      <c r="U69" s="75" t="str">
        <f t="shared" si="4"/>
        <v/>
      </c>
      <c r="V69" s="63"/>
      <c r="W69" s="236" t="s">
        <v>28</v>
      </c>
      <c r="X69" s="76" t="str">
        <f t="shared" ref="X69:Y69" si="34">K300</f>
        <v/>
      </c>
      <c r="Y69" s="76">
        <f t="shared" si="34"/>
        <v>0</v>
      </c>
      <c r="Z69" s="76">
        <f t="shared" si="30"/>
        <v>0</v>
      </c>
    </row>
    <row r="70" spans="1:26" ht="20" customHeight="1">
      <c r="A70" s="75" t="str">
        <f>IF(DECLARATIONS!C69=0,"",DECLARATIONS!C69)</f>
        <v/>
      </c>
      <c r="B70" s="237" t="str">
        <f>IF(ISNA(VLOOKUP(A70,DECLARATIONS!C$5:D$292,2,FALSE)),"",IF(VLOOKUP(A70,DECLARATIONS!C$5:D$292,2,FALSE)="","",VLOOKUP(A70,DECLARATIONS!C$5:D$292,2,FALSE)))</f>
        <v/>
      </c>
      <c r="C70" s="237" t="str">
        <f>IF(ISNA(VLOOKUP(A70,DECLARATIONS!C$5:G$292,5,FALSE)),"",IF(VLOOKUP(A70,DECLARATIONS!C$5:G$292,5,FALSE)="","",VLOOKUP(A70,DECLARATIONS!C$5:G$292,5,FALSE)))</f>
        <v/>
      </c>
      <c r="D70" s="237" t="str">
        <f>IF(ISNA(VLOOKUP(A70,DECLARATIONS!C$5:H$292,6,FALSE)),"",IF(VLOOKUP(A70,DECLARATIONS!C$5:H$292,6,FALSE)="","",VLOOKUP(A70,DECLARATIONS!C$5:H$292,6,FALSE)))</f>
        <v/>
      </c>
      <c r="E70" s="237" t="str">
        <f>IF(ISNA(VLOOKUP(A70,DECLARATIONS!C$5:F$292,4,FALSE)),"",IF(VLOOKUP(A70,DECLARATIONS!C$5:F$292,4,FALSE)="","",VLOOKUP(A70,DECLARATIONS!C$5:F$292,4,FALSE)))</f>
        <v/>
      </c>
      <c r="F70" s="75" t="str">
        <f>IF(B70="","",IF(ISNA(VLOOKUP(A70,'75m'!F$5:G$302,2,FALSE)),"",VLOOKUP(A70,'75m'!F$5:G$302,2,FALSE)))</f>
        <v/>
      </c>
      <c r="G70" s="75">
        <f>IF(B70="",0,IF(ISNA(VLOOKUP(A70,'75m'!F$5:I$302,4,FALSE)),0,VLOOKUP(A70,'75m'!F$5:I$302,4,FALSE)))</f>
        <v>0</v>
      </c>
      <c r="H70" s="75" t="str">
        <f>IF(B70="","",IF(ISNA(VLOOKUP(A70,'75m'!F$5:J$302,5,FALSE)),"",VLOOKUP(A70,'75m'!F$5:J$302,5,FALSE)))</f>
        <v/>
      </c>
      <c r="I70" s="77">
        <f>IF(B70="",0,IF(ISNA(VLOOKUP(A70,'600m'!F$5:I$302,2,FALSE)),0,VLOOKUP(A70,'600m'!F$5:I$302,2,FALSE)))</f>
        <v>0</v>
      </c>
      <c r="J70" s="75">
        <f>IF(B70="",0,IF(ISNA(VLOOKUP(A70,'600m'!F$5:I$302,4,FALSE)),0,VLOOKUP(A70,'600m'!F$5:I$302,4,FALSE)))</f>
        <v>0</v>
      </c>
      <c r="K70" s="75" t="str">
        <f>IF(B70="","",IF(ISNA(VLOOKUP(A70,'600m'!F$5:J$302,5,FALSE)),"",VLOOKUP(A70,'600m'!F$5:J$302,5,FALSE)))</f>
        <v/>
      </c>
      <c r="L70" s="75" t="str">
        <f>IF(B70="","",IF(ISNA(VLOOKUP(A70,LongJump!F$5:G$302,2,FALSE)),"",VLOOKUP(A70,LongJump!F$5:G$302,2,FALSE)))</f>
        <v/>
      </c>
      <c r="M70" s="75">
        <f>IF(B70="",0,IF(ISNA(VLOOKUP(A70,LongJump!F$5:I$302,4,FALSE)),0,VLOOKUP(A70,LongJump!F$5:I$302,4,FALSE)))</f>
        <v>0</v>
      </c>
      <c r="N70" s="75">
        <f>IF(B70="",0,IF(ISNA(VLOOKUP(A70,LongJump!F$5:J$302,5,FALSE)),0,VLOOKUP(A70,LongJump!F$5:J$302,5,FALSE)))</f>
        <v>0</v>
      </c>
      <c r="O70" s="75" t="str">
        <f>IF(B70="","",IF(ISNA(VLOOKUP(A70,Vortex!F$5:I$302,2,FALSE)),"",VLOOKUP(A70,Vortex!F$5:I$302,2,FALSE)))</f>
        <v/>
      </c>
      <c r="P70" s="75">
        <f>IF(B70="",0,IF(ISNA(VLOOKUP(A70,Vortex!F$5:I$302,4,FALSE)),0,VLOOKUP(A70,Vortex!F$5:I$302,4,FALSE)))</f>
        <v>0</v>
      </c>
      <c r="Q70" s="75">
        <f t="shared" si="0"/>
        <v>0</v>
      </c>
      <c r="R70" s="75" t="str">
        <f t="shared" si="1"/>
        <v/>
      </c>
      <c r="S70" s="75" t="str">
        <f t="shared" si="2"/>
        <v/>
      </c>
      <c r="T70" s="75" t="str">
        <f t="shared" si="3"/>
        <v/>
      </c>
      <c r="U70" s="75" t="str">
        <f t="shared" si="4"/>
        <v/>
      </c>
      <c r="V70" s="63"/>
      <c r="W70" s="236" t="s">
        <v>39</v>
      </c>
      <c r="X70" s="76" t="str">
        <f t="shared" ref="X70:Y70" si="35">K301</f>
        <v/>
      </c>
      <c r="Y70" s="76">
        <f t="shared" si="35"/>
        <v>0</v>
      </c>
      <c r="Z70" s="76">
        <f t="shared" si="30"/>
        <v>0</v>
      </c>
    </row>
    <row r="71" spans="1:26" ht="20" customHeight="1">
      <c r="A71" s="75" t="str">
        <f>IF(DECLARATIONS!C70=0,"",DECLARATIONS!C70)</f>
        <v/>
      </c>
      <c r="B71" s="237" t="str">
        <f>IF(ISNA(VLOOKUP(A71,DECLARATIONS!C$5:D$292,2,FALSE)),"",IF(VLOOKUP(A71,DECLARATIONS!C$5:D$292,2,FALSE)="","",VLOOKUP(A71,DECLARATIONS!C$5:D$292,2,FALSE)))</f>
        <v/>
      </c>
      <c r="C71" s="237" t="str">
        <f>IF(ISNA(VLOOKUP(A71,DECLARATIONS!C$5:G$292,5,FALSE)),"",IF(VLOOKUP(A71,DECLARATIONS!C$5:G$292,5,FALSE)="","",VLOOKUP(A71,DECLARATIONS!C$5:G$292,5,FALSE)))</f>
        <v/>
      </c>
      <c r="D71" s="237" t="str">
        <f>IF(ISNA(VLOOKUP(A71,DECLARATIONS!C$5:H$292,6,FALSE)),"",IF(VLOOKUP(A71,DECLARATIONS!C$5:H$292,6,FALSE)="","",VLOOKUP(A71,DECLARATIONS!C$5:H$292,6,FALSE)))</f>
        <v/>
      </c>
      <c r="E71" s="237" t="str">
        <f>IF(ISNA(VLOOKUP(A71,DECLARATIONS!C$5:F$292,4,FALSE)),"",IF(VLOOKUP(A71,DECLARATIONS!C$5:F$292,4,FALSE)="","",VLOOKUP(A71,DECLARATIONS!C$5:F$292,4,FALSE)))</f>
        <v/>
      </c>
      <c r="F71" s="75" t="str">
        <f>IF(B71="","",IF(ISNA(VLOOKUP(A71,'75m'!F$5:G$302,2,FALSE)),"",VLOOKUP(A71,'75m'!F$5:G$302,2,FALSE)))</f>
        <v/>
      </c>
      <c r="G71" s="75">
        <f>IF(B71="",0,IF(ISNA(VLOOKUP(A71,'75m'!F$5:I$302,4,FALSE)),0,VLOOKUP(A71,'75m'!F$5:I$302,4,FALSE)))</f>
        <v>0</v>
      </c>
      <c r="H71" s="75" t="str">
        <f>IF(B71="","",IF(ISNA(VLOOKUP(A71,'75m'!F$5:J$302,5,FALSE)),"",VLOOKUP(A71,'75m'!F$5:J$302,5,FALSE)))</f>
        <v/>
      </c>
      <c r="I71" s="77">
        <f>IF(B71="",0,IF(ISNA(VLOOKUP(A71,'600m'!F$5:I$302,2,FALSE)),0,VLOOKUP(A71,'600m'!F$5:I$302,2,FALSE)))</f>
        <v>0</v>
      </c>
      <c r="J71" s="75">
        <f>IF(B71="",0,IF(ISNA(VLOOKUP(A71,'600m'!F$5:I$302,4,FALSE)),0,VLOOKUP(A71,'600m'!F$5:I$302,4,FALSE)))</f>
        <v>0</v>
      </c>
      <c r="K71" s="75" t="str">
        <f>IF(B71="","",IF(ISNA(VLOOKUP(A71,'600m'!F$5:J$302,5,FALSE)),"",VLOOKUP(A71,'600m'!F$5:J$302,5,FALSE)))</f>
        <v/>
      </c>
      <c r="L71" s="75" t="str">
        <f>IF(B71="","",IF(ISNA(VLOOKUP(A71,LongJump!F$5:G$302,2,FALSE)),"",VLOOKUP(A71,LongJump!F$5:G$302,2,FALSE)))</f>
        <v/>
      </c>
      <c r="M71" s="75">
        <f>IF(B71="",0,IF(ISNA(VLOOKUP(A71,LongJump!F$5:I$302,4,FALSE)),0,VLOOKUP(A71,LongJump!F$5:I$302,4,FALSE)))</f>
        <v>0</v>
      </c>
      <c r="N71" s="75">
        <f>IF(B71="",0,IF(ISNA(VLOOKUP(A71,LongJump!F$5:J$302,5,FALSE)),0,VLOOKUP(A71,LongJump!F$5:J$302,5,FALSE)))</f>
        <v>0</v>
      </c>
      <c r="O71" s="75" t="str">
        <f>IF(B71="","",IF(ISNA(VLOOKUP(A71,Vortex!F$5:I$302,2,FALSE)),"",VLOOKUP(A71,Vortex!F$5:I$302,2,FALSE)))</f>
        <v/>
      </c>
      <c r="P71" s="75">
        <f>IF(B71="",0,IF(ISNA(VLOOKUP(A71,Vortex!F$5:I$302,4,FALSE)),0,VLOOKUP(A71,Vortex!F$5:I$302,4,FALSE)))</f>
        <v>0</v>
      </c>
      <c r="Q71" s="75">
        <f t="shared" ref="Q71:Q134" si="36">G71+J71+M71+P71</f>
        <v>0</v>
      </c>
      <c r="R71" s="75" t="str">
        <f t="shared" ref="R71:R134" si="37">IF(OR($Q71=0,$E71&lt;&gt;"U9"),"",COUNTIFS($C$6:$C$293, $C71, $D$6:$D$293, $D71, $E$6:$E$293, $E71, $Q$6:$Q$293,"&gt;"&amp;$Q71)+1)</f>
        <v/>
      </c>
      <c r="S71" s="75" t="str">
        <f t="shared" ref="S71:S134" si="38">IF(OR($Q71=0,$E71&lt;&gt;"U11"),"",COUNTIFS($C$6:$C$293, $C71, $D$6:$D$293, $D71, $E$6:$E$293, $E71, $Q$6:$Q$293,"&gt;"&amp;$Q71)+1)</f>
        <v/>
      </c>
      <c r="T71" s="75" t="str">
        <f t="shared" ref="T71:T134" si="39">IF(OR($Q71=0,$E71&lt;&gt;"U9"),"",COUNTIFS($D$6:$D$293, $D71,$E$6:$E$293,$E71,$Q$6:$Q$293,"&gt;"&amp;$Q71)+1)</f>
        <v/>
      </c>
      <c r="U71" s="75" t="str">
        <f t="shared" ref="U71:U134" si="40">IF(OR($Q71=0,$E71&lt;&gt;"U11"),"",COUNTIFS($D$6:$D$293, $D71,$E$6:$E$293,$E71,$Q$6:$Q$293,"&gt;"&amp;$Q71)+1)</f>
        <v/>
      </c>
      <c r="V71" s="63"/>
      <c r="W71" s="236" t="s">
        <v>40</v>
      </c>
      <c r="X71" s="76" t="str">
        <f t="shared" ref="X71:Y71" si="41">K302</f>
        <v/>
      </c>
      <c r="Y71" s="76">
        <f t="shared" si="41"/>
        <v>0</v>
      </c>
      <c r="Z71" s="76">
        <f t="shared" si="30"/>
        <v>0</v>
      </c>
    </row>
    <row r="72" spans="1:26" ht="20" customHeight="1">
      <c r="A72" s="75" t="str">
        <f>IF(DECLARATIONS!C71=0,"",DECLARATIONS!C71)</f>
        <v/>
      </c>
      <c r="B72" s="237" t="str">
        <f>IF(ISNA(VLOOKUP(A72,DECLARATIONS!C$5:D$292,2,FALSE)),"",IF(VLOOKUP(A72,DECLARATIONS!C$5:D$292,2,FALSE)="","",VLOOKUP(A72,DECLARATIONS!C$5:D$292,2,FALSE)))</f>
        <v/>
      </c>
      <c r="C72" s="237" t="str">
        <f>IF(ISNA(VLOOKUP(A72,DECLARATIONS!C$5:G$292,5,FALSE)),"",IF(VLOOKUP(A72,DECLARATIONS!C$5:G$292,5,FALSE)="","",VLOOKUP(A72,DECLARATIONS!C$5:G$292,5,FALSE)))</f>
        <v/>
      </c>
      <c r="D72" s="237" t="str">
        <f>IF(ISNA(VLOOKUP(A72,DECLARATIONS!C$5:H$292,6,FALSE)),"",IF(VLOOKUP(A72,DECLARATIONS!C$5:H$292,6,FALSE)="","",VLOOKUP(A72,DECLARATIONS!C$5:H$292,6,FALSE)))</f>
        <v/>
      </c>
      <c r="E72" s="237" t="str">
        <f>IF(ISNA(VLOOKUP(A72,DECLARATIONS!C$5:F$292,4,FALSE)),"",IF(VLOOKUP(A72,DECLARATIONS!C$5:F$292,4,FALSE)="","",VLOOKUP(A72,DECLARATIONS!C$5:F$292,4,FALSE)))</f>
        <v/>
      </c>
      <c r="F72" s="75" t="str">
        <f>IF(B72="","",IF(ISNA(VLOOKUP(A72,'75m'!F$5:G$302,2,FALSE)),"",VLOOKUP(A72,'75m'!F$5:G$302,2,FALSE)))</f>
        <v/>
      </c>
      <c r="G72" s="75">
        <f>IF(B72="",0,IF(ISNA(VLOOKUP(A72,'75m'!F$5:I$302,4,FALSE)),0,VLOOKUP(A72,'75m'!F$5:I$302,4,FALSE)))</f>
        <v>0</v>
      </c>
      <c r="H72" s="75" t="str">
        <f>IF(B72="","",IF(ISNA(VLOOKUP(A72,'75m'!F$5:J$302,5,FALSE)),"",VLOOKUP(A72,'75m'!F$5:J$302,5,FALSE)))</f>
        <v/>
      </c>
      <c r="I72" s="77">
        <f>IF(B72="",0,IF(ISNA(VLOOKUP(A72,'600m'!F$5:I$302,2,FALSE)),0,VLOOKUP(A72,'600m'!F$5:I$302,2,FALSE)))</f>
        <v>0</v>
      </c>
      <c r="J72" s="75">
        <f>IF(B72="",0,IF(ISNA(VLOOKUP(A72,'600m'!F$5:I$302,4,FALSE)),0,VLOOKUP(A72,'600m'!F$5:I$302,4,FALSE)))</f>
        <v>0</v>
      </c>
      <c r="K72" s="75" t="str">
        <f>IF(B72="","",IF(ISNA(VLOOKUP(A72,'600m'!F$5:J$302,5,FALSE)),"",VLOOKUP(A72,'600m'!F$5:J$302,5,FALSE)))</f>
        <v/>
      </c>
      <c r="L72" s="75" t="str">
        <f>IF(B72="","",IF(ISNA(VLOOKUP(A72,LongJump!F$5:G$302,2,FALSE)),"",VLOOKUP(A72,LongJump!F$5:G$302,2,FALSE)))</f>
        <v/>
      </c>
      <c r="M72" s="75">
        <f>IF(B72="",0,IF(ISNA(VLOOKUP(A72,LongJump!F$5:I$302,4,FALSE)),0,VLOOKUP(A72,LongJump!F$5:I$302,4,FALSE)))</f>
        <v>0</v>
      </c>
      <c r="N72" s="75">
        <f>IF(B72="",0,IF(ISNA(VLOOKUP(A72,LongJump!F$5:J$302,5,FALSE)),0,VLOOKUP(A72,LongJump!F$5:J$302,5,FALSE)))</f>
        <v>0</v>
      </c>
      <c r="O72" s="75" t="str">
        <f>IF(B72="","",IF(ISNA(VLOOKUP(A72,Vortex!F$5:I$302,2,FALSE)),"",VLOOKUP(A72,Vortex!F$5:I$302,2,FALSE)))</f>
        <v/>
      </c>
      <c r="P72" s="75">
        <f>IF(B72="",0,IF(ISNA(VLOOKUP(A72,Vortex!F$5:I$302,4,FALSE)),0,VLOOKUP(A72,Vortex!F$5:I$302,4,FALSE)))</f>
        <v>0</v>
      </c>
      <c r="Q72" s="75">
        <f t="shared" si="36"/>
        <v>0</v>
      </c>
      <c r="R72" s="75" t="str">
        <f t="shared" si="37"/>
        <v/>
      </c>
      <c r="S72" s="75" t="str">
        <f t="shared" si="38"/>
        <v/>
      </c>
      <c r="T72" s="75" t="str">
        <f t="shared" si="39"/>
        <v/>
      </c>
      <c r="U72" s="75" t="str">
        <f t="shared" si="40"/>
        <v/>
      </c>
      <c r="V72" s="63"/>
    </row>
    <row r="73" spans="1:26" ht="20" customHeight="1">
      <c r="A73" s="75" t="str">
        <f>IF(DECLARATIONS!C72=0,"",DECLARATIONS!C72)</f>
        <v/>
      </c>
      <c r="B73" s="237" t="str">
        <f>IF(ISNA(VLOOKUP(A73,DECLARATIONS!C$5:D$292,2,FALSE)),"",IF(VLOOKUP(A73,DECLARATIONS!C$5:D$292,2,FALSE)="","",VLOOKUP(A73,DECLARATIONS!C$5:D$292,2,FALSE)))</f>
        <v/>
      </c>
      <c r="C73" s="237" t="str">
        <f>IF(ISNA(VLOOKUP(A73,DECLARATIONS!C$5:G$292,5,FALSE)),"",IF(VLOOKUP(A73,DECLARATIONS!C$5:G$292,5,FALSE)="","",VLOOKUP(A73,DECLARATIONS!C$5:G$292,5,FALSE)))</f>
        <v/>
      </c>
      <c r="D73" s="237" t="str">
        <f>IF(ISNA(VLOOKUP(A73,DECLARATIONS!C$5:H$292,6,FALSE)),"",IF(VLOOKUP(A73,DECLARATIONS!C$5:H$292,6,FALSE)="","",VLOOKUP(A73,DECLARATIONS!C$5:H$292,6,FALSE)))</f>
        <v/>
      </c>
      <c r="E73" s="237" t="str">
        <f>IF(ISNA(VLOOKUP(A73,DECLARATIONS!C$5:F$292,4,FALSE)),"",IF(VLOOKUP(A73,DECLARATIONS!C$5:F$292,4,FALSE)="","",VLOOKUP(A73,DECLARATIONS!C$5:F$292,4,FALSE)))</f>
        <v/>
      </c>
      <c r="F73" s="75" t="str">
        <f>IF(B73="","",IF(ISNA(VLOOKUP(A73,'75m'!F$5:G$302,2,FALSE)),"",VLOOKUP(A73,'75m'!F$5:G$302,2,FALSE)))</f>
        <v/>
      </c>
      <c r="G73" s="75">
        <f>IF(B73="",0,IF(ISNA(VLOOKUP(A73,'75m'!F$5:I$302,4,FALSE)),0,VLOOKUP(A73,'75m'!F$5:I$302,4,FALSE)))</f>
        <v>0</v>
      </c>
      <c r="H73" s="75" t="str">
        <f>IF(B73="","",IF(ISNA(VLOOKUP(A73,'75m'!F$5:J$302,5,FALSE)),"",VLOOKUP(A73,'75m'!F$5:J$302,5,FALSE)))</f>
        <v/>
      </c>
      <c r="I73" s="77">
        <f>IF(B73="",0,IF(ISNA(VLOOKUP(A73,'600m'!F$5:I$302,2,FALSE)),0,VLOOKUP(A73,'600m'!F$5:I$302,2,FALSE)))</f>
        <v>0</v>
      </c>
      <c r="J73" s="75">
        <f>IF(B73="",0,IF(ISNA(VLOOKUP(A73,'600m'!F$5:I$302,4,FALSE)),0,VLOOKUP(A73,'600m'!F$5:I$302,4,FALSE)))</f>
        <v>0</v>
      </c>
      <c r="K73" s="75" t="str">
        <f>IF(B73="","",IF(ISNA(VLOOKUP(A73,'600m'!F$5:J$302,5,FALSE)),"",VLOOKUP(A73,'600m'!F$5:J$302,5,FALSE)))</f>
        <v/>
      </c>
      <c r="L73" s="75" t="str">
        <f>IF(B73="","",IF(ISNA(VLOOKUP(A73,LongJump!F$5:G$302,2,FALSE)),"",VLOOKUP(A73,LongJump!F$5:G$302,2,FALSE)))</f>
        <v/>
      </c>
      <c r="M73" s="75">
        <f>IF(B73="",0,IF(ISNA(VLOOKUP(A73,LongJump!F$5:I$302,4,FALSE)),0,VLOOKUP(A73,LongJump!F$5:I$302,4,FALSE)))</f>
        <v>0</v>
      </c>
      <c r="N73" s="75">
        <f>IF(B73="",0,IF(ISNA(VLOOKUP(A73,LongJump!F$5:J$302,5,FALSE)),0,VLOOKUP(A73,LongJump!F$5:J$302,5,FALSE)))</f>
        <v>0</v>
      </c>
      <c r="O73" s="75" t="str">
        <f>IF(B73="","",IF(ISNA(VLOOKUP(A73,Vortex!F$5:I$302,2,FALSE)),"",VLOOKUP(A73,Vortex!F$5:I$302,2,FALSE)))</f>
        <v/>
      </c>
      <c r="P73" s="75">
        <f>IF(B73="",0,IF(ISNA(VLOOKUP(A73,Vortex!F$5:I$302,4,FALSE)),0,VLOOKUP(A73,Vortex!F$5:I$302,4,FALSE)))</f>
        <v>0</v>
      </c>
      <c r="Q73" s="75">
        <f t="shared" si="36"/>
        <v>0</v>
      </c>
      <c r="R73" s="75" t="str">
        <f t="shared" si="37"/>
        <v/>
      </c>
      <c r="S73" s="75" t="str">
        <f t="shared" si="38"/>
        <v/>
      </c>
      <c r="T73" s="75" t="str">
        <f t="shared" si="39"/>
        <v/>
      </c>
      <c r="U73" s="75" t="str">
        <f t="shared" si="40"/>
        <v/>
      </c>
      <c r="V73" s="63"/>
    </row>
    <row r="74" spans="1:26" ht="20" customHeight="1">
      <c r="A74" s="75" t="str">
        <f>IF(DECLARATIONS!C73=0,"",DECLARATIONS!C73)</f>
        <v/>
      </c>
      <c r="B74" s="237" t="str">
        <f>IF(ISNA(VLOOKUP(A74,DECLARATIONS!C$5:D$292,2,FALSE)),"",IF(VLOOKUP(A74,DECLARATIONS!C$5:D$292,2,FALSE)="","",VLOOKUP(A74,DECLARATIONS!C$5:D$292,2,FALSE)))</f>
        <v/>
      </c>
      <c r="C74" s="237" t="str">
        <f>IF(ISNA(VLOOKUP(A74,DECLARATIONS!C$5:G$292,5,FALSE)),"",IF(VLOOKUP(A74,DECLARATIONS!C$5:G$292,5,FALSE)="","",VLOOKUP(A74,DECLARATIONS!C$5:G$292,5,FALSE)))</f>
        <v/>
      </c>
      <c r="D74" s="237" t="str">
        <f>IF(ISNA(VLOOKUP(A74,DECLARATIONS!C$5:H$292,6,FALSE)),"",IF(VLOOKUP(A74,DECLARATIONS!C$5:H$292,6,FALSE)="","",VLOOKUP(A74,DECLARATIONS!C$5:H$292,6,FALSE)))</f>
        <v/>
      </c>
      <c r="E74" s="237" t="str">
        <f>IF(ISNA(VLOOKUP(A74,DECLARATIONS!C$5:F$292,4,FALSE)),"",IF(VLOOKUP(A74,DECLARATIONS!C$5:F$292,4,FALSE)="","",VLOOKUP(A74,DECLARATIONS!C$5:F$292,4,FALSE)))</f>
        <v/>
      </c>
      <c r="F74" s="75" t="str">
        <f>IF(B74="","",IF(ISNA(VLOOKUP(A74,'75m'!F$5:G$302,2,FALSE)),"",VLOOKUP(A74,'75m'!F$5:G$302,2,FALSE)))</f>
        <v/>
      </c>
      <c r="G74" s="75">
        <f>IF(B74="",0,IF(ISNA(VLOOKUP(A74,'75m'!F$5:I$302,4,FALSE)),0,VLOOKUP(A74,'75m'!F$5:I$302,4,FALSE)))</f>
        <v>0</v>
      </c>
      <c r="H74" s="75" t="str">
        <f>IF(B74="","",IF(ISNA(VLOOKUP(A74,'75m'!F$5:J$302,5,FALSE)),"",VLOOKUP(A74,'75m'!F$5:J$302,5,FALSE)))</f>
        <v/>
      </c>
      <c r="I74" s="77">
        <f>IF(B74="",0,IF(ISNA(VLOOKUP(A74,'600m'!F$5:I$302,2,FALSE)),0,VLOOKUP(A74,'600m'!F$5:I$302,2,FALSE)))</f>
        <v>0</v>
      </c>
      <c r="J74" s="75">
        <f>IF(B74="",0,IF(ISNA(VLOOKUP(A74,'600m'!F$5:I$302,4,FALSE)),0,VLOOKUP(A74,'600m'!F$5:I$302,4,FALSE)))</f>
        <v>0</v>
      </c>
      <c r="K74" s="75" t="str">
        <f>IF(B74="","",IF(ISNA(VLOOKUP(A74,'600m'!F$5:J$302,5,FALSE)),"",VLOOKUP(A74,'600m'!F$5:J$302,5,FALSE)))</f>
        <v/>
      </c>
      <c r="L74" s="75" t="str">
        <f>IF(B74="","",IF(ISNA(VLOOKUP(A74,LongJump!F$5:G$302,2,FALSE)),"",VLOOKUP(A74,LongJump!F$5:G$302,2,FALSE)))</f>
        <v/>
      </c>
      <c r="M74" s="75">
        <f>IF(B74="",0,IF(ISNA(VLOOKUP(A74,LongJump!F$5:I$302,4,FALSE)),0,VLOOKUP(A74,LongJump!F$5:I$302,4,FALSE)))</f>
        <v>0</v>
      </c>
      <c r="N74" s="75">
        <f>IF(B74="",0,IF(ISNA(VLOOKUP(A74,LongJump!F$5:J$302,5,FALSE)),0,VLOOKUP(A74,LongJump!F$5:J$302,5,FALSE)))</f>
        <v>0</v>
      </c>
      <c r="O74" s="75" t="str">
        <f>IF(B74="","",IF(ISNA(VLOOKUP(A74,Vortex!F$5:I$302,2,FALSE)),"",VLOOKUP(A74,Vortex!F$5:I$302,2,FALSE)))</f>
        <v/>
      </c>
      <c r="P74" s="75">
        <f>IF(B74="",0,IF(ISNA(VLOOKUP(A74,Vortex!F$5:I$302,4,FALSE)),0,VLOOKUP(A74,Vortex!F$5:I$302,4,FALSE)))</f>
        <v>0</v>
      </c>
      <c r="Q74" s="75">
        <f t="shared" si="36"/>
        <v>0</v>
      </c>
      <c r="R74" s="75" t="str">
        <f t="shared" si="37"/>
        <v/>
      </c>
      <c r="S74" s="75" t="str">
        <f t="shared" si="38"/>
        <v/>
      </c>
      <c r="T74" s="75" t="str">
        <f t="shared" si="39"/>
        <v/>
      </c>
      <c r="U74" s="75" t="str">
        <f t="shared" si="40"/>
        <v/>
      </c>
      <c r="V74" s="63"/>
    </row>
    <row r="75" spans="1:26" ht="20" customHeight="1">
      <c r="A75" s="75" t="str">
        <f>IF(DECLARATIONS!C74=0,"",DECLARATIONS!C74)</f>
        <v/>
      </c>
      <c r="B75" s="237" t="str">
        <f>IF(ISNA(VLOOKUP(A75,DECLARATIONS!C$5:D$292,2,FALSE)),"",IF(VLOOKUP(A75,DECLARATIONS!C$5:D$292,2,FALSE)="","",VLOOKUP(A75,DECLARATIONS!C$5:D$292,2,FALSE)))</f>
        <v/>
      </c>
      <c r="C75" s="237" t="str">
        <f>IF(ISNA(VLOOKUP(A75,DECLARATIONS!C$5:G$292,5,FALSE)),"",IF(VLOOKUP(A75,DECLARATIONS!C$5:G$292,5,FALSE)="","",VLOOKUP(A75,DECLARATIONS!C$5:G$292,5,FALSE)))</f>
        <v/>
      </c>
      <c r="D75" s="237" t="str">
        <f>IF(ISNA(VLOOKUP(A75,DECLARATIONS!C$5:H$292,6,FALSE)),"",IF(VLOOKUP(A75,DECLARATIONS!C$5:H$292,6,FALSE)="","",VLOOKUP(A75,DECLARATIONS!C$5:H$292,6,FALSE)))</f>
        <v/>
      </c>
      <c r="E75" s="237" t="str">
        <f>IF(ISNA(VLOOKUP(A75,DECLARATIONS!C$5:F$292,4,FALSE)),"",IF(VLOOKUP(A75,DECLARATIONS!C$5:F$292,4,FALSE)="","",VLOOKUP(A75,DECLARATIONS!C$5:F$292,4,FALSE)))</f>
        <v/>
      </c>
      <c r="F75" s="75" t="str">
        <f>IF(B75="","",IF(ISNA(VLOOKUP(A75,'75m'!F$5:G$302,2,FALSE)),"",VLOOKUP(A75,'75m'!F$5:G$302,2,FALSE)))</f>
        <v/>
      </c>
      <c r="G75" s="75">
        <f>IF(B75="",0,IF(ISNA(VLOOKUP(A75,'75m'!F$5:I$302,4,FALSE)),0,VLOOKUP(A75,'75m'!F$5:I$302,4,FALSE)))</f>
        <v>0</v>
      </c>
      <c r="H75" s="75" t="str">
        <f>IF(B75="","",IF(ISNA(VLOOKUP(A75,'75m'!F$5:J$302,5,FALSE)),"",VLOOKUP(A75,'75m'!F$5:J$302,5,FALSE)))</f>
        <v/>
      </c>
      <c r="I75" s="77">
        <f>IF(B75="",0,IF(ISNA(VLOOKUP(A75,'600m'!F$5:I$302,2,FALSE)),0,VLOOKUP(A75,'600m'!F$5:I$302,2,FALSE)))</f>
        <v>0</v>
      </c>
      <c r="J75" s="75">
        <f>IF(B75="",0,IF(ISNA(VLOOKUP(A75,'600m'!F$5:I$302,4,FALSE)),0,VLOOKUP(A75,'600m'!F$5:I$302,4,FALSE)))</f>
        <v>0</v>
      </c>
      <c r="K75" s="75" t="str">
        <f>IF(B75="","",IF(ISNA(VLOOKUP(A75,'600m'!F$5:J$302,5,FALSE)),"",VLOOKUP(A75,'600m'!F$5:J$302,5,FALSE)))</f>
        <v/>
      </c>
      <c r="L75" s="75" t="str">
        <f>IF(B75="","",IF(ISNA(VLOOKUP(A75,LongJump!F$5:G$302,2,FALSE)),"",VLOOKUP(A75,LongJump!F$5:G$302,2,FALSE)))</f>
        <v/>
      </c>
      <c r="M75" s="75">
        <f>IF(B75="",0,IF(ISNA(VLOOKUP(A75,LongJump!F$5:I$302,4,FALSE)),0,VLOOKUP(A75,LongJump!F$5:I$302,4,FALSE)))</f>
        <v>0</v>
      </c>
      <c r="N75" s="75">
        <f>IF(B75="",0,IF(ISNA(VLOOKUP(A75,LongJump!F$5:J$302,5,FALSE)),0,VLOOKUP(A75,LongJump!F$5:J$302,5,FALSE)))</f>
        <v>0</v>
      </c>
      <c r="O75" s="75" t="str">
        <f>IF(B75="","",IF(ISNA(VLOOKUP(A75,Vortex!F$5:I$302,2,FALSE)),"",VLOOKUP(A75,Vortex!F$5:I$302,2,FALSE)))</f>
        <v/>
      </c>
      <c r="P75" s="75">
        <f>IF(B75="",0,IF(ISNA(VLOOKUP(A75,Vortex!F$5:I$302,4,FALSE)),0,VLOOKUP(A75,Vortex!F$5:I$302,4,FALSE)))</f>
        <v>0</v>
      </c>
      <c r="Q75" s="75">
        <f t="shared" si="36"/>
        <v>0</v>
      </c>
      <c r="R75" s="75" t="str">
        <f t="shared" si="37"/>
        <v/>
      </c>
      <c r="S75" s="75" t="str">
        <f t="shared" si="38"/>
        <v/>
      </c>
      <c r="T75" s="75" t="str">
        <f t="shared" si="39"/>
        <v/>
      </c>
      <c r="U75" s="75" t="str">
        <f t="shared" si="40"/>
        <v/>
      </c>
      <c r="V75" s="63"/>
    </row>
    <row r="76" spans="1:26" ht="20" customHeight="1">
      <c r="A76" s="75" t="str">
        <f>IF(DECLARATIONS!C75=0,"",DECLARATIONS!C75)</f>
        <v/>
      </c>
      <c r="B76" s="237" t="str">
        <f>IF(ISNA(VLOOKUP(A76,DECLARATIONS!C$5:D$292,2,FALSE)),"",IF(VLOOKUP(A76,DECLARATIONS!C$5:D$292,2,FALSE)="","",VLOOKUP(A76,DECLARATIONS!C$5:D$292,2,FALSE)))</f>
        <v/>
      </c>
      <c r="C76" s="237" t="str">
        <f>IF(ISNA(VLOOKUP(A76,DECLARATIONS!C$5:G$292,5,FALSE)),"",IF(VLOOKUP(A76,DECLARATIONS!C$5:G$292,5,FALSE)="","",VLOOKUP(A76,DECLARATIONS!C$5:G$292,5,FALSE)))</f>
        <v/>
      </c>
      <c r="D76" s="237" t="str">
        <f>IF(ISNA(VLOOKUP(A76,DECLARATIONS!C$5:H$292,6,FALSE)),"",IF(VLOOKUP(A76,DECLARATIONS!C$5:H$292,6,FALSE)="","",VLOOKUP(A76,DECLARATIONS!C$5:H$292,6,FALSE)))</f>
        <v/>
      </c>
      <c r="E76" s="237" t="str">
        <f>IF(ISNA(VLOOKUP(A76,DECLARATIONS!C$5:F$292,4,FALSE)),"",IF(VLOOKUP(A76,DECLARATIONS!C$5:F$292,4,FALSE)="","",VLOOKUP(A76,DECLARATIONS!C$5:F$292,4,FALSE)))</f>
        <v/>
      </c>
      <c r="F76" s="75" t="str">
        <f>IF(B76="","",IF(ISNA(VLOOKUP(A76,'75m'!F$5:G$302,2,FALSE)),"",VLOOKUP(A76,'75m'!F$5:G$302,2,FALSE)))</f>
        <v/>
      </c>
      <c r="G76" s="75">
        <f>IF(B76="",0,IF(ISNA(VLOOKUP(A76,'75m'!F$5:I$302,4,FALSE)),0,VLOOKUP(A76,'75m'!F$5:I$302,4,FALSE)))</f>
        <v>0</v>
      </c>
      <c r="H76" s="75" t="str">
        <f>IF(B76="","",IF(ISNA(VLOOKUP(A76,'75m'!F$5:J$302,5,FALSE)),"",VLOOKUP(A76,'75m'!F$5:J$302,5,FALSE)))</f>
        <v/>
      </c>
      <c r="I76" s="77">
        <f>IF(B76="",0,IF(ISNA(VLOOKUP(A76,'600m'!F$5:I$302,2,FALSE)),0,VLOOKUP(A76,'600m'!F$5:I$302,2,FALSE)))</f>
        <v>0</v>
      </c>
      <c r="J76" s="75">
        <f>IF(B76="",0,IF(ISNA(VLOOKUP(A76,'600m'!F$5:I$302,4,FALSE)),0,VLOOKUP(A76,'600m'!F$5:I$302,4,FALSE)))</f>
        <v>0</v>
      </c>
      <c r="K76" s="75" t="str">
        <f>IF(B76="","",IF(ISNA(VLOOKUP(A76,'600m'!F$5:J$302,5,FALSE)),"",VLOOKUP(A76,'600m'!F$5:J$302,5,FALSE)))</f>
        <v/>
      </c>
      <c r="L76" s="75" t="str">
        <f>IF(B76="","",IF(ISNA(VLOOKUP(A76,LongJump!F$5:G$302,2,FALSE)),"",VLOOKUP(A76,LongJump!F$5:G$302,2,FALSE)))</f>
        <v/>
      </c>
      <c r="M76" s="75">
        <f>IF(B76="",0,IF(ISNA(VLOOKUP(A76,LongJump!F$5:I$302,4,FALSE)),0,VLOOKUP(A76,LongJump!F$5:I$302,4,FALSE)))</f>
        <v>0</v>
      </c>
      <c r="N76" s="75">
        <f>IF(B76="",0,IF(ISNA(VLOOKUP(A76,LongJump!F$5:J$302,5,FALSE)),0,VLOOKUP(A76,LongJump!F$5:J$302,5,FALSE)))</f>
        <v>0</v>
      </c>
      <c r="O76" s="75" t="str">
        <f>IF(B76="","",IF(ISNA(VLOOKUP(A76,Vortex!F$5:I$302,2,FALSE)),"",VLOOKUP(A76,Vortex!F$5:I$302,2,FALSE)))</f>
        <v/>
      </c>
      <c r="P76" s="75">
        <f>IF(B76="",0,IF(ISNA(VLOOKUP(A76,Vortex!F$5:I$302,4,FALSE)),0,VLOOKUP(A76,Vortex!F$5:I$302,4,FALSE)))</f>
        <v>0</v>
      </c>
      <c r="Q76" s="75">
        <f t="shared" si="36"/>
        <v>0</v>
      </c>
      <c r="R76" s="75" t="str">
        <f t="shared" si="37"/>
        <v/>
      </c>
      <c r="S76" s="75" t="str">
        <f t="shared" si="38"/>
        <v/>
      </c>
      <c r="T76" s="75" t="str">
        <f t="shared" si="39"/>
        <v/>
      </c>
      <c r="U76" s="75" t="str">
        <f t="shared" si="40"/>
        <v/>
      </c>
      <c r="V76" s="63"/>
    </row>
    <row r="77" spans="1:26" ht="20" customHeight="1">
      <c r="A77" s="75" t="str">
        <f>IF(DECLARATIONS!C76=0,"",DECLARATIONS!C76)</f>
        <v/>
      </c>
      <c r="B77" s="237" t="str">
        <f>IF(ISNA(VLOOKUP(A77,DECLARATIONS!C$5:D$292,2,FALSE)),"",IF(VLOOKUP(A77,DECLARATIONS!C$5:D$292,2,FALSE)="","",VLOOKUP(A77,DECLARATIONS!C$5:D$292,2,FALSE)))</f>
        <v/>
      </c>
      <c r="C77" s="237" t="str">
        <f>IF(ISNA(VLOOKUP(A77,DECLARATIONS!C$5:G$292,5,FALSE)),"",IF(VLOOKUP(A77,DECLARATIONS!C$5:G$292,5,FALSE)="","",VLOOKUP(A77,DECLARATIONS!C$5:G$292,5,FALSE)))</f>
        <v/>
      </c>
      <c r="D77" s="237" t="str">
        <f>IF(ISNA(VLOOKUP(A77,DECLARATIONS!C$5:H$292,6,FALSE)),"",IF(VLOOKUP(A77,DECLARATIONS!C$5:H$292,6,FALSE)="","",VLOOKUP(A77,DECLARATIONS!C$5:H$292,6,FALSE)))</f>
        <v/>
      </c>
      <c r="E77" s="237" t="str">
        <f>IF(ISNA(VLOOKUP(A77,DECLARATIONS!C$5:F$292,4,FALSE)),"",IF(VLOOKUP(A77,DECLARATIONS!C$5:F$292,4,FALSE)="","",VLOOKUP(A77,DECLARATIONS!C$5:F$292,4,FALSE)))</f>
        <v/>
      </c>
      <c r="F77" s="75" t="str">
        <f>IF(B77="","",IF(ISNA(VLOOKUP(A77,'75m'!F$5:G$302,2,FALSE)),"",VLOOKUP(A77,'75m'!F$5:G$302,2,FALSE)))</f>
        <v/>
      </c>
      <c r="G77" s="75">
        <f>IF(B77="",0,IF(ISNA(VLOOKUP(A77,'75m'!F$5:I$302,4,FALSE)),0,VLOOKUP(A77,'75m'!F$5:I$302,4,FALSE)))</f>
        <v>0</v>
      </c>
      <c r="H77" s="75" t="str">
        <f>IF(B77="","",IF(ISNA(VLOOKUP(A77,'75m'!F$5:J$302,5,FALSE)),"",VLOOKUP(A77,'75m'!F$5:J$302,5,FALSE)))</f>
        <v/>
      </c>
      <c r="I77" s="77">
        <f>IF(B77="",0,IF(ISNA(VLOOKUP(A77,'600m'!F$5:I$302,2,FALSE)),0,VLOOKUP(A77,'600m'!F$5:I$302,2,FALSE)))</f>
        <v>0</v>
      </c>
      <c r="J77" s="75">
        <f>IF(B77="",0,IF(ISNA(VLOOKUP(A77,'600m'!F$5:I$302,4,FALSE)),0,VLOOKUP(A77,'600m'!F$5:I$302,4,FALSE)))</f>
        <v>0</v>
      </c>
      <c r="K77" s="75" t="str">
        <f>IF(B77="","",IF(ISNA(VLOOKUP(A77,'600m'!F$5:J$302,5,FALSE)),"",VLOOKUP(A77,'600m'!F$5:J$302,5,FALSE)))</f>
        <v/>
      </c>
      <c r="L77" s="75" t="str">
        <f>IF(B77="","",IF(ISNA(VLOOKUP(A77,LongJump!F$5:G$302,2,FALSE)),"",VLOOKUP(A77,LongJump!F$5:G$302,2,FALSE)))</f>
        <v/>
      </c>
      <c r="M77" s="75">
        <f>IF(B77="",0,IF(ISNA(VLOOKUP(A77,LongJump!F$5:I$302,4,FALSE)),0,VLOOKUP(A77,LongJump!F$5:I$302,4,FALSE)))</f>
        <v>0</v>
      </c>
      <c r="N77" s="75">
        <f>IF(B77="",0,IF(ISNA(VLOOKUP(A77,LongJump!F$5:J$302,5,FALSE)),0,VLOOKUP(A77,LongJump!F$5:J$302,5,FALSE)))</f>
        <v>0</v>
      </c>
      <c r="O77" s="75" t="str">
        <f>IF(B77="","",IF(ISNA(VLOOKUP(A77,Vortex!F$5:I$302,2,FALSE)),"",VLOOKUP(A77,Vortex!F$5:I$302,2,FALSE)))</f>
        <v/>
      </c>
      <c r="P77" s="75">
        <f>IF(B77="",0,IF(ISNA(VLOOKUP(A77,Vortex!F$5:I$302,4,FALSE)),0,VLOOKUP(A77,Vortex!F$5:I$302,4,FALSE)))</f>
        <v>0</v>
      </c>
      <c r="Q77" s="75">
        <f t="shared" si="36"/>
        <v>0</v>
      </c>
      <c r="R77" s="75" t="str">
        <f t="shared" si="37"/>
        <v/>
      </c>
      <c r="S77" s="75" t="str">
        <f t="shared" si="38"/>
        <v/>
      </c>
      <c r="T77" s="75" t="str">
        <f t="shared" si="39"/>
        <v/>
      </c>
      <c r="U77" s="75" t="str">
        <f t="shared" si="40"/>
        <v/>
      </c>
      <c r="V77" s="63"/>
    </row>
    <row r="78" spans="1:26" ht="20" customHeight="1">
      <c r="A78" s="75" t="str">
        <f>IF(DECLARATIONS!C77=0,"",DECLARATIONS!C77)</f>
        <v/>
      </c>
      <c r="B78" s="237" t="str">
        <f>IF(ISNA(VLOOKUP(A78,DECLARATIONS!C$5:D$292,2,FALSE)),"",IF(VLOOKUP(A78,DECLARATIONS!C$5:D$292,2,FALSE)="","",VLOOKUP(A78,DECLARATIONS!C$5:D$292,2,FALSE)))</f>
        <v/>
      </c>
      <c r="C78" s="237" t="str">
        <f>IF(ISNA(VLOOKUP(A78,DECLARATIONS!C$5:G$292,5,FALSE)),"",IF(VLOOKUP(A78,DECLARATIONS!C$5:G$292,5,FALSE)="","",VLOOKUP(A78,DECLARATIONS!C$5:G$292,5,FALSE)))</f>
        <v/>
      </c>
      <c r="D78" s="237" t="str">
        <f>IF(ISNA(VLOOKUP(A78,DECLARATIONS!C$5:H$292,6,FALSE)),"",IF(VLOOKUP(A78,DECLARATIONS!C$5:H$292,6,FALSE)="","",VLOOKUP(A78,DECLARATIONS!C$5:H$292,6,FALSE)))</f>
        <v/>
      </c>
      <c r="E78" s="237" t="str">
        <f>IF(ISNA(VLOOKUP(A78,DECLARATIONS!C$5:F$292,4,FALSE)),"",IF(VLOOKUP(A78,DECLARATIONS!C$5:F$292,4,FALSE)="","",VLOOKUP(A78,DECLARATIONS!C$5:F$292,4,FALSE)))</f>
        <v/>
      </c>
      <c r="F78" s="75" t="str">
        <f>IF(B78="","",IF(ISNA(VLOOKUP(A78,'75m'!F$5:G$302,2,FALSE)),"",VLOOKUP(A78,'75m'!F$5:G$302,2,FALSE)))</f>
        <v/>
      </c>
      <c r="G78" s="75">
        <f>IF(B78="",0,IF(ISNA(VLOOKUP(A78,'75m'!F$5:I$302,4,FALSE)),0,VLOOKUP(A78,'75m'!F$5:I$302,4,FALSE)))</f>
        <v>0</v>
      </c>
      <c r="H78" s="75" t="str">
        <f>IF(B78="","",IF(ISNA(VLOOKUP(A78,'75m'!F$5:J$302,5,FALSE)),"",VLOOKUP(A78,'75m'!F$5:J$302,5,FALSE)))</f>
        <v/>
      </c>
      <c r="I78" s="77">
        <f>IF(B78="",0,IF(ISNA(VLOOKUP(A78,'600m'!F$5:I$302,2,FALSE)),0,VLOOKUP(A78,'600m'!F$5:I$302,2,FALSE)))</f>
        <v>0</v>
      </c>
      <c r="J78" s="75">
        <f>IF(B78="",0,IF(ISNA(VLOOKUP(A78,'600m'!F$5:I$302,4,FALSE)),0,VLOOKUP(A78,'600m'!F$5:I$302,4,FALSE)))</f>
        <v>0</v>
      </c>
      <c r="K78" s="75" t="str">
        <f>IF(B78="","",IF(ISNA(VLOOKUP(A78,'600m'!F$5:J$302,5,FALSE)),"",VLOOKUP(A78,'600m'!F$5:J$302,5,FALSE)))</f>
        <v/>
      </c>
      <c r="L78" s="75" t="str">
        <f>IF(B78="","",IF(ISNA(VLOOKUP(A78,LongJump!F$5:G$302,2,FALSE)),"",VLOOKUP(A78,LongJump!F$5:G$302,2,FALSE)))</f>
        <v/>
      </c>
      <c r="M78" s="75">
        <f>IF(B78="",0,IF(ISNA(VLOOKUP(A78,LongJump!F$5:I$302,4,FALSE)),0,VLOOKUP(A78,LongJump!F$5:I$302,4,FALSE)))</f>
        <v>0</v>
      </c>
      <c r="N78" s="75">
        <f>IF(B78="",0,IF(ISNA(VLOOKUP(A78,LongJump!F$5:J$302,5,FALSE)),0,VLOOKUP(A78,LongJump!F$5:J$302,5,FALSE)))</f>
        <v>0</v>
      </c>
      <c r="O78" s="75" t="str">
        <f>IF(B78="","",IF(ISNA(VLOOKUP(A78,Vortex!F$5:I$302,2,FALSE)),"",VLOOKUP(A78,Vortex!F$5:I$302,2,FALSE)))</f>
        <v/>
      </c>
      <c r="P78" s="75">
        <f>IF(B78="",0,IF(ISNA(VLOOKUP(A78,Vortex!F$5:I$302,4,FALSE)),0,VLOOKUP(A78,Vortex!F$5:I$302,4,FALSE)))</f>
        <v>0</v>
      </c>
      <c r="Q78" s="75">
        <f t="shared" si="36"/>
        <v>0</v>
      </c>
      <c r="R78" s="75" t="str">
        <f t="shared" si="37"/>
        <v/>
      </c>
      <c r="S78" s="75" t="str">
        <f t="shared" si="38"/>
        <v/>
      </c>
      <c r="T78" s="75" t="str">
        <f t="shared" si="39"/>
        <v/>
      </c>
      <c r="U78" s="75" t="str">
        <f t="shared" si="40"/>
        <v/>
      </c>
      <c r="V78" s="63"/>
    </row>
    <row r="79" spans="1:26" ht="20" customHeight="1">
      <c r="A79" s="75" t="str">
        <f>IF(DECLARATIONS!C78=0,"",DECLARATIONS!C78)</f>
        <v/>
      </c>
      <c r="B79" s="237" t="str">
        <f>IF(ISNA(VLOOKUP(A79,DECLARATIONS!C$5:D$292,2,FALSE)),"",IF(VLOOKUP(A79,DECLARATIONS!C$5:D$292,2,FALSE)="","",VLOOKUP(A79,DECLARATIONS!C$5:D$292,2,FALSE)))</f>
        <v/>
      </c>
      <c r="C79" s="237" t="str">
        <f>IF(ISNA(VLOOKUP(A79,DECLARATIONS!C$5:G$292,5,FALSE)),"",IF(VLOOKUP(A79,DECLARATIONS!C$5:G$292,5,FALSE)="","",VLOOKUP(A79,DECLARATIONS!C$5:G$292,5,FALSE)))</f>
        <v/>
      </c>
      <c r="D79" s="237" t="str">
        <f>IF(ISNA(VLOOKUP(A79,DECLARATIONS!C$5:H$292,6,FALSE)),"",IF(VLOOKUP(A79,DECLARATIONS!C$5:H$292,6,FALSE)="","",VLOOKUP(A79,DECLARATIONS!C$5:H$292,6,FALSE)))</f>
        <v/>
      </c>
      <c r="E79" s="237" t="str">
        <f>IF(ISNA(VLOOKUP(A79,DECLARATIONS!C$5:F$292,4,FALSE)),"",IF(VLOOKUP(A79,DECLARATIONS!C$5:F$292,4,FALSE)="","",VLOOKUP(A79,DECLARATIONS!C$5:F$292,4,FALSE)))</f>
        <v/>
      </c>
      <c r="F79" s="75" t="str">
        <f>IF(B79="","",IF(ISNA(VLOOKUP(A79,'75m'!F$5:G$302,2,FALSE)),"",VLOOKUP(A79,'75m'!F$5:G$302,2,FALSE)))</f>
        <v/>
      </c>
      <c r="G79" s="75">
        <f>IF(B79="",0,IF(ISNA(VLOOKUP(A79,'75m'!F$5:I$302,4,FALSE)),0,VLOOKUP(A79,'75m'!F$5:I$302,4,FALSE)))</f>
        <v>0</v>
      </c>
      <c r="H79" s="75" t="str">
        <f>IF(B79="","",IF(ISNA(VLOOKUP(A79,'75m'!F$5:J$302,5,FALSE)),"",VLOOKUP(A79,'75m'!F$5:J$302,5,FALSE)))</f>
        <v/>
      </c>
      <c r="I79" s="77">
        <f>IF(B79="",0,IF(ISNA(VLOOKUP(A79,'600m'!F$5:I$302,2,FALSE)),0,VLOOKUP(A79,'600m'!F$5:I$302,2,FALSE)))</f>
        <v>0</v>
      </c>
      <c r="J79" s="75">
        <f>IF(B79="",0,IF(ISNA(VLOOKUP(A79,'600m'!F$5:I$302,4,FALSE)),0,VLOOKUP(A79,'600m'!F$5:I$302,4,FALSE)))</f>
        <v>0</v>
      </c>
      <c r="K79" s="75" t="str">
        <f>IF(B79="","",IF(ISNA(VLOOKUP(A79,'600m'!F$5:J$302,5,FALSE)),"",VLOOKUP(A79,'600m'!F$5:J$302,5,FALSE)))</f>
        <v/>
      </c>
      <c r="L79" s="75" t="str">
        <f>IF(B79="","",IF(ISNA(VLOOKUP(A79,LongJump!F$5:G$302,2,FALSE)),"",VLOOKUP(A79,LongJump!F$5:G$302,2,FALSE)))</f>
        <v/>
      </c>
      <c r="M79" s="75">
        <f>IF(B79="",0,IF(ISNA(VLOOKUP(A79,LongJump!F$5:I$302,4,FALSE)),0,VLOOKUP(A79,LongJump!F$5:I$302,4,FALSE)))</f>
        <v>0</v>
      </c>
      <c r="N79" s="75">
        <f>IF(B79="",0,IF(ISNA(VLOOKUP(A79,LongJump!F$5:J$302,5,FALSE)),0,VLOOKUP(A79,LongJump!F$5:J$302,5,FALSE)))</f>
        <v>0</v>
      </c>
      <c r="O79" s="75" t="str">
        <f>IF(B79="","",IF(ISNA(VLOOKUP(A79,Vortex!F$5:I$302,2,FALSE)),"",VLOOKUP(A79,Vortex!F$5:I$302,2,FALSE)))</f>
        <v/>
      </c>
      <c r="P79" s="75">
        <f>IF(B79="",0,IF(ISNA(VLOOKUP(A79,Vortex!F$5:I$302,4,FALSE)),0,VLOOKUP(A79,Vortex!F$5:I$302,4,FALSE)))</f>
        <v>0</v>
      </c>
      <c r="Q79" s="75">
        <f t="shared" si="36"/>
        <v>0</v>
      </c>
      <c r="R79" s="75" t="str">
        <f t="shared" si="37"/>
        <v/>
      </c>
      <c r="S79" s="75" t="str">
        <f t="shared" si="38"/>
        <v/>
      </c>
      <c r="T79" s="75" t="str">
        <f t="shared" si="39"/>
        <v/>
      </c>
      <c r="U79" s="75" t="str">
        <f t="shared" si="40"/>
        <v/>
      </c>
      <c r="V79" s="63"/>
    </row>
    <row r="80" spans="1:26" ht="20" customHeight="1">
      <c r="A80" s="75" t="str">
        <f>IF(DECLARATIONS!C79=0,"",DECLARATIONS!C79)</f>
        <v/>
      </c>
      <c r="B80" s="237" t="str">
        <f>IF(ISNA(VLOOKUP(A80,DECLARATIONS!C$5:D$292,2,FALSE)),"",IF(VLOOKUP(A80,DECLARATIONS!C$5:D$292,2,FALSE)="","",VLOOKUP(A80,DECLARATIONS!C$5:D$292,2,FALSE)))</f>
        <v/>
      </c>
      <c r="C80" s="237" t="str">
        <f>IF(ISNA(VLOOKUP(A80,DECLARATIONS!C$5:G$292,5,FALSE)),"",IF(VLOOKUP(A80,DECLARATIONS!C$5:G$292,5,FALSE)="","",VLOOKUP(A80,DECLARATIONS!C$5:G$292,5,FALSE)))</f>
        <v/>
      </c>
      <c r="D80" s="237" t="str">
        <f>IF(ISNA(VLOOKUP(A80,DECLARATIONS!C$5:H$292,6,FALSE)),"",IF(VLOOKUP(A80,DECLARATIONS!C$5:H$292,6,FALSE)="","",VLOOKUP(A80,DECLARATIONS!C$5:H$292,6,FALSE)))</f>
        <v/>
      </c>
      <c r="E80" s="237" t="str">
        <f>IF(ISNA(VLOOKUP(A80,DECLARATIONS!C$5:F$292,4,FALSE)),"",IF(VLOOKUP(A80,DECLARATIONS!C$5:F$292,4,FALSE)="","",VLOOKUP(A80,DECLARATIONS!C$5:F$292,4,FALSE)))</f>
        <v/>
      </c>
      <c r="F80" s="75" t="str">
        <f>IF(B80="","",IF(ISNA(VLOOKUP(A80,'75m'!F$5:G$302,2,FALSE)),"",VLOOKUP(A80,'75m'!F$5:G$302,2,FALSE)))</f>
        <v/>
      </c>
      <c r="G80" s="75">
        <f>IF(B80="",0,IF(ISNA(VLOOKUP(A80,'75m'!F$5:I$302,4,FALSE)),0,VLOOKUP(A80,'75m'!F$5:I$302,4,FALSE)))</f>
        <v>0</v>
      </c>
      <c r="H80" s="75" t="str">
        <f>IF(B80="","",IF(ISNA(VLOOKUP(A80,'75m'!F$5:J$302,5,FALSE)),"",VLOOKUP(A80,'75m'!F$5:J$302,5,FALSE)))</f>
        <v/>
      </c>
      <c r="I80" s="77">
        <f>IF(B80="",0,IF(ISNA(VLOOKUP(A80,'600m'!F$5:I$302,2,FALSE)),0,VLOOKUP(A80,'600m'!F$5:I$302,2,FALSE)))</f>
        <v>0</v>
      </c>
      <c r="J80" s="75">
        <f>IF(B80="",0,IF(ISNA(VLOOKUP(A80,'600m'!F$5:I$302,4,FALSE)),0,VLOOKUP(A80,'600m'!F$5:I$302,4,FALSE)))</f>
        <v>0</v>
      </c>
      <c r="K80" s="75" t="str">
        <f>IF(B80="","",IF(ISNA(VLOOKUP(A80,'600m'!F$5:J$302,5,FALSE)),"",VLOOKUP(A80,'600m'!F$5:J$302,5,FALSE)))</f>
        <v/>
      </c>
      <c r="L80" s="75" t="str">
        <f>IF(B80="","",IF(ISNA(VLOOKUP(A80,LongJump!F$5:G$302,2,FALSE)),"",VLOOKUP(A80,LongJump!F$5:G$302,2,FALSE)))</f>
        <v/>
      </c>
      <c r="M80" s="75">
        <f>IF(B80="",0,IF(ISNA(VLOOKUP(A80,LongJump!F$5:I$302,4,FALSE)),0,VLOOKUP(A80,LongJump!F$5:I$302,4,FALSE)))</f>
        <v>0</v>
      </c>
      <c r="N80" s="75">
        <f>IF(B80="",0,IF(ISNA(VLOOKUP(A80,LongJump!F$5:J$302,5,FALSE)),0,VLOOKUP(A80,LongJump!F$5:J$302,5,FALSE)))</f>
        <v>0</v>
      </c>
      <c r="O80" s="75" t="str">
        <f>IF(B80="","",IF(ISNA(VLOOKUP(A80,Vortex!F$5:I$302,2,FALSE)),"",VLOOKUP(A80,Vortex!F$5:I$302,2,FALSE)))</f>
        <v/>
      </c>
      <c r="P80" s="75">
        <f>IF(B80="",0,IF(ISNA(VLOOKUP(A80,Vortex!F$5:I$302,4,FALSE)),0,VLOOKUP(A80,Vortex!F$5:I$302,4,FALSE)))</f>
        <v>0</v>
      </c>
      <c r="Q80" s="75">
        <f t="shared" si="36"/>
        <v>0</v>
      </c>
      <c r="R80" s="75" t="str">
        <f t="shared" si="37"/>
        <v/>
      </c>
      <c r="S80" s="75" t="str">
        <f t="shared" si="38"/>
        <v/>
      </c>
      <c r="T80" s="75" t="str">
        <f t="shared" si="39"/>
        <v/>
      </c>
      <c r="U80" s="75" t="str">
        <f t="shared" si="40"/>
        <v/>
      </c>
      <c r="V80" s="63"/>
    </row>
    <row r="81" spans="1:22" ht="20" customHeight="1">
      <c r="A81" s="75" t="str">
        <f>IF(DECLARATIONS!C80=0,"",DECLARATIONS!C80)</f>
        <v/>
      </c>
      <c r="B81" s="237" t="str">
        <f>IF(ISNA(VLOOKUP(A81,DECLARATIONS!C$5:D$292,2,FALSE)),"",IF(VLOOKUP(A81,DECLARATIONS!C$5:D$292,2,FALSE)="","",VLOOKUP(A81,DECLARATIONS!C$5:D$292,2,FALSE)))</f>
        <v/>
      </c>
      <c r="C81" s="237" t="str">
        <f>IF(ISNA(VLOOKUP(A81,DECLARATIONS!C$5:G$292,5,FALSE)),"",IF(VLOOKUP(A81,DECLARATIONS!C$5:G$292,5,FALSE)="","",VLOOKUP(A81,DECLARATIONS!C$5:G$292,5,FALSE)))</f>
        <v/>
      </c>
      <c r="D81" s="237" t="str">
        <f>IF(ISNA(VLOOKUP(A81,DECLARATIONS!C$5:H$292,6,FALSE)),"",IF(VLOOKUP(A81,DECLARATIONS!C$5:H$292,6,FALSE)="","",VLOOKUP(A81,DECLARATIONS!C$5:H$292,6,FALSE)))</f>
        <v/>
      </c>
      <c r="E81" s="237" t="str">
        <f>IF(ISNA(VLOOKUP(A81,DECLARATIONS!C$5:F$292,4,FALSE)),"",IF(VLOOKUP(A81,DECLARATIONS!C$5:F$292,4,FALSE)="","",VLOOKUP(A81,DECLARATIONS!C$5:F$292,4,FALSE)))</f>
        <v/>
      </c>
      <c r="F81" s="75" t="str">
        <f>IF(B81="","",IF(ISNA(VLOOKUP(A81,'75m'!F$5:G$302,2,FALSE)),"",VLOOKUP(A81,'75m'!F$5:G$302,2,FALSE)))</f>
        <v/>
      </c>
      <c r="G81" s="75">
        <f>IF(B81="",0,IF(ISNA(VLOOKUP(A81,'75m'!F$5:I$302,4,FALSE)),0,VLOOKUP(A81,'75m'!F$5:I$302,4,FALSE)))</f>
        <v>0</v>
      </c>
      <c r="H81" s="75" t="str">
        <f>IF(B81="","",IF(ISNA(VLOOKUP(A81,'75m'!F$5:J$302,5,FALSE)),"",VLOOKUP(A81,'75m'!F$5:J$302,5,FALSE)))</f>
        <v/>
      </c>
      <c r="I81" s="77">
        <f>IF(B81="",0,IF(ISNA(VLOOKUP(A81,'600m'!F$5:I$302,2,FALSE)),0,VLOOKUP(A81,'600m'!F$5:I$302,2,FALSE)))</f>
        <v>0</v>
      </c>
      <c r="J81" s="75">
        <f>IF(B81="",0,IF(ISNA(VLOOKUP(A81,'600m'!F$5:I$302,4,FALSE)),0,VLOOKUP(A81,'600m'!F$5:I$302,4,FALSE)))</f>
        <v>0</v>
      </c>
      <c r="K81" s="75" t="str">
        <f>IF(B81="","",IF(ISNA(VLOOKUP(A81,'600m'!F$5:J$302,5,FALSE)),"",VLOOKUP(A81,'600m'!F$5:J$302,5,FALSE)))</f>
        <v/>
      </c>
      <c r="L81" s="75" t="str">
        <f>IF(B81="","",IF(ISNA(VLOOKUP(A81,LongJump!F$5:G$302,2,FALSE)),"",VLOOKUP(A81,LongJump!F$5:G$302,2,FALSE)))</f>
        <v/>
      </c>
      <c r="M81" s="75">
        <f>IF(B81="",0,IF(ISNA(VLOOKUP(A81,LongJump!F$5:I$302,4,FALSE)),0,VLOOKUP(A81,LongJump!F$5:I$302,4,FALSE)))</f>
        <v>0</v>
      </c>
      <c r="N81" s="75">
        <f>IF(B81="",0,IF(ISNA(VLOOKUP(A81,LongJump!F$5:J$302,5,FALSE)),0,VLOOKUP(A81,LongJump!F$5:J$302,5,FALSE)))</f>
        <v>0</v>
      </c>
      <c r="O81" s="75" t="str">
        <f>IF(B81="","",IF(ISNA(VLOOKUP(A81,Vortex!F$5:I$302,2,FALSE)),"",VLOOKUP(A81,Vortex!F$5:I$302,2,FALSE)))</f>
        <v/>
      </c>
      <c r="P81" s="75">
        <f>IF(B81="",0,IF(ISNA(VLOOKUP(A81,Vortex!F$5:I$302,4,FALSE)),0,VLOOKUP(A81,Vortex!F$5:I$302,4,FALSE)))</f>
        <v>0</v>
      </c>
      <c r="Q81" s="75">
        <f t="shared" si="36"/>
        <v>0</v>
      </c>
      <c r="R81" s="75" t="str">
        <f t="shared" si="37"/>
        <v/>
      </c>
      <c r="S81" s="75" t="str">
        <f t="shared" si="38"/>
        <v/>
      </c>
      <c r="T81" s="75" t="str">
        <f t="shared" si="39"/>
        <v/>
      </c>
      <c r="U81" s="75" t="str">
        <f t="shared" si="40"/>
        <v/>
      </c>
      <c r="V81" s="63"/>
    </row>
    <row r="82" spans="1:22" ht="20" customHeight="1">
      <c r="A82" s="75" t="str">
        <f>IF(DECLARATIONS!C81=0,"",DECLARATIONS!C81)</f>
        <v/>
      </c>
      <c r="B82" s="237" t="str">
        <f>IF(ISNA(VLOOKUP(A82,DECLARATIONS!C$5:D$292,2,FALSE)),"",IF(VLOOKUP(A82,DECLARATIONS!C$5:D$292,2,FALSE)="","",VLOOKUP(A82,DECLARATIONS!C$5:D$292,2,FALSE)))</f>
        <v/>
      </c>
      <c r="C82" s="237" t="str">
        <f>IF(ISNA(VLOOKUP(A82,DECLARATIONS!C$5:G$292,5,FALSE)),"",IF(VLOOKUP(A82,DECLARATIONS!C$5:G$292,5,FALSE)="","",VLOOKUP(A82,DECLARATIONS!C$5:G$292,5,FALSE)))</f>
        <v/>
      </c>
      <c r="D82" s="237" t="str">
        <f>IF(ISNA(VLOOKUP(A82,DECLARATIONS!C$5:H$292,6,FALSE)),"",IF(VLOOKUP(A82,DECLARATIONS!C$5:H$292,6,FALSE)="","",VLOOKUP(A82,DECLARATIONS!C$5:H$292,6,FALSE)))</f>
        <v/>
      </c>
      <c r="E82" s="237" t="str">
        <f>IF(ISNA(VLOOKUP(A82,DECLARATIONS!C$5:F$292,4,FALSE)),"",IF(VLOOKUP(A82,DECLARATIONS!C$5:F$292,4,FALSE)="","",VLOOKUP(A82,DECLARATIONS!C$5:F$292,4,FALSE)))</f>
        <v/>
      </c>
      <c r="F82" s="75" t="str">
        <f>IF(B82="","",IF(ISNA(VLOOKUP(A82,'75m'!F$5:G$302,2,FALSE)),"",VLOOKUP(A82,'75m'!F$5:G$302,2,FALSE)))</f>
        <v/>
      </c>
      <c r="G82" s="75">
        <f>IF(B82="",0,IF(ISNA(VLOOKUP(A82,'75m'!F$5:I$302,4,FALSE)),0,VLOOKUP(A82,'75m'!F$5:I$302,4,FALSE)))</f>
        <v>0</v>
      </c>
      <c r="H82" s="75" t="str">
        <f>IF(B82="","",IF(ISNA(VLOOKUP(A82,'75m'!F$5:J$302,5,FALSE)),"",VLOOKUP(A82,'75m'!F$5:J$302,5,FALSE)))</f>
        <v/>
      </c>
      <c r="I82" s="77">
        <f>IF(B82="",0,IF(ISNA(VLOOKUP(A82,'600m'!F$5:I$302,2,FALSE)),0,VLOOKUP(A82,'600m'!F$5:I$302,2,FALSE)))</f>
        <v>0</v>
      </c>
      <c r="J82" s="75">
        <f>IF(B82="",0,IF(ISNA(VLOOKUP(A82,'600m'!F$5:I$302,4,FALSE)),0,VLOOKUP(A82,'600m'!F$5:I$302,4,FALSE)))</f>
        <v>0</v>
      </c>
      <c r="K82" s="75" t="str">
        <f>IF(B82="","",IF(ISNA(VLOOKUP(A82,'600m'!F$5:J$302,5,FALSE)),"",VLOOKUP(A82,'600m'!F$5:J$302,5,FALSE)))</f>
        <v/>
      </c>
      <c r="L82" s="75" t="str">
        <f>IF(B82="","",IF(ISNA(VLOOKUP(A82,LongJump!F$5:G$302,2,FALSE)),"",VLOOKUP(A82,LongJump!F$5:G$302,2,FALSE)))</f>
        <v/>
      </c>
      <c r="M82" s="75">
        <f>IF(B82="",0,IF(ISNA(VLOOKUP(A82,LongJump!F$5:I$302,4,FALSE)),0,VLOOKUP(A82,LongJump!F$5:I$302,4,FALSE)))</f>
        <v>0</v>
      </c>
      <c r="N82" s="75">
        <f>IF(B82="",0,IF(ISNA(VLOOKUP(A82,LongJump!F$5:J$302,5,FALSE)),0,VLOOKUP(A82,LongJump!F$5:J$302,5,FALSE)))</f>
        <v>0</v>
      </c>
      <c r="O82" s="75" t="str">
        <f>IF(B82="","",IF(ISNA(VLOOKUP(A82,Vortex!F$5:I$302,2,FALSE)),"",VLOOKUP(A82,Vortex!F$5:I$302,2,FALSE)))</f>
        <v/>
      </c>
      <c r="P82" s="75">
        <f>IF(B82="",0,IF(ISNA(VLOOKUP(A82,Vortex!F$5:I$302,4,FALSE)),0,VLOOKUP(A82,Vortex!F$5:I$302,4,FALSE)))</f>
        <v>0</v>
      </c>
      <c r="Q82" s="75">
        <f t="shared" si="36"/>
        <v>0</v>
      </c>
      <c r="R82" s="75" t="str">
        <f t="shared" si="37"/>
        <v/>
      </c>
      <c r="S82" s="75" t="str">
        <f t="shared" si="38"/>
        <v/>
      </c>
      <c r="T82" s="75" t="str">
        <f t="shared" si="39"/>
        <v/>
      </c>
      <c r="U82" s="75" t="str">
        <f t="shared" si="40"/>
        <v/>
      </c>
      <c r="V82" s="63"/>
    </row>
    <row r="83" spans="1:22" ht="20" customHeight="1">
      <c r="A83" s="75" t="str">
        <f>IF(DECLARATIONS!C82=0,"",DECLARATIONS!C82)</f>
        <v/>
      </c>
      <c r="B83" s="237" t="str">
        <f>IF(ISNA(VLOOKUP(A83,DECLARATIONS!C$5:D$292,2,FALSE)),"",IF(VLOOKUP(A83,DECLARATIONS!C$5:D$292,2,FALSE)="","",VLOOKUP(A83,DECLARATIONS!C$5:D$292,2,FALSE)))</f>
        <v/>
      </c>
      <c r="C83" s="237" t="str">
        <f>IF(ISNA(VLOOKUP(A83,DECLARATIONS!C$5:G$292,5,FALSE)),"",IF(VLOOKUP(A83,DECLARATIONS!C$5:G$292,5,FALSE)="","",VLOOKUP(A83,DECLARATIONS!C$5:G$292,5,FALSE)))</f>
        <v/>
      </c>
      <c r="D83" s="237" t="str">
        <f>IF(ISNA(VLOOKUP(A83,DECLARATIONS!C$5:H$292,6,FALSE)),"",IF(VLOOKUP(A83,DECLARATIONS!C$5:H$292,6,FALSE)="","",VLOOKUP(A83,DECLARATIONS!C$5:H$292,6,FALSE)))</f>
        <v/>
      </c>
      <c r="E83" s="237" t="str">
        <f>IF(ISNA(VLOOKUP(A83,DECLARATIONS!C$5:F$292,4,FALSE)),"",IF(VLOOKUP(A83,DECLARATIONS!C$5:F$292,4,FALSE)="","",VLOOKUP(A83,DECLARATIONS!C$5:F$292,4,FALSE)))</f>
        <v/>
      </c>
      <c r="F83" s="75" t="str">
        <f>IF(B83="","",IF(ISNA(VLOOKUP(A83,'75m'!F$5:G$302,2,FALSE)),"",VLOOKUP(A83,'75m'!F$5:G$302,2,FALSE)))</f>
        <v/>
      </c>
      <c r="G83" s="75">
        <f>IF(B83="",0,IF(ISNA(VLOOKUP(A83,'75m'!F$5:I$302,4,FALSE)),0,VLOOKUP(A83,'75m'!F$5:I$302,4,FALSE)))</f>
        <v>0</v>
      </c>
      <c r="H83" s="75" t="str">
        <f>IF(B83="","",IF(ISNA(VLOOKUP(A83,'75m'!F$5:J$302,5,FALSE)),"",VLOOKUP(A83,'75m'!F$5:J$302,5,FALSE)))</f>
        <v/>
      </c>
      <c r="I83" s="77">
        <f>IF(B83="",0,IF(ISNA(VLOOKUP(A83,'600m'!F$5:I$302,2,FALSE)),0,VLOOKUP(A83,'600m'!F$5:I$302,2,FALSE)))</f>
        <v>0</v>
      </c>
      <c r="J83" s="75">
        <f>IF(B83="",0,IF(ISNA(VLOOKUP(A83,'600m'!F$5:I$302,4,FALSE)),0,VLOOKUP(A83,'600m'!F$5:I$302,4,FALSE)))</f>
        <v>0</v>
      </c>
      <c r="K83" s="75" t="str">
        <f>IF(B83="","",IF(ISNA(VLOOKUP(A83,'600m'!F$5:J$302,5,FALSE)),"",VLOOKUP(A83,'600m'!F$5:J$302,5,FALSE)))</f>
        <v/>
      </c>
      <c r="L83" s="75" t="str">
        <f>IF(B83="","",IF(ISNA(VLOOKUP(A83,LongJump!F$5:G$302,2,FALSE)),"",VLOOKUP(A83,LongJump!F$5:G$302,2,FALSE)))</f>
        <v/>
      </c>
      <c r="M83" s="75">
        <f>IF(B83="",0,IF(ISNA(VLOOKUP(A83,LongJump!F$5:I$302,4,FALSE)),0,VLOOKUP(A83,LongJump!F$5:I$302,4,FALSE)))</f>
        <v>0</v>
      </c>
      <c r="N83" s="75">
        <f>IF(B83="",0,IF(ISNA(VLOOKUP(A83,LongJump!F$5:J$302,5,FALSE)),0,VLOOKUP(A83,LongJump!F$5:J$302,5,FALSE)))</f>
        <v>0</v>
      </c>
      <c r="O83" s="75" t="str">
        <f>IF(B83="","",IF(ISNA(VLOOKUP(A83,Vortex!F$5:I$302,2,FALSE)),"",VLOOKUP(A83,Vortex!F$5:I$302,2,FALSE)))</f>
        <v/>
      </c>
      <c r="P83" s="75">
        <f>IF(B83="",0,IF(ISNA(VLOOKUP(A83,Vortex!F$5:I$302,4,FALSE)),0,VLOOKUP(A83,Vortex!F$5:I$302,4,FALSE)))</f>
        <v>0</v>
      </c>
      <c r="Q83" s="75">
        <f t="shared" si="36"/>
        <v>0</v>
      </c>
      <c r="R83" s="75" t="str">
        <f t="shared" si="37"/>
        <v/>
      </c>
      <c r="S83" s="75" t="str">
        <f t="shared" si="38"/>
        <v/>
      </c>
      <c r="T83" s="75" t="str">
        <f t="shared" si="39"/>
        <v/>
      </c>
      <c r="U83" s="75" t="str">
        <f t="shared" si="40"/>
        <v/>
      </c>
      <c r="V83" s="63"/>
    </row>
    <row r="84" spans="1:22" ht="20" customHeight="1">
      <c r="A84" s="75" t="str">
        <f>IF(DECLARATIONS!C83=0,"",DECLARATIONS!C83)</f>
        <v/>
      </c>
      <c r="B84" s="237" t="str">
        <f>IF(ISNA(VLOOKUP(A84,DECLARATIONS!C$5:D$292,2,FALSE)),"",IF(VLOOKUP(A84,DECLARATIONS!C$5:D$292,2,FALSE)="","",VLOOKUP(A84,DECLARATIONS!C$5:D$292,2,FALSE)))</f>
        <v/>
      </c>
      <c r="C84" s="237" t="str">
        <f>IF(ISNA(VLOOKUP(A84,DECLARATIONS!C$5:G$292,5,FALSE)),"",IF(VLOOKUP(A84,DECLARATIONS!C$5:G$292,5,FALSE)="","",VLOOKUP(A84,DECLARATIONS!C$5:G$292,5,FALSE)))</f>
        <v/>
      </c>
      <c r="D84" s="237" t="str">
        <f>IF(ISNA(VLOOKUP(A84,DECLARATIONS!C$5:H$292,6,FALSE)),"",IF(VLOOKUP(A84,DECLARATIONS!C$5:H$292,6,FALSE)="","",VLOOKUP(A84,DECLARATIONS!C$5:H$292,6,FALSE)))</f>
        <v/>
      </c>
      <c r="E84" s="237" t="str">
        <f>IF(ISNA(VLOOKUP(A84,DECLARATIONS!C$5:F$292,4,FALSE)),"",IF(VLOOKUP(A84,DECLARATIONS!C$5:F$292,4,FALSE)="","",VLOOKUP(A84,DECLARATIONS!C$5:F$292,4,FALSE)))</f>
        <v/>
      </c>
      <c r="F84" s="75" t="str">
        <f>IF(B84="","",IF(ISNA(VLOOKUP(A84,'75m'!F$5:G$302,2,FALSE)),"",VLOOKUP(A84,'75m'!F$5:G$302,2,FALSE)))</f>
        <v/>
      </c>
      <c r="G84" s="75">
        <f>IF(B84="",0,IF(ISNA(VLOOKUP(A84,'75m'!F$5:I$302,4,FALSE)),0,VLOOKUP(A84,'75m'!F$5:I$302,4,FALSE)))</f>
        <v>0</v>
      </c>
      <c r="H84" s="75" t="str">
        <f>IF(B84="","",IF(ISNA(VLOOKUP(A84,'75m'!F$5:J$302,5,FALSE)),"",VLOOKUP(A84,'75m'!F$5:J$302,5,FALSE)))</f>
        <v/>
      </c>
      <c r="I84" s="77">
        <f>IF(B84="",0,IF(ISNA(VLOOKUP(A84,'600m'!F$5:I$302,2,FALSE)),0,VLOOKUP(A84,'600m'!F$5:I$302,2,FALSE)))</f>
        <v>0</v>
      </c>
      <c r="J84" s="75">
        <f>IF(B84="",0,IF(ISNA(VLOOKUP(A84,'600m'!F$5:I$302,4,FALSE)),0,VLOOKUP(A84,'600m'!F$5:I$302,4,FALSE)))</f>
        <v>0</v>
      </c>
      <c r="K84" s="75" t="str">
        <f>IF(B84="","",IF(ISNA(VLOOKUP(A84,'600m'!F$5:J$302,5,FALSE)),"",VLOOKUP(A84,'600m'!F$5:J$302,5,FALSE)))</f>
        <v/>
      </c>
      <c r="L84" s="75" t="str">
        <f>IF(B84="","",IF(ISNA(VLOOKUP(A84,LongJump!F$5:G$302,2,FALSE)),"",VLOOKUP(A84,LongJump!F$5:G$302,2,FALSE)))</f>
        <v/>
      </c>
      <c r="M84" s="75">
        <f>IF(B84="",0,IF(ISNA(VLOOKUP(A84,LongJump!F$5:I$302,4,FALSE)),0,VLOOKUP(A84,LongJump!F$5:I$302,4,FALSE)))</f>
        <v>0</v>
      </c>
      <c r="N84" s="75">
        <f>IF(B84="",0,IF(ISNA(VLOOKUP(A84,LongJump!F$5:J$302,5,FALSE)),0,VLOOKUP(A84,LongJump!F$5:J$302,5,FALSE)))</f>
        <v>0</v>
      </c>
      <c r="O84" s="75" t="str">
        <f>IF(B84="","",IF(ISNA(VLOOKUP(A84,Vortex!F$5:I$302,2,FALSE)),"",VLOOKUP(A84,Vortex!F$5:I$302,2,FALSE)))</f>
        <v/>
      </c>
      <c r="P84" s="75">
        <f>IF(B84="",0,IF(ISNA(VLOOKUP(A84,Vortex!F$5:I$302,4,FALSE)),0,VLOOKUP(A84,Vortex!F$5:I$302,4,FALSE)))</f>
        <v>0</v>
      </c>
      <c r="Q84" s="75">
        <f t="shared" si="36"/>
        <v>0</v>
      </c>
      <c r="R84" s="75" t="str">
        <f t="shared" si="37"/>
        <v/>
      </c>
      <c r="S84" s="75" t="str">
        <f t="shared" si="38"/>
        <v/>
      </c>
      <c r="T84" s="75" t="str">
        <f t="shared" si="39"/>
        <v/>
      </c>
      <c r="U84" s="75" t="str">
        <f t="shared" si="40"/>
        <v/>
      </c>
      <c r="V84" s="63"/>
    </row>
    <row r="85" spans="1:22" ht="20" customHeight="1">
      <c r="A85" s="75" t="str">
        <f>IF(DECLARATIONS!C84=0,"",DECLARATIONS!C84)</f>
        <v/>
      </c>
      <c r="B85" s="237" t="str">
        <f>IF(ISNA(VLOOKUP(A85,DECLARATIONS!C$5:D$292,2,FALSE)),"",IF(VLOOKUP(A85,DECLARATIONS!C$5:D$292,2,FALSE)="","",VLOOKUP(A85,DECLARATIONS!C$5:D$292,2,FALSE)))</f>
        <v/>
      </c>
      <c r="C85" s="237" t="str">
        <f>IF(ISNA(VLOOKUP(A85,DECLARATIONS!C$5:G$292,5,FALSE)),"",IF(VLOOKUP(A85,DECLARATIONS!C$5:G$292,5,FALSE)="","",VLOOKUP(A85,DECLARATIONS!C$5:G$292,5,FALSE)))</f>
        <v/>
      </c>
      <c r="D85" s="237" t="str">
        <f>IF(ISNA(VLOOKUP(A85,DECLARATIONS!C$5:H$292,6,FALSE)),"",IF(VLOOKUP(A85,DECLARATIONS!C$5:H$292,6,FALSE)="","",VLOOKUP(A85,DECLARATIONS!C$5:H$292,6,FALSE)))</f>
        <v/>
      </c>
      <c r="E85" s="237" t="str">
        <f>IF(ISNA(VLOOKUP(A85,DECLARATIONS!C$5:F$292,4,FALSE)),"",IF(VLOOKUP(A85,DECLARATIONS!C$5:F$292,4,FALSE)="","",VLOOKUP(A85,DECLARATIONS!C$5:F$292,4,FALSE)))</f>
        <v/>
      </c>
      <c r="F85" s="75" t="str">
        <f>IF(B85="","",IF(ISNA(VLOOKUP(A85,'75m'!F$5:G$302,2,FALSE)),"",VLOOKUP(A85,'75m'!F$5:G$302,2,FALSE)))</f>
        <v/>
      </c>
      <c r="G85" s="75">
        <f>IF(B85="",0,IF(ISNA(VLOOKUP(A85,'75m'!F$5:I$302,4,FALSE)),0,VLOOKUP(A85,'75m'!F$5:I$302,4,FALSE)))</f>
        <v>0</v>
      </c>
      <c r="H85" s="75" t="str">
        <f>IF(B85="","",IF(ISNA(VLOOKUP(A85,'75m'!F$5:J$302,5,FALSE)),"",VLOOKUP(A85,'75m'!F$5:J$302,5,FALSE)))</f>
        <v/>
      </c>
      <c r="I85" s="77">
        <f>IF(B85="",0,IF(ISNA(VLOOKUP(A85,'600m'!F$5:I$302,2,FALSE)),0,VLOOKUP(A85,'600m'!F$5:I$302,2,FALSE)))</f>
        <v>0</v>
      </c>
      <c r="J85" s="75">
        <f>IF(B85="",0,IF(ISNA(VLOOKUP(A85,'600m'!F$5:I$302,4,FALSE)),0,VLOOKUP(A85,'600m'!F$5:I$302,4,FALSE)))</f>
        <v>0</v>
      </c>
      <c r="K85" s="75" t="str">
        <f>IF(B85="","",IF(ISNA(VLOOKUP(A85,'600m'!F$5:J$302,5,FALSE)),"",VLOOKUP(A85,'600m'!F$5:J$302,5,FALSE)))</f>
        <v/>
      </c>
      <c r="L85" s="75" t="str">
        <f>IF(B85="","",IF(ISNA(VLOOKUP(A85,LongJump!F$5:G$302,2,FALSE)),"",VLOOKUP(A85,LongJump!F$5:G$302,2,FALSE)))</f>
        <v/>
      </c>
      <c r="M85" s="75">
        <f>IF(B85="",0,IF(ISNA(VLOOKUP(A85,LongJump!F$5:I$302,4,FALSE)),0,VLOOKUP(A85,LongJump!F$5:I$302,4,FALSE)))</f>
        <v>0</v>
      </c>
      <c r="N85" s="75">
        <f>IF(B85="",0,IF(ISNA(VLOOKUP(A85,LongJump!F$5:J$302,5,FALSE)),0,VLOOKUP(A85,LongJump!F$5:J$302,5,FALSE)))</f>
        <v>0</v>
      </c>
      <c r="O85" s="75" t="str">
        <f>IF(B85="","",IF(ISNA(VLOOKUP(A85,Vortex!F$5:I$302,2,FALSE)),"",VLOOKUP(A85,Vortex!F$5:I$302,2,FALSE)))</f>
        <v/>
      </c>
      <c r="P85" s="75">
        <f>IF(B85="",0,IF(ISNA(VLOOKUP(A85,Vortex!F$5:I$302,4,FALSE)),0,VLOOKUP(A85,Vortex!F$5:I$302,4,FALSE)))</f>
        <v>0</v>
      </c>
      <c r="Q85" s="75">
        <f t="shared" si="36"/>
        <v>0</v>
      </c>
      <c r="R85" s="75" t="str">
        <f t="shared" si="37"/>
        <v/>
      </c>
      <c r="S85" s="75" t="str">
        <f t="shared" si="38"/>
        <v/>
      </c>
      <c r="T85" s="75" t="str">
        <f t="shared" si="39"/>
        <v/>
      </c>
      <c r="U85" s="75" t="str">
        <f t="shared" si="40"/>
        <v/>
      </c>
      <c r="V85" s="63"/>
    </row>
    <row r="86" spans="1:22" ht="20" customHeight="1">
      <c r="A86" s="75" t="str">
        <f>IF(DECLARATIONS!C85=0,"",DECLARATIONS!C85)</f>
        <v/>
      </c>
      <c r="B86" s="237" t="str">
        <f>IF(ISNA(VLOOKUP(A86,DECLARATIONS!C$5:D$292,2,FALSE)),"",IF(VLOOKUP(A86,DECLARATIONS!C$5:D$292,2,FALSE)="","",VLOOKUP(A86,DECLARATIONS!C$5:D$292,2,FALSE)))</f>
        <v/>
      </c>
      <c r="C86" s="237" t="str">
        <f>IF(ISNA(VLOOKUP(A86,DECLARATIONS!C$5:G$292,5,FALSE)),"",IF(VLOOKUP(A86,DECLARATIONS!C$5:G$292,5,FALSE)="","",VLOOKUP(A86,DECLARATIONS!C$5:G$292,5,FALSE)))</f>
        <v/>
      </c>
      <c r="D86" s="237" t="str">
        <f>IF(ISNA(VLOOKUP(A86,DECLARATIONS!C$5:H$292,6,FALSE)),"",IF(VLOOKUP(A86,DECLARATIONS!C$5:H$292,6,FALSE)="","",VLOOKUP(A86,DECLARATIONS!C$5:H$292,6,FALSE)))</f>
        <v/>
      </c>
      <c r="E86" s="237" t="str">
        <f>IF(ISNA(VLOOKUP(A86,DECLARATIONS!C$5:F$292,4,FALSE)),"",IF(VLOOKUP(A86,DECLARATIONS!C$5:F$292,4,FALSE)="","",VLOOKUP(A86,DECLARATIONS!C$5:F$292,4,FALSE)))</f>
        <v/>
      </c>
      <c r="F86" s="75" t="str">
        <f>IF(B86="","",IF(ISNA(VLOOKUP(A86,'75m'!F$5:G$302,2,FALSE)),"",VLOOKUP(A86,'75m'!F$5:G$302,2,FALSE)))</f>
        <v/>
      </c>
      <c r="G86" s="75">
        <f>IF(B86="",0,IF(ISNA(VLOOKUP(A86,'75m'!F$5:I$302,4,FALSE)),0,VLOOKUP(A86,'75m'!F$5:I$302,4,FALSE)))</f>
        <v>0</v>
      </c>
      <c r="H86" s="75" t="str">
        <f>IF(B86="","",IF(ISNA(VLOOKUP(A86,'75m'!F$5:J$302,5,FALSE)),"",VLOOKUP(A86,'75m'!F$5:J$302,5,FALSE)))</f>
        <v/>
      </c>
      <c r="I86" s="77">
        <f>IF(B86="",0,IF(ISNA(VLOOKUP(A86,'600m'!F$5:I$302,2,FALSE)),0,VLOOKUP(A86,'600m'!F$5:I$302,2,FALSE)))</f>
        <v>0</v>
      </c>
      <c r="J86" s="75">
        <f>IF(B86="",0,IF(ISNA(VLOOKUP(A86,'600m'!F$5:I$302,4,FALSE)),0,VLOOKUP(A86,'600m'!F$5:I$302,4,FALSE)))</f>
        <v>0</v>
      </c>
      <c r="K86" s="75" t="str">
        <f>IF(B86="","",IF(ISNA(VLOOKUP(A86,'600m'!F$5:J$302,5,FALSE)),"",VLOOKUP(A86,'600m'!F$5:J$302,5,FALSE)))</f>
        <v/>
      </c>
      <c r="L86" s="75" t="str">
        <f>IF(B86="","",IF(ISNA(VLOOKUP(A86,LongJump!F$5:G$302,2,FALSE)),"",VLOOKUP(A86,LongJump!F$5:G$302,2,FALSE)))</f>
        <v/>
      </c>
      <c r="M86" s="75">
        <f>IF(B86="",0,IF(ISNA(VLOOKUP(A86,LongJump!F$5:I$302,4,FALSE)),0,VLOOKUP(A86,LongJump!F$5:I$302,4,FALSE)))</f>
        <v>0</v>
      </c>
      <c r="N86" s="75">
        <f>IF(B86="",0,IF(ISNA(VLOOKUP(A86,LongJump!F$5:J$302,5,FALSE)),0,VLOOKUP(A86,LongJump!F$5:J$302,5,FALSE)))</f>
        <v>0</v>
      </c>
      <c r="O86" s="75" t="str">
        <f>IF(B86="","",IF(ISNA(VLOOKUP(A86,Vortex!F$5:I$302,2,FALSE)),"",VLOOKUP(A86,Vortex!F$5:I$302,2,FALSE)))</f>
        <v/>
      </c>
      <c r="P86" s="75">
        <f>IF(B86="",0,IF(ISNA(VLOOKUP(A86,Vortex!F$5:I$302,4,FALSE)),0,VLOOKUP(A86,Vortex!F$5:I$302,4,FALSE)))</f>
        <v>0</v>
      </c>
      <c r="Q86" s="75">
        <f t="shared" si="36"/>
        <v>0</v>
      </c>
      <c r="R86" s="75" t="str">
        <f t="shared" si="37"/>
        <v/>
      </c>
      <c r="S86" s="75" t="str">
        <f t="shared" si="38"/>
        <v/>
      </c>
      <c r="T86" s="75" t="str">
        <f t="shared" si="39"/>
        <v/>
      </c>
      <c r="U86" s="75" t="str">
        <f t="shared" si="40"/>
        <v/>
      </c>
      <c r="V86" s="63"/>
    </row>
    <row r="87" spans="1:22" ht="20" customHeight="1">
      <c r="A87" s="75" t="str">
        <f>IF(DECLARATIONS!C86=0,"",DECLARATIONS!C86)</f>
        <v/>
      </c>
      <c r="B87" s="237" t="str">
        <f>IF(ISNA(VLOOKUP(A87,DECLARATIONS!C$5:D$292,2,FALSE)),"",IF(VLOOKUP(A87,DECLARATIONS!C$5:D$292,2,FALSE)="","",VLOOKUP(A87,DECLARATIONS!C$5:D$292,2,FALSE)))</f>
        <v/>
      </c>
      <c r="C87" s="237" t="str">
        <f>IF(ISNA(VLOOKUP(A87,DECLARATIONS!C$5:G$292,5,FALSE)),"",IF(VLOOKUP(A87,DECLARATIONS!C$5:G$292,5,FALSE)="","",VLOOKUP(A87,DECLARATIONS!C$5:G$292,5,FALSE)))</f>
        <v/>
      </c>
      <c r="D87" s="237" t="str">
        <f>IF(ISNA(VLOOKUP(A87,DECLARATIONS!C$5:H$292,6,FALSE)),"",IF(VLOOKUP(A87,DECLARATIONS!C$5:H$292,6,FALSE)="","",VLOOKUP(A87,DECLARATIONS!C$5:H$292,6,FALSE)))</f>
        <v/>
      </c>
      <c r="E87" s="237" t="str">
        <f>IF(ISNA(VLOOKUP(A87,DECLARATIONS!C$5:F$292,4,FALSE)),"",IF(VLOOKUP(A87,DECLARATIONS!C$5:F$292,4,FALSE)="","",VLOOKUP(A87,DECLARATIONS!C$5:F$292,4,FALSE)))</f>
        <v/>
      </c>
      <c r="F87" s="75" t="str">
        <f>IF(B87="","",IF(ISNA(VLOOKUP(A87,'75m'!F$5:G$302,2,FALSE)),"",VLOOKUP(A87,'75m'!F$5:G$302,2,FALSE)))</f>
        <v/>
      </c>
      <c r="G87" s="75">
        <f>IF(B87="",0,IF(ISNA(VLOOKUP(A87,'75m'!F$5:I$302,4,FALSE)),0,VLOOKUP(A87,'75m'!F$5:I$302,4,FALSE)))</f>
        <v>0</v>
      </c>
      <c r="H87" s="75" t="str">
        <f>IF(B87="","",IF(ISNA(VLOOKUP(A87,'75m'!F$5:J$302,5,FALSE)),"",VLOOKUP(A87,'75m'!F$5:J$302,5,FALSE)))</f>
        <v/>
      </c>
      <c r="I87" s="77">
        <f>IF(B87="",0,IF(ISNA(VLOOKUP(A87,'600m'!F$5:I$302,2,FALSE)),0,VLOOKUP(A87,'600m'!F$5:I$302,2,FALSE)))</f>
        <v>0</v>
      </c>
      <c r="J87" s="75">
        <f>IF(B87="",0,IF(ISNA(VLOOKUP(A87,'600m'!F$5:I$302,4,FALSE)),0,VLOOKUP(A87,'600m'!F$5:I$302,4,FALSE)))</f>
        <v>0</v>
      </c>
      <c r="K87" s="75" t="str">
        <f>IF(B87="","",IF(ISNA(VLOOKUP(A87,'600m'!F$5:J$302,5,FALSE)),"",VLOOKUP(A87,'600m'!F$5:J$302,5,FALSE)))</f>
        <v/>
      </c>
      <c r="L87" s="75" t="str">
        <f>IF(B87="","",IF(ISNA(VLOOKUP(A87,LongJump!F$5:G$302,2,FALSE)),"",VLOOKUP(A87,LongJump!F$5:G$302,2,FALSE)))</f>
        <v/>
      </c>
      <c r="M87" s="75">
        <f>IF(B87="",0,IF(ISNA(VLOOKUP(A87,LongJump!F$5:I$302,4,FALSE)),0,VLOOKUP(A87,LongJump!F$5:I$302,4,FALSE)))</f>
        <v>0</v>
      </c>
      <c r="N87" s="75">
        <f>IF(B87="",0,IF(ISNA(VLOOKUP(A87,LongJump!F$5:J$302,5,FALSE)),0,VLOOKUP(A87,LongJump!F$5:J$302,5,FALSE)))</f>
        <v>0</v>
      </c>
      <c r="O87" s="75" t="str">
        <f>IF(B87="","",IF(ISNA(VLOOKUP(A87,Vortex!F$5:I$302,2,FALSE)),"",VLOOKUP(A87,Vortex!F$5:I$302,2,FALSE)))</f>
        <v/>
      </c>
      <c r="P87" s="75">
        <f>IF(B87="",0,IF(ISNA(VLOOKUP(A87,Vortex!F$5:I$302,4,FALSE)),0,VLOOKUP(A87,Vortex!F$5:I$302,4,FALSE)))</f>
        <v>0</v>
      </c>
      <c r="Q87" s="75">
        <f t="shared" si="36"/>
        <v>0</v>
      </c>
      <c r="R87" s="75" t="str">
        <f t="shared" si="37"/>
        <v/>
      </c>
      <c r="S87" s="75" t="str">
        <f t="shared" si="38"/>
        <v/>
      </c>
      <c r="T87" s="75" t="str">
        <f t="shared" si="39"/>
        <v/>
      </c>
      <c r="U87" s="75" t="str">
        <f t="shared" si="40"/>
        <v/>
      </c>
      <c r="V87" s="63"/>
    </row>
    <row r="88" spans="1:22" ht="20" customHeight="1">
      <c r="A88" s="75" t="str">
        <f>IF(DECLARATIONS!C87=0,"",DECLARATIONS!C87)</f>
        <v/>
      </c>
      <c r="B88" s="237" t="str">
        <f>IF(ISNA(VLOOKUP(A88,DECLARATIONS!C$5:D$292,2,FALSE)),"",IF(VLOOKUP(A88,DECLARATIONS!C$5:D$292,2,FALSE)="","",VLOOKUP(A88,DECLARATIONS!C$5:D$292,2,FALSE)))</f>
        <v/>
      </c>
      <c r="C88" s="237" t="str">
        <f>IF(ISNA(VLOOKUP(A88,DECLARATIONS!C$5:G$292,5,FALSE)),"",IF(VLOOKUP(A88,DECLARATIONS!C$5:G$292,5,FALSE)="","",VLOOKUP(A88,DECLARATIONS!C$5:G$292,5,FALSE)))</f>
        <v/>
      </c>
      <c r="D88" s="237" t="str">
        <f>IF(ISNA(VLOOKUP(A88,DECLARATIONS!C$5:H$292,6,FALSE)),"",IF(VLOOKUP(A88,DECLARATIONS!C$5:H$292,6,FALSE)="","",VLOOKUP(A88,DECLARATIONS!C$5:H$292,6,FALSE)))</f>
        <v/>
      </c>
      <c r="E88" s="237" t="str">
        <f>IF(ISNA(VLOOKUP(A88,DECLARATIONS!C$5:F$292,4,FALSE)),"",IF(VLOOKUP(A88,DECLARATIONS!C$5:F$292,4,FALSE)="","",VLOOKUP(A88,DECLARATIONS!C$5:F$292,4,FALSE)))</f>
        <v/>
      </c>
      <c r="F88" s="75" t="str">
        <f>IF(B88="","",IF(ISNA(VLOOKUP(A88,'75m'!F$5:G$302,2,FALSE)),"",VLOOKUP(A88,'75m'!F$5:G$302,2,FALSE)))</f>
        <v/>
      </c>
      <c r="G88" s="75">
        <f>IF(B88="",0,IF(ISNA(VLOOKUP(A88,'75m'!F$5:I$302,4,FALSE)),0,VLOOKUP(A88,'75m'!F$5:I$302,4,FALSE)))</f>
        <v>0</v>
      </c>
      <c r="H88" s="75" t="str">
        <f>IF(B88="","",IF(ISNA(VLOOKUP(A88,'75m'!F$5:J$302,5,FALSE)),"",VLOOKUP(A88,'75m'!F$5:J$302,5,FALSE)))</f>
        <v/>
      </c>
      <c r="I88" s="77">
        <f>IF(B88="",0,IF(ISNA(VLOOKUP(A88,'600m'!F$5:I$302,2,FALSE)),0,VLOOKUP(A88,'600m'!F$5:I$302,2,FALSE)))</f>
        <v>0</v>
      </c>
      <c r="J88" s="75">
        <f>IF(B88="",0,IF(ISNA(VLOOKUP(A88,'600m'!F$5:I$302,4,FALSE)),0,VLOOKUP(A88,'600m'!F$5:I$302,4,FALSE)))</f>
        <v>0</v>
      </c>
      <c r="K88" s="75" t="str">
        <f>IF(B88="","",IF(ISNA(VLOOKUP(A88,'600m'!F$5:J$302,5,FALSE)),"",VLOOKUP(A88,'600m'!F$5:J$302,5,FALSE)))</f>
        <v/>
      </c>
      <c r="L88" s="75" t="str">
        <f>IF(B88="","",IF(ISNA(VLOOKUP(A88,LongJump!F$5:G$302,2,FALSE)),"",VLOOKUP(A88,LongJump!F$5:G$302,2,FALSE)))</f>
        <v/>
      </c>
      <c r="M88" s="75">
        <f>IF(B88="",0,IF(ISNA(VLOOKUP(A88,LongJump!F$5:I$302,4,FALSE)),0,VLOOKUP(A88,LongJump!F$5:I$302,4,FALSE)))</f>
        <v>0</v>
      </c>
      <c r="N88" s="75">
        <f>IF(B88="",0,IF(ISNA(VLOOKUP(A88,LongJump!F$5:J$302,5,FALSE)),0,VLOOKUP(A88,LongJump!F$5:J$302,5,FALSE)))</f>
        <v>0</v>
      </c>
      <c r="O88" s="75" t="str">
        <f>IF(B88="","",IF(ISNA(VLOOKUP(A88,Vortex!F$5:I$302,2,FALSE)),"",VLOOKUP(A88,Vortex!F$5:I$302,2,FALSE)))</f>
        <v/>
      </c>
      <c r="P88" s="75">
        <f>IF(B88="",0,IF(ISNA(VLOOKUP(A88,Vortex!F$5:I$302,4,FALSE)),0,VLOOKUP(A88,Vortex!F$5:I$302,4,FALSE)))</f>
        <v>0</v>
      </c>
      <c r="Q88" s="75">
        <f t="shared" si="36"/>
        <v>0</v>
      </c>
      <c r="R88" s="75" t="str">
        <f t="shared" si="37"/>
        <v/>
      </c>
      <c r="S88" s="75" t="str">
        <f t="shared" si="38"/>
        <v/>
      </c>
      <c r="T88" s="75" t="str">
        <f t="shared" si="39"/>
        <v/>
      </c>
      <c r="U88" s="75" t="str">
        <f t="shared" si="40"/>
        <v/>
      </c>
      <c r="V88" s="63"/>
    </row>
    <row r="89" spans="1:22" ht="20" customHeight="1">
      <c r="A89" s="75" t="str">
        <f>IF(DECLARATIONS!C88=0,"",DECLARATIONS!C88)</f>
        <v/>
      </c>
      <c r="B89" s="237" t="str">
        <f>IF(ISNA(VLOOKUP(A89,DECLARATIONS!C$5:D$292,2,FALSE)),"",IF(VLOOKUP(A89,DECLARATIONS!C$5:D$292,2,FALSE)="","",VLOOKUP(A89,DECLARATIONS!C$5:D$292,2,FALSE)))</f>
        <v/>
      </c>
      <c r="C89" s="237" t="str">
        <f>IF(ISNA(VLOOKUP(A89,DECLARATIONS!C$5:G$292,5,FALSE)),"",IF(VLOOKUP(A89,DECLARATIONS!C$5:G$292,5,FALSE)="","",VLOOKUP(A89,DECLARATIONS!C$5:G$292,5,FALSE)))</f>
        <v/>
      </c>
      <c r="D89" s="237" t="str">
        <f>IF(ISNA(VLOOKUP(A89,DECLARATIONS!C$5:H$292,6,FALSE)),"",IF(VLOOKUP(A89,DECLARATIONS!C$5:H$292,6,FALSE)="","",VLOOKUP(A89,DECLARATIONS!C$5:H$292,6,FALSE)))</f>
        <v/>
      </c>
      <c r="E89" s="237" t="str">
        <f>IF(ISNA(VLOOKUP(A89,DECLARATIONS!C$5:F$292,4,FALSE)),"",IF(VLOOKUP(A89,DECLARATIONS!C$5:F$292,4,FALSE)="","",VLOOKUP(A89,DECLARATIONS!C$5:F$292,4,FALSE)))</f>
        <v/>
      </c>
      <c r="F89" s="75" t="str">
        <f>IF(B89="","",IF(ISNA(VLOOKUP(A89,'75m'!F$5:G$302,2,FALSE)),"",VLOOKUP(A89,'75m'!F$5:G$302,2,FALSE)))</f>
        <v/>
      </c>
      <c r="G89" s="75">
        <f>IF(B89="",0,IF(ISNA(VLOOKUP(A89,'75m'!F$5:I$302,4,FALSE)),0,VLOOKUP(A89,'75m'!F$5:I$302,4,FALSE)))</f>
        <v>0</v>
      </c>
      <c r="H89" s="75" t="str">
        <f>IF(B89="","",IF(ISNA(VLOOKUP(A89,'75m'!F$5:J$302,5,FALSE)),"",VLOOKUP(A89,'75m'!F$5:J$302,5,FALSE)))</f>
        <v/>
      </c>
      <c r="I89" s="77">
        <f>IF(B89="",0,IF(ISNA(VLOOKUP(A89,'600m'!F$5:I$302,2,FALSE)),0,VLOOKUP(A89,'600m'!F$5:I$302,2,FALSE)))</f>
        <v>0</v>
      </c>
      <c r="J89" s="75">
        <f>IF(B89="",0,IF(ISNA(VLOOKUP(A89,'600m'!F$5:I$302,4,FALSE)),0,VLOOKUP(A89,'600m'!F$5:I$302,4,FALSE)))</f>
        <v>0</v>
      </c>
      <c r="K89" s="75" t="str">
        <f>IF(B89="","",IF(ISNA(VLOOKUP(A89,'600m'!F$5:J$302,5,FALSE)),"",VLOOKUP(A89,'600m'!F$5:J$302,5,FALSE)))</f>
        <v/>
      </c>
      <c r="L89" s="75" t="str">
        <f>IF(B89="","",IF(ISNA(VLOOKUP(A89,LongJump!F$5:G$302,2,FALSE)),"",VLOOKUP(A89,LongJump!F$5:G$302,2,FALSE)))</f>
        <v/>
      </c>
      <c r="M89" s="75">
        <f>IF(B89="",0,IF(ISNA(VLOOKUP(A89,LongJump!F$5:I$302,4,FALSE)),0,VLOOKUP(A89,LongJump!F$5:I$302,4,FALSE)))</f>
        <v>0</v>
      </c>
      <c r="N89" s="75">
        <f>IF(B89="",0,IF(ISNA(VLOOKUP(A89,LongJump!F$5:J$302,5,FALSE)),0,VLOOKUP(A89,LongJump!F$5:J$302,5,FALSE)))</f>
        <v>0</v>
      </c>
      <c r="O89" s="75" t="str">
        <f>IF(B89="","",IF(ISNA(VLOOKUP(A89,Vortex!F$5:I$302,2,FALSE)),"",VLOOKUP(A89,Vortex!F$5:I$302,2,FALSE)))</f>
        <v/>
      </c>
      <c r="P89" s="75">
        <f>IF(B89="",0,IF(ISNA(VLOOKUP(A89,Vortex!F$5:I$302,4,FALSE)),0,VLOOKUP(A89,Vortex!F$5:I$302,4,FALSE)))</f>
        <v>0</v>
      </c>
      <c r="Q89" s="75">
        <f t="shared" si="36"/>
        <v>0</v>
      </c>
      <c r="R89" s="75" t="str">
        <f t="shared" si="37"/>
        <v/>
      </c>
      <c r="S89" s="75" t="str">
        <f t="shared" si="38"/>
        <v/>
      </c>
      <c r="T89" s="75" t="str">
        <f t="shared" si="39"/>
        <v/>
      </c>
      <c r="U89" s="75" t="str">
        <f t="shared" si="40"/>
        <v/>
      </c>
      <c r="V89" s="63"/>
    </row>
    <row r="90" spans="1:22" ht="20" customHeight="1">
      <c r="A90" s="75" t="str">
        <f>IF(DECLARATIONS!C89=0,"",DECLARATIONS!C89)</f>
        <v/>
      </c>
      <c r="B90" s="237" t="str">
        <f>IF(ISNA(VLOOKUP(A90,DECLARATIONS!C$5:D$292,2,FALSE)),"",IF(VLOOKUP(A90,DECLARATIONS!C$5:D$292,2,FALSE)="","",VLOOKUP(A90,DECLARATIONS!C$5:D$292,2,FALSE)))</f>
        <v/>
      </c>
      <c r="C90" s="237" t="str">
        <f>IF(ISNA(VLOOKUP(A90,DECLARATIONS!C$5:G$292,5,FALSE)),"",IF(VLOOKUP(A90,DECLARATIONS!C$5:G$292,5,FALSE)="","",VLOOKUP(A90,DECLARATIONS!C$5:G$292,5,FALSE)))</f>
        <v/>
      </c>
      <c r="D90" s="237" t="str">
        <f>IF(ISNA(VLOOKUP(A90,DECLARATIONS!C$5:H$292,6,FALSE)),"",IF(VLOOKUP(A90,DECLARATIONS!C$5:H$292,6,FALSE)="","",VLOOKUP(A90,DECLARATIONS!C$5:H$292,6,FALSE)))</f>
        <v/>
      </c>
      <c r="E90" s="237" t="str">
        <f>IF(ISNA(VLOOKUP(A90,DECLARATIONS!C$5:F$292,4,FALSE)),"",IF(VLOOKUP(A90,DECLARATIONS!C$5:F$292,4,FALSE)="","",VLOOKUP(A90,DECLARATIONS!C$5:F$292,4,FALSE)))</f>
        <v/>
      </c>
      <c r="F90" s="75" t="str">
        <f>IF(B90="","",IF(ISNA(VLOOKUP(A90,'75m'!F$5:G$302,2,FALSE)),"",VLOOKUP(A90,'75m'!F$5:G$302,2,FALSE)))</f>
        <v/>
      </c>
      <c r="G90" s="75">
        <f>IF(B90="",0,IF(ISNA(VLOOKUP(A90,'75m'!F$5:I$302,4,FALSE)),0,VLOOKUP(A90,'75m'!F$5:I$302,4,FALSE)))</f>
        <v>0</v>
      </c>
      <c r="H90" s="75" t="str">
        <f>IF(B90="","",IF(ISNA(VLOOKUP(A90,'75m'!F$5:J$302,5,FALSE)),"",VLOOKUP(A90,'75m'!F$5:J$302,5,FALSE)))</f>
        <v/>
      </c>
      <c r="I90" s="77">
        <f>IF(B90="",0,IF(ISNA(VLOOKUP(A90,'600m'!F$5:I$302,2,FALSE)),0,VLOOKUP(A90,'600m'!F$5:I$302,2,FALSE)))</f>
        <v>0</v>
      </c>
      <c r="J90" s="75">
        <f>IF(B90="",0,IF(ISNA(VLOOKUP(A90,'600m'!F$5:I$302,4,FALSE)),0,VLOOKUP(A90,'600m'!F$5:I$302,4,FALSE)))</f>
        <v>0</v>
      </c>
      <c r="K90" s="75" t="str">
        <f>IF(B90="","",IF(ISNA(VLOOKUP(A90,'600m'!F$5:J$302,5,FALSE)),"",VLOOKUP(A90,'600m'!F$5:J$302,5,FALSE)))</f>
        <v/>
      </c>
      <c r="L90" s="75" t="str">
        <f>IF(B90="","",IF(ISNA(VLOOKUP(A90,LongJump!F$5:G$302,2,FALSE)),"",VLOOKUP(A90,LongJump!F$5:G$302,2,FALSE)))</f>
        <v/>
      </c>
      <c r="M90" s="75">
        <f>IF(B90="",0,IF(ISNA(VLOOKUP(A90,LongJump!F$5:I$302,4,FALSE)),0,VLOOKUP(A90,LongJump!F$5:I$302,4,FALSE)))</f>
        <v>0</v>
      </c>
      <c r="N90" s="75">
        <f>IF(B90="",0,IF(ISNA(VLOOKUP(A90,LongJump!F$5:J$302,5,FALSE)),0,VLOOKUP(A90,LongJump!F$5:J$302,5,FALSE)))</f>
        <v>0</v>
      </c>
      <c r="O90" s="75" t="str">
        <f>IF(B90="","",IF(ISNA(VLOOKUP(A90,Vortex!F$5:I$302,2,FALSE)),"",VLOOKUP(A90,Vortex!F$5:I$302,2,FALSE)))</f>
        <v/>
      </c>
      <c r="P90" s="75">
        <f>IF(B90="",0,IF(ISNA(VLOOKUP(A90,Vortex!F$5:I$302,4,FALSE)),0,VLOOKUP(A90,Vortex!F$5:I$302,4,FALSE)))</f>
        <v>0</v>
      </c>
      <c r="Q90" s="75">
        <f t="shared" si="36"/>
        <v>0</v>
      </c>
      <c r="R90" s="75" t="str">
        <f t="shared" si="37"/>
        <v/>
      </c>
      <c r="S90" s="75" t="str">
        <f t="shared" si="38"/>
        <v/>
      </c>
      <c r="T90" s="75" t="str">
        <f t="shared" si="39"/>
        <v/>
      </c>
      <c r="U90" s="75" t="str">
        <f t="shared" si="40"/>
        <v/>
      </c>
      <c r="V90" s="63"/>
    </row>
    <row r="91" spans="1:22" ht="20" customHeight="1">
      <c r="A91" s="75" t="str">
        <f>IF(DECLARATIONS!C90=0,"",DECLARATIONS!C90)</f>
        <v/>
      </c>
      <c r="B91" s="237" t="str">
        <f>IF(ISNA(VLOOKUP(A91,DECLARATIONS!C$5:D$292,2,FALSE)),"",IF(VLOOKUP(A91,DECLARATIONS!C$5:D$292,2,FALSE)="","",VLOOKUP(A91,DECLARATIONS!C$5:D$292,2,FALSE)))</f>
        <v/>
      </c>
      <c r="C91" s="237" t="str">
        <f>IF(ISNA(VLOOKUP(A91,DECLARATIONS!C$5:G$292,5,FALSE)),"",IF(VLOOKUP(A91,DECLARATIONS!C$5:G$292,5,FALSE)="","",VLOOKUP(A91,DECLARATIONS!C$5:G$292,5,FALSE)))</f>
        <v/>
      </c>
      <c r="D91" s="237" t="str">
        <f>IF(ISNA(VLOOKUP(A91,DECLARATIONS!C$5:H$292,6,FALSE)),"",IF(VLOOKUP(A91,DECLARATIONS!C$5:H$292,6,FALSE)="","",VLOOKUP(A91,DECLARATIONS!C$5:H$292,6,FALSE)))</f>
        <v/>
      </c>
      <c r="E91" s="237" t="str">
        <f>IF(ISNA(VLOOKUP(A91,DECLARATIONS!C$5:F$292,4,FALSE)),"",IF(VLOOKUP(A91,DECLARATIONS!C$5:F$292,4,FALSE)="","",VLOOKUP(A91,DECLARATIONS!C$5:F$292,4,FALSE)))</f>
        <v/>
      </c>
      <c r="F91" s="75" t="str">
        <f>IF(B91="","",IF(ISNA(VLOOKUP(A91,'75m'!F$5:G$302,2,FALSE)),"",VLOOKUP(A91,'75m'!F$5:G$302,2,FALSE)))</f>
        <v/>
      </c>
      <c r="G91" s="75">
        <f>IF(B91="",0,IF(ISNA(VLOOKUP(A91,'75m'!F$5:I$302,4,FALSE)),0,VLOOKUP(A91,'75m'!F$5:I$302,4,FALSE)))</f>
        <v>0</v>
      </c>
      <c r="H91" s="75" t="str">
        <f>IF(B91="","",IF(ISNA(VLOOKUP(A91,'75m'!F$5:J$302,5,FALSE)),"",VLOOKUP(A91,'75m'!F$5:J$302,5,FALSE)))</f>
        <v/>
      </c>
      <c r="I91" s="77">
        <f>IF(B91="",0,IF(ISNA(VLOOKUP(A91,'600m'!F$5:I$302,2,FALSE)),0,VLOOKUP(A91,'600m'!F$5:I$302,2,FALSE)))</f>
        <v>0</v>
      </c>
      <c r="J91" s="75">
        <f>IF(B91="",0,IF(ISNA(VLOOKUP(A91,'600m'!F$5:I$302,4,FALSE)),0,VLOOKUP(A91,'600m'!F$5:I$302,4,FALSE)))</f>
        <v>0</v>
      </c>
      <c r="K91" s="75" t="str">
        <f>IF(B91="","",IF(ISNA(VLOOKUP(A91,'600m'!F$5:J$302,5,FALSE)),"",VLOOKUP(A91,'600m'!F$5:J$302,5,FALSE)))</f>
        <v/>
      </c>
      <c r="L91" s="75" t="str">
        <f>IF(B91="","",IF(ISNA(VLOOKUP(A91,LongJump!F$5:G$302,2,FALSE)),"",VLOOKUP(A91,LongJump!F$5:G$302,2,FALSE)))</f>
        <v/>
      </c>
      <c r="M91" s="75">
        <f>IF(B91="",0,IF(ISNA(VLOOKUP(A91,LongJump!F$5:I$302,4,FALSE)),0,VLOOKUP(A91,LongJump!F$5:I$302,4,FALSE)))</f>
        <v>0</v>
      </c>
      <c r="N91" s="75">
        <f>IF(B91="",0,IF(ISNA(VLOOKUP(A91,LongJump!F$5:J$302,5,FALSE)),0,VLOOKUP(A91,LongJump!F$5:J$302,5,FALSE)))</f>
        <v>0</v>
      </c>
      <c r="O91" s="75" t="str">
        <f>IF(B91="","",IF(ISNA(VLOOKUP(A91,Vortex!F$5:I$302,2,FALSE)),"",VLOOKUP(A91,Vortex!F$5:I$302,2,FALSE)))</f>
        <v/>
      </c>
      <c r="P91" s="75">
        <f>IF(B91="",0,IF(ISNA(VLOOKUP(A91,Vortex!F$5:I$302,4,FALSE)),0,VLOOKUP(A91,Vortex!F$5:I$302,4,FALSE)))</f>
        <v>0</v>
      </c>
      <c r="Q91" s="75">
        <f t="shared" si="36"/>
        <v>0</v>
      </c>
      <c r="R91" s="75" t="str">
        <f t="shared" si="37"/>
        <v/>
      </c>
      <c r="S91" s="75" t="str">
        <f t="shared" si="38"/>
        <v/>
      </c>
      <c r="T91" s="75" t="str">
        <f t="shared" si="39"/>
        <v/>
      </c>
      <c r="U91" s="75" t="str">
        <f t="shared" si="40"/>
        <v/>
      </c>
      <c r="V91" s="63"/>
    </row>
    <row r="92" spans="1:22" ht="20" customHeight="1">
      <c r="A92" s="75" t="str">
        <f>IF(DECLARATIONS!C91=0,"",DECLARATIONS!C91)</f>
        <v/>
      </c>
      <c r="B92" s="237" t="str">
        <f>IF(ISNA(VLOOKUP(A92,DECLARATIONS!C$5:D$292,2,FALSE)),"",IF(VLOOKUP(A92,DECLARATIONS!C$5:D$292,2,FALSE)="","",VLOOKUP(A92,DECLARATIONS!C$5:D$292,2,FALSE)))</f>
        <v/>
      </c>
      <c r="C92" s="237" t="str">
        <f>IF(ISNA(VLOOKUP(A92,DECLARATIONS!C$5:G$292,5,FALSE)),"",IF(VLOOKUP(A92,DECLARATIONS!C$5:G$292,5,FALSE)="","",VLOOKUP(A92,DECLARATIONS!C$5:G$292,5,FALSE)))</f>
        <v/>
      </c>
      <c r="D92" s="237" t="str">
        <f>IF(ISNA(VLOOKUP(A92,DECLARATIONS!C$5:H$292,6,FALSE)),"",IF(VLOOKUP(A92,DECLARATIONS!C$5:H$292,6,FALSE)="","",VLOOKUP(A92,DECLARATIONS!C$5:H$292,6,FALSE)))</f>
        <v/>
      </c>
      <c r="E92" s="237" t="str">
        <f>IF(ISNA(VLOOKUP(A92,DECLARATIONS!C$5:F$292,4,FALSE)),"",IF(VLOOKUP(A92,DECLARATIONS!C$5:F$292,4,FALSE)="","",VLOOKUP(A92,DECLARATIONS!C$5:F$292,4,FALSE)))</f>
        <v/>
      </c>
      <c r="F92" s="75" t="str">
        <f>IF(B92="","",IF(ISNA(VLOOKUP(A92,'75m'!F$5:G$302,2,FALSE)),"",VLOOKUP(A92,'75m'!F$5:G$302,2,FALSE)))</f>
        <v/>
      </c>
      <c r="G92" s="75">
        <f>IF(B92="",0,IF(ISNA(VLOOKUP(A92,'75m'!F$5:I$302,4,FALSE)),0,VLOOKUP(A92,'75m'!F$5:I$302,4,FALSE)))</f>
        <v>0</v>
      </c>
      <c r="H92" s="75" t="str">
        <f>IF(B92="","",IF(ISNA(VLOOKUP(A92,'75m'!F$5:J$302,5,FALSE)),"",VLOOKUP(A92,'75m'!F$5:J$302,5,FALSE)))</f>
        <v/>
      </c>
      <c r="I92" s="77">
        <f>IF(B92="",0,IF(ISNA(VLOOKUP(A92,'600m'!F$5:I$302,2,FALSE)),0,VLOOKUP(A92,'600m'!F$5:I$302,2,FALSE)))</f>
        <v>0</v>
      </c>
      <c r="J92" s="75">
        <f>IF(B92="",0,IF(ISNA(VLOOKUP(A92,'600m'!F$5:I$302,4,FALSE)),0,VLOOKUP(A92,'600m'!F$5:I$302,4,FALSE)))</f>
        <v>0</v>
      </c>
      <c r="K92" s="75" t="str">
        <f>IF(B92="","",IF(ISNA(VLOOKUP(A92,'600m'!F$5:J$302,5,FALSE)),"",VLOOKUP(A92,'600m'!F$5:J$302,5,FALSE)))</f>
        <v/>
      </c>
      <c r="L92" s="75" t="str">
        <f>IF(B92="","",IF(ISNA(VLOOKUP(A92,LongJump!F$5:G$302,2,FALSE)),"",VLOOKUP(A92,LongJump!F$5:G$302,2,FALSE)))</f>
        <v/>
      </c>
      <c r="M92" s="75">
        <f>IF(B92="",0,IF(ISNA(VLOOKUP(A92,LongJump!F$5:I$302,4,FALSE)),0,VLOOKUP(A92,LongJump!F$5:I$302,4,FALSE)))</f>
        <v>0</v>
      </c>
      <c r="N92" s="75">
        <f>IF(B92="",0,IF(ISNA(VLOOKUP(A92,LongJump!F$5:J$302,5,FALSE)),0,VLOOKUP(A92,LongJump!F$5:J$302,5,FALSE)))</f>
        <v>0</v>
      </c>
      <c r="O92" s="75" t="str">
        <f>IF(B92="","",IF(ISNA(VLOOKUP(A92,Vortex!F$5:I$302,2,FALSE)),"",VLOOKUP(A92,Vortex!F$5:I$302,2,FALSE)))</f>
        <v/>
      </c>
      <c r="P92" s="75">
        <f>IF(B92="",0,IF(ISNA(VLOOKUP(A92,Vortex!F$5:I$302,4,FALSE)),0,VLOOKUP(A92,Vortex!F$5:I$302,4,FALSE)))</f>
        <v>0</v>
      </c>
      <c r="Q92" s="75">
        <f t="shared" si="36"/>
        <v>0</v>
      </c>
      <c r="R92" s="75" t="str">
        <f t="shared" si="37"/>
        <v/>
      </c>
      <c r="S92" s="75" t="str">
        <f t="shared" si="38"/>
        <v/>
      </c>
      <c r="T92" s="75" t="str">
        <f t="shared" si="39"/>
        <v/>
      </c>
      <c r="U92" s="75" t="str">
        <f t="shared" si="40"/>
        <v/>
      </c>
      <c r="V92" s="63"/>
    </row>
    <row r="93" spans="1:22" ht="20" customHeight="1">
      <c r="A93" s="75" t="str">
        <f>IF(DECLARATIONS!C92=0,"",DECLARATIONS!C92)</f>
        <v/>
      </c>
      <c r="B93" s="237" t="str">
        <f>IF(ISNA(VLOOKUP(A93,DECLARATIONS!C$5:D$292,2,FALSE)),"",IF(VLOOKUP(A93,DECLARATIONS!C$5:D$292,2,FALSE)="","",VLOOKUP(A93,DECLARATIONS!C$5:D$292,2,FALSE)))</f>
        <v/>
      </c>
      <c r="C93" s="237" t="str">
        <f>IF(ISNA(VLOOKUP(A93,DECLARATIONS!C$5:G$292,5,FALSE)),"",IF(VLOOKUP(A93,DECLARATIONS!C$5:G$292,5,FALSE)="","",VLOOKUP(A93,DECLARATIONS!C$5:G$292,5,FALSE)))</f>
        <v/>
      </c>
      <c r="D93" s="237" t="str">
        <f>IF(ISNA(VLOOKUP(A93,DECLARATIONS!C$5:H$292,6,FALSE)),"",IF(VLOOKUP(A93,DECLARATIONS!C$5:H$292,6,FALSE)="","",VLOOKUP(A93,DECLARATIONS!C$5:H$292,6,FALSE)))</f>
        <v/>
      </c>
      <c r="E93" s="237" t="str">
        <f>IF(ISNA(VLOOKUP(A93,DECLARATIONS!C$5:F$292,4,FALSE)),"",IF(VLOOKUP(A93,DECLARATIONS!C$5:F$292,4,FALSE)="","",VLOOKUP(A93,DECLARATIONS!C$5:F$292,4,FALSE)))</f>
        <v/>
      </c>
      <c r="F93" s="75" t="str">
        <f>IF(B93="","",IF(ISNA(VLOOKUP(A93,'75m'!F$5:G$302,2,FALSE)),"",VLOOKUP(A93,'75m'!F$5:G$302,2,FALSE)))</f>
        <v/>
      </c>
      <c r="G93" s="75">
        <f>IF(B93="",0,IF(ISNA(VLOOKUP(A93,'75m'!F$5:I$302,4,FALSE)),0,VLOOKUP(A93,'75m'!F$5:I$302,4,FALSE)))</f>
        <v>0</v>
      </c>
      <c r="H93" s="75" t="str">
        <f>IF(B93="","",IF(ISNA(VLOOKUP(A93,'75m'!F$5:J$302,5,FALSE)),"",VLOOKUP(A93,'75m'!F$5:J$302,5,FALSE)))</f>
        <v/>
      </c>
      <c r="I93" s="77">
        <f>IF(B93="",0,IF(ISNA(VLOOKUP(A93,'600m'!F$5:I$302,2,FALSE)),0,VLOOKUP(A93,'600m'!F$5:I$302,2,FALSE)))</f>
        <v>0</v>
      </c>
      <c r="J93" s="75">
        <f>IF(B93="",0,IF(ISNA(VLOOKUP(A93,'600m'!F$5:I$302,4,FALSE)),0,VLOOKUP(A93,'600m'!F$5:I$302,4,FALSE)))</f>
        <v>0</v>
      </c>
      <c r="K93" s="75" t="str">
        <f>IF(B93="","",IF(ISNA(VLOOKUP(A93,'600m'!F$5:J$302,5,FALSE)),"",VLOOKUP(A93,'600m'!F$5:J$302,5,FALSE)))</f>
        <v/>
      </c>
      <c r="L93" s="75" t="str">
        <f>IF(B93="","",IF(ISNA(VLOOKUP(A93,LongJump!F$5:G$302,2,FALSE)),"",VLOOKUP(A93,LongJump!F$5:G$302,2,FALSE)))</f>
        <v/>
      </c>
      <c r="M93" s="75">
        <f>IF(B93="",0,IF(ISNA(VLOOKUP(A93,LongJump!F$5:I$302,4,FALSE)),0,VLOOKUP(A93,LongJump!F$5:I$302,4,FALSE)))</f>
        <v>0</v>
      </c>
      <c r="N93" s="75">
        <f>IF(B93="",0,IF(ISNA(VLOOKUP(A93,LongJump!F$5:J$302,5,FALSE)),0,VLOOKUP(A93,LongJump!F$5:J$302,5,FALSE)))</f>
        <v>0</v>
      </c>
      <c r="O93" s="75" t="str">
        <f>IF(B93="","",IF(ISNA(VLOOKUP(A93,Vortex!F$5:I$302,2,FALSE)),"",VLOOKUP(A93,Vortex!F$5:I$302,2,FALSE)))</f>
        <v/>
      </c>
      <c r="P93" s="75">
        <f>IF(B93="",0,IF(ISNA(VLOOKUP(A93,Vortex!F$5:I$302,4,FALSE)),0,VLOOKUP(A93,Vortex!F$5:I$302,4,FALSE)))</f>
        <v>0</v>
      </c>
      <c r="Q93" s="75">
        <f t="shared" si="36"/>
        <v>0</v>
      </c>
      <c r="R93" s="75" t="str">
        <f t="shared" si="37"/>
        <v/>
      </c>
      <c r="S93" s="75" t="str">
        <f t="shared" si="38"/>
        <v/>
      </c>
      <c r="T93" s="75" t="str">
        <f t="shared" si="39"/>
        <v/>
      </c>
      <c r="U93" s="75" t="str">
        <f t="shared" si="40"/>
        <v/>
      </c>
      <c r="V93" s="63"/>
    </row>
    <row r="94" spans="1:22" ht="20" customHeight="1">
      <c r="A94" s="75" t="str">
        <f>IF(DECLARATIONS!C93=0,"",DECLARATIONS!C93)</f>
        <v/>
      </c>
      <c r="B94" s="237" t="str">
        <f>IF(ISNA(VLOOKUP(A94,DECLARATIONS!C$5:D$292,2,FALSE)),"",IF(VLOOKUP(A94,DECLARATIONS!C$5:D$292,2,FALSE)="","",VLOOKUP(A94,DECLARATIONS!C$5:D$292,2,FALSE)))</f>
        <v/>
      </c>
      <c r="C94" s="237" t="str">
        <f>IF(ISNA(VLOOKUP(A94,DECLARATIONS!C$5:G$292,5,FALSE)),"",IF(VLOOKUP(A94,DECLARATIONS!C$5:G$292,5,FALSE)="","",VLOOKUP(A94,DECLARATIONS!C$5:G$292,5,FALSE)))</f>
        <v/>
      </c>
      <c r="D94" s="237" t="str">
        <f>IF(ISNA(VLOOKUP(A94,DECLARATIONS!C$5:H$292,6,FALSE)),"",IF(VLOOKUP(A94,DECLARATIONS!C$5:H$292,6,FALSE)="","",VLOOKUP(A94,DECLARATIONS!C$5:H$292,6,FALSE)))</f>
        <v/>
      </c>
      <c r="E94" s="237" t="str">
        <f>IF(ISNA(VLOOKUP(A94,DECLARATIONS!C$5:F$292,4,FALSE)),"",IF(VLOOKUP(A94,DECLARATIONS!C$5:F$292,4,FALSE)="","",VLOOKUP(A94,DECLARATIONS!C$5:F$292,4,FALSE)))</f>
        <v/>
      </c>
      <c r="F94" s="75" t="str">
        <f>IF(B94="","",IF(ISNA(VLOOKUP(A94,'75m'!F$5:G$302,2,FALSE)),"",VLOOKUP(A94,'75m'!F$5:G$302,2,FALSE)))</f>
        <v/>
      </c>
      <c r="G94" s="75">
        <f>IF(B94="",0,IF(ISNA(VLOOKUP(A94,'75m'!F$5:I$302,4,FALSE)),0,VLOOKUP(A94,'75m'!F$5:I$302,4,FALSE)))</f>
        <v>0</v>
      </c>
      <c r="H94" s="75" t="str">
        <f>IF(B94="","",IF(ISNA(VLOOKUP(A94,'75m'!F$5:J$302,5,FALSE)),"",VLOOKUP(A94,'75m'!F$5:J$302,5,FALSE)))</f>
        <v/>
      </c>
      <c r="I94" s="77">
        <f>IF(B94="",0,IF(ISNA(VLOOKUP(A94,'600m'!F$5:I$302,2,FALSE)),0,VLOOKUP(A94,'600m'!F$5:I$302,2,FALSE)))</f>
        <v>0</v>
      </c>
      <c r="J94" s="75">
        <f>IF(B94="",0,IF(ISNA(VLOOKUP(A94,'600m'!F$5:I$302,4,FALSE)),0,VLOOKUP(A94,'600m'!F$5:I$302,4,FALSE)))</f>
        <v>0</v>
      </c>
      <c r="K94" s="75" t="str">
        <f>IF(B94="","",IF(ISNA(VLOOKUP(A94,'600m'!F$5:J$302,5,FALSE)),"",VLOOKUP(A94,'600m'!F$5:J$302,5,FALSE)))</f>
        <v/>
      </c>
      <c r="L94" s="75" t="str">
        <f>IF(B94="","",IF(ISNA(VLOOKUP(A94,LongJump!F$5:G$302,2,FALSE)),"",VLOOKUP(A94,LongJump!F$5:G$302,2,FALSE)))</f>
        <v/>
      </c>
      <c r="M94" s="75">
        <f>IF(B94="",0,IF(ISNA(VLOOKUP(A94,LongJump!F$5:I$302,4,FALSE)),0,VLOOKUP(A94,LongJump!F$5:I$302,4,FALSE)))</f>
        <v>0</v>
      </c>
      <c r="N94" s="75">
        <f>IF(B94="",0,IF(ISNA(VLOOKUP(A94,LongJump!F$5:J$302,5,FALSE)),0,VLOOKUP(A94,LongJump!F$5:J$302,5,FALSE)))</f>
        <v>0</v>
      </c>
      <c r="O94" s="75" t="str">
        <f>IF(B94="","",IF(ISNA(VLOOKUP(A94,Vortex!F$5:I$302,2,FALSE)),"",VLOOKUP(A94,Vortex!F$5:I$302,2,FALSE)))</f>
        <v/>
      </c>
      <c r="P94" s="75">
        <f>IF(B94="",0,IF(ISNA(VLOOKUP(A94,Vortex!F$5:I$302,4,FALSE)),0,VLOOKUP(A94,Vortex!F$5:I$302,4,FALSE)))</f>
        <v>0</v>
      </c>
      <c r="Q94" s="75">
        <f t="shared" si="36"/>
        <v>0</v>
      </c>
      <c r="R94" s="75" t="str">
        <f t="shared" si="37"/>
        <v/>
      </c>
      <c r="S94" s="75" t="str">
        <f t="shared" si="38"/>
        <v/>
      </c>
      <c r="T94" s="75" t="str">
        <f t="shared" si="39"/>
        <v/>
      </c>
      <c r="U94" s="75" t="str">
        <f t="shared" si="40"/>
        <v/>
      </c>
      <c r="V94" s="63"/>
    </row>
    <row r="95" spans="1:22" ht="20" customHeight="1">
      <c r="A95" s="75" t="str">
        <f>IF(DECLARATIONS!C94=0,"",DECLARATIONS!C94)</f>
        <v/>
      </c>
      <c r="B95" s="237" t="str">
        <f>IF(ISNA(VLOOKUP(A95,DECLARATIONS!C$5:D$292,2,FALSE)),"",IF(VLOOKUP(A95,DECLARATIONS!C$5:D$292,2,FALSE)="","",VLOOKUP(A95,DECLARATIONS!C$5:D$292,2,FALSE)))</f>
        <v/>
      </c>
      <c r="C95" s="237" t="str">
        <f>IF(ISNA(VLOOKUP(A95,DECLARATIONS!C$5:G$292,5,FALSE)),"",IF(VLOOKUP(A95,DECLARATIONS!C$5:G$292,5,FALSE)="","",VLOOKUP(A95,DECLARATIONS!C$5:G$292,5,FALSE)))</f>
        <v/>
      </c>
      <c r="D95" s="237" t="str">
        <f>IF(ISNA(VLOOKUP(A95,DECLARATIONS!C$5:H$292,6,FALSE)),"",IF(VLOOKUP(A95,DECLARATIONS!C$5:H$292,6,FALSE)="","",VLOOKUP(A95,DECLARATIONS!C$5:H$292,6,FALSE)))</f>
        <v/>
      </c>
      <c r="E95" s="237" t="str">
        <f>IF(ISNA(VLOOKUP(A95,DECLARATIONS!C$5:F$292,4,FALSE)),"",IF(VLOOKUP(A95,DECLARATIONS!C$5:F$292,4,FALSE)="","",VLOOKUP(A95,DECLARATIONS!C$5:F$292,4,FALSE)))</f>
        <v/>
      </c>
      <c r="F95" s="75" t="str">
        <f>IF(B95="","",IF(ISNA(VLOOKUP(A95,'75m'!F$5:G$302,2,FALSE)),"",VLOOKUP(A95,'75m'!F$5:G$302,2,FALSE)))</f>
        <v/>
      </c>
      <c r="G95" s="75">
        <f>IF(B95="",0,IF(ISNA(VLOOKUP(A95,'75m'!F$5:I$302,4,FALSE)),0,VLOOKUP(A95,'75m'!F$5:I$302,4,FALSE)))</f>
        <v>0</v>
      </c>
      <c r="H95" s="75" t="str">
        <f>IF(B95="","",IF(ISNA(VLOOKUP(A95,'75m'!F$5:J$302,5,FALSE)),"",VLOOKUP(A95,'75m'!F$5:J$302,5,FALSE)))</f>
        <v/>
      </c>
      <c r="I95" s="77">
        <f>IF(B95="",0,IF(ISNA(VLOOKUP(A95,'600m'!F$5:I$302,2,FALSE)),0,VLOOKUP(A95,'600m'!F$5:I$302,2,FALSE)))</f>
        <v>0</v>
      </c>
      <c r="J95" s="75">
        <f>IF(B95="",0,IF(ISNA(VLOOKUP(A95,'600m'!F$5:I$302,4,FALSE)),0,VLOOKUP(A95,'600m'!F$5:I$302,4,FALSE)))</f>
        <v>0</v>
      </c>
      <c r="K95" s="75" t="str">
        <f>IF(B95="","",IF(ISNA(VLOOKUP(A95,'600m'!F$5:J$302,5,FALSE)),"",VLOOKUP(A95,'600m'!F$5:J$302,5,FALSE)))</f>
        <v/>
      </c>
      <c r="L95" s="75" t="str">
        <f>IF(B95="","",IF(ISNA(VLOOKUP(A95,LongJump!F$5:G$302,2,FALSE)),"",VLOOKUP(A95,LongJump!F$5:G$302,2,FALSE)))</f>
        <v/>
      </c>
      <c r="M95" s="75">
        <f>IF(B95="",0,IF(ISNA(VLOOKUP(A95,LongJump!F$5:I$302,4,FALSE)),0,VLOOKUP(A95,LongJump!F$5:I$302,4,FALSE)))</f>
        <v>0</v>
      </c>
      <c r="N95" s="75">
        <f>IF(B95="",0,IF(ISNA(VLOOKUP(A95,LongJump!F$5:J$302,5,FALSE)),0,VLOOKUP(A95,LongJump!F$5:J$302,5,FALSE)))</f>
        <v>0</v>
      </c>
      <c r="O95" s="75" t="str">
        <f>IF(B95="","",IF(ISNA(VLOOKUP(A95,Vortex!F$5:I$302,2,FALSE)),"",VLOOKUP(A95,Vortex!F$5:I$302,2,FALSE)))</f>
        <v/>
      </c>
      <c r="P95" s="75">
        <f>IF(B95="",0,IF(ISNA(VLOOKUP(A95,Vortex!F$5:I$302,4,FALSE)),0,VLOOKUP(A95,Vortex!F$5:I$302,4,FALSE)))</f>
        <v>0</v>
      </c>
      <c r="Q95" s="75">
        <f t="shared" si="36"/>
        <v>0</v>
      </c>
      <c r="R95" s="75" t="str">
        <f t="shared" si="37"/>
        <v/>
      </c>
      <c r="S95" s="75" t="str">
        <f t="shared" si="38"/>
        <v/>
      </c>
      <c r="T95" s="75" t="str">
        <f t="shared" si="39"/>
        <v/>
      </c>
      <c r="U95" s="75" t="str">
        <f t="shared" si="40"/>
        <v/>
      </c>
      <c r="V95" s="63"/>
    </row>
    <row r="96" spans="1:22" ht="20" customHeight="1">
      <c r="A96" s="75" t="str">
        <f>IF(DECLARATIONS!C95=0,"",DECLARATIONS!C95)</f>
        <v/>
      </c>
      <c r="B96" s="237" t="str">
        <f>IF(ISNA(VLOOKUP(A96,DECLARATIONS!C$5:D$292,2,FALSE)),"",IF(VLOOKUP(A96,DECLARATIONS!C$5:D$292,2,FALSE)="","",VLOOKUP(A96,DECLARATIONS!C$5:D$292,2,FALSE)))</f>
        <v/>
      </c>
      <c r="C96" s="237" t="str">
        <f>IF(ISNA(VLOOKUP(A96,DECLARATIONS!C$5:G$292,5,FALSE)),"",IF(VLOOKUP(A96,DECLARATIONS!C$5:G$292,5,FALSE)="","",VLOOKUP(A96,DECLARATIONS!C$5:G$292,5,FALSE)))</f>
        <v/>
      </c>
      <c r="D96" s="237" t="str">
        <f>IF(ISNA(VLOOKUP(A96,DECLARATIONS!C$5:H$292,6,FALSE)),"",IF(VLOOKUP(A96,DECLARATIONS!C$5:H$292,6,FALSE)="","",VLOOKUP(A96,DECLARATIONS!C$5:H$292,6,FALSE)))</f>
        <v/>
      </c>
      <c r="E96" s="237" t="str">
        <f>IF(ISNA(VLOOKUP(A96,DECLARATIONS!C$5:F$292,4,FALSE)),"",IF(VLOOKUP(A96,DECLARATIONS!C$5:F$292,4,FALSE)="","",VLOOKUP(A96,DECLARATIONS!C$5:F$292,4,FALSE)))</f>
        <v/>
      </c>
      <c r="F96" s="75" t="str">
        <f>IF(B96="","",IF(ISNA(VLOOKUP(A96,'75m'!F$5:G$302,2,FALSE)),"",VLOOKUP(A96,'75m'!F$5:G$302,2,FALSE)))</f>
        <v/>
      </c>
      <c r="G96" s="75">
        <f>IF(B96="",0,IF(ISNA(VLOOKUP(A96,'75m'!F$5:I$302,4,FALSE)),0,VLOOKUP(A96,'75m'!F$5:I$302,4,FALSE)))</f>
        <v>0</v>
      </c>
      <c r="H96" s="75" t="str">
        <f>IF(B96="","",IF(ISNA(VLOOKUP(A96,'75m'!F$5:J$302,5,FALSE)),"",VLOOKUP(A96,'75m'!F$5:J$302,5,FALSE)))</f>
        <v/>
      </c>
      <c r="I96" s="77">
        <f>IF(B96="",0,IF(ISNA(VLOOKUP(A96,'600m'!F$5:I$302,2,FALSE)),0,VLOOKUP(A96,'600m'!F$5:I$302,2,FALSE)))</f>
        <v>0</v>
      </c>
      <c r="J96" s="75">
        <f>IF(B96="",0,IF(ISNA(VLOOKUP(A96,'600m'!F$5:I$302,4,FALSE)),0,VLOOKUP(A96,'600m'!F$5:I$302,4,FALSE)))</f>
        <v>0</v>
      </c>
      <c r="K96" s="75" t="str">
        <f>IF(B96="","",IF(ISNA(VLOOKUP(A96,'600m'!F$5:J$302,5,FALSE)),"",VLOOKUP(A96,'600m'!F$5:J$302,5,FALSE)))</f>
        <v/>
      </c>
      <c r="L96" s="75" t="str">
        <f>IF(B96="","",IF(ISNA(VLOOKUP(A96,LongJump!F$5:G$302,2,FALSE)),"",VLOOKUP(A96,LongJump!F$5:G$302,2,FALSE)))</f>
        <v/>
      </c>
      <c r="M96" s="75">
        <f>IF(B96="",0,IF(ISNA(VLOOKUP(A96,LongJump!F$5:I$302,4,FALSE)),0,VLOOKUP(A96,LongJump!F$5:I$302,4,FALSE)))</f>
        <v>0</v>
      </c>
      <c r="N96" s="75">
        <f>IF(B96="",0,IF(ISNA(VLOOKUP(A96,LongJump!F$5:J$302,5,FALSE)),0,VLOOKUP(A96,LongJump!F$5:J$302,5,FALSE)))</f>
        <v>0</v>
      </c>
      <c r="O96" s="75" t="str">
        <f>IF(B96="","",IF(ISNA(VLOOKUP(A96,Vortex!F$5:I$302,2,FALSE)),"",VLOOKUP(A96,Vortex!F$5:I$302,2,FALSE)))</f>
        <v/>
      </c>
      <c r="P96" s="75">
        <f>IF(B96="",0,IF(ISNA(VLOOKUP(A96,Vortex!F$5:I$302,4,FALSE)),0,VLOOKUP(A96,Vortex!F$5:I$302,4,FALSE)))</f>
        <v>0</v>
      </c>
      <c r="Q96" s="75">
        <f t="shared" si="36"/>
        <v>0</v>
      </c>
      <c r="R96" s="75" t="str">
        <f t="shared" si="37"/>
        <v/>
      </c>
      <c r="S96" s="75" t="str">
        <f t="shared" si="38"/>
        <v/>
      </c>
      <c r="T96" s="75" t="str">
        <f t="shared" si="39"/>
        <v/>
      </c>
      <c r="U96" s="75" t="str">
        <f t="shared" si="40"/>
        <v/>
      </c>
      <c r="V96" s="63"/>
    </row>
    <row r="97" spans="1:22" ht="20" customHeight="1">
      <c r="A97" s="75" t="str">
        <f>IF(DECLARATIONS!C96=0,"",DECLARATIONS!C96)</f>
        <v/>
      </c>
      <c r="B97" s="237" t="str">
        <f>IF(ISNA(VLOOKUP(A97,DECLARATIONS!C$5:D$292,2,FALSE)),"",IF(VLOOKUP(A97,DECLARATIONS!C$5:D$292,2,FALSE)="","",VLOOKUP(A97,DECLARATIONS!C$5:D$292,2,FALSE)))</f>
        <v/>
      </c>
      <c r="C97" s="237" t="str">
        <f>IF(ISNA(VLOOKUP(A97,DECLARATIONS!C$5:G$292,5,FALSE)),"",IF(VLOOKUP(A97,DECLARATIONS!C$5:G$292,5,FALSE)="","",VLOOKUP(A97,DECLARATIONS!C$5:G$292,5,FALSE)))</f>
        <v/>
      </c>
      <c r="D97" s="237" t="str">
        <f>IF(ISNA(VLOOKUP(A97,DECLARATIONS!C$5:H$292,6,FALSE)),"",IF(VLOOKUP(A97,DECLARATIONS!C$5:H$292,6,FALSE)="","",VLOOKUP(A97,DECLARATIONS!C$5:H$292,6,FALSE)))</f>
        <v/>
      </c>
      <c r="E97" s="237" t="str">
        <f>IF(ISNA(VLOOKUP(A97,DECLARATIONS!C$5:F$292,4,FALSE)),"",IF(VLOOKUP(A97,DECLARATIONS!C$5:F$292,4,FALSE)="","",VLOOKUP(A97,DECLARATIONS!C$5:F$292,4,FALSE)))</f>
        <v/>
      </c>
      <c r="F97" s="75" t="str">
        <f>IF(B97="","",IF(ISNA(VLOOKUP(A97,'75m'!F$5:G$302,2,FALSE)),"",VLOOKUP(A97,'75m'!F$5:G$302,2,FALSE)))</f>
        <v/>
      </c>
      <c r="G97" s="75">
        <f>IF(B97="",0,IF(ISNA(VLOOKUP(A97,'75m'!F$5:I$302,4,FALSE)),0,VLOOKUP(A97,'75m'!F$5:I$302,4,FALSE)))</f>
        <v>0</v>
      </c>
      <c r="H97" s="75" t="str">
        <f>IF(B97="","",IF(ISNA(VLOOKUP(A97,'75m'!F$5:J$302,5,FALSE)),"",VLOOKUP(A97,'75m'!F$5:J$302,5,FALSE)))</f>
        <v/>
      </c>
      <c r="I97" s="77">
        <f>IF(B97="",0,IF(ISNA(VLOOKUP(A97,'600m'!F$5:I$302,2,FALSE)),0,VLOOKUP(A97,'600m'!F$5:I$302,2,FALSE)))</f>
        <v>0</v>
      </c>
      <c r="J97" s="75">
        <f>IF(B97="",0,IF(ISNA(VLOOKUP(A97,'600m'!F$5:I$302,4,FALSE)),0,VLOOKUP(A97,'600m'!F$5:I$302,4,FALSE)))</f>
        <v>0</v>
      </c>
      <c r="K97" s="75" t="str">
        <f>IF(B97="","",IF(ISNA(VLOOKUP(A97,'600m'!F$5:J$302,5,FALSE)),"",VLOOKUP(A97,'600m'!F$5:J$302,5,FALSE)))</f>
        <v/>
      </c>
      <c r="L97" s="75" t="str">
        <f>IF(B97="","",IF(ISNA(VLOOKUP(A97,LongJump!F$5:G$302,2,FALSE)),"",VLOOKUP(A97,LongJump!F$5:G$302,2,FALSE)))</f>
        <v/>
      </c>
      <c r="M97" s="75">
        <f>IF(B97="",0,IF(ISNA(VLOOKUP(A97,LongJump!F$5:I$302,4,FALSE)),0,VLOOKUP(A97,LongJump!F$5:I$302,4,FALSE)))</f>
        <v>0</v>
      </c>
      <c r="N97" s="75">
        <f>IF(B97="",0,IF(ISNA(VLOOKUP(A97,LongJump!F$5:J$302,5,FALSE)),0,VLOOKUP(A97,LongJump!F$5:J$302,5,FALSE)))</f>
        <v>0</v>
      </c>
      <c r="O97" s="75" t="str">
        <f>IF(B97="","",IF(ISNA(VLOOKUP(A97,Vortex!F$5:I$302,2,FALSE)),"",VLOOKUP(A97,Vortex!F$5:I$302,2,FALSE)))</f>
        <v/>
      </c>
      <c r="P97" s="75">
        <f>IF(B97="",0,IF(ISNA(VLOOKUP(A97,Vortex!F$5:I$302,4,FALSE)),0,VLOOKUP(A97,Vortex!F$5:I$302,4,FALSE)))</f>
        <v>0</v>
      </c>
      <c r="Q97" s="75">
        <f t="shared" si="36"/>
        <v>0</v>
      </c>
      <c r="R97" s="75" t="str">
        <f t="shared" si="37"/>
        <v/>
      </c>
      <c r="S97" s="75" t="str">
        <f t="shared" si="38"/>
        <v/>
      </c>
      <c r="T97" s="75" t="str">
        <f t="shared" si="39"/>
        <v/>
      </c>
      <c r="U97" s="75" t="str">
        <f t="shared" si="40"/>
        <v/>
      </c>
      <c r="V97" s="63"/>
    </row>
    <row r="98" spans="1:22" ht="20" customHeight="1">
      <c r="A98" s="75" t="str">
        <f>IF(DECLARATIONS!C97=0,"",DECLARATIONS!C97)</f>
        <v/>
      </c>
      <c r="B98" s="237" t="str">
        <f>IF(ISNA(VLOOKUP(A98,DECLARATIONS!C$5:D$292,2,FALSE)),"",IF(VLOOKUP(A98,DECLARATIONS!C$5:D$292,2,FALSE)="","",VLOOKUP(A98,DECLARATIONS!C$5:D$292,2,FALSE)))</f>
        <v/>
      </c>
      <c r="C98" s="237" t="str">
        <f>IF(ISNA(VLOOKUP(A98,DECLARATIONS!C$5:G$292,5,FALSE)),"",IF(VLOOKUP(A98,DECLARATIONS!C$5:G$292,5,FALSE)="","",VLOOKUP(A98,DECLARATIONS!C$5:G$292,5,FALSE)))</f>
        <v/>
      </c>
      <c r="D98" s="237" t="str">
        <f>IF(ISNA(VLOOKUP(A98,DECLARATIONS!C$5:H$292,6,FALSE)),"",IF(VLOOKUP(A98,DECLARATIONS!C$5:H$292,6,FALSE)="","",VLOOKUP(A98,DECLARATIONS!C$5:H$292,6,FALSE)))</f>
        <v/>
      </c>
      <c r="E98" s="237" t="str">
        <f>IF(ISNA(VLOOKUP(A98,DECLARATIONS!C$5:F$292,4,FALSE)),"",IF(VLOOKUP(A98,DECLARATIONS!C$5:F$292,4,FALSE)="","",VLOOKUP(A98,DECLARATIONS!C$5:F$292,4,FALSE)))</f>
        <v/>
      </c>
      <c r="F98" s="75" t="str">
        <f>IF(B98="","",IF(ISNA(VLOOKUP(A98,'75m'!F$5:G$302,2,FALSE)),"",VLOOKUP(A98,'75m'!F$5:G$302,2,FALSE)))</f>
        <v/>
      </c>
      <c r="G98" s="75">
        <f>IF(B98="",0,IF(ISNA(VLOOKUP(A98,'75m'!F$5:I$302,4,FALSE)),0,VLOOKUP(A98,'75m'!F$5:I$302,4,FALSE)))</f>
        <v>0</v>
      </c>
      <c r="H98" s="75" t="str">
        <f>IF(B98="","",IF(ISNA(VLOOKUP(A98,'75m'!F$5:J$302,5,FALSE)),"",VLOOKUP(A98,'75m'!F$5:J$302,5,FALSE)))</f>
        <v/>
      </c>
      <c r="I98" s="77">
        <f>IF(B98="",0,IF(ISNA(VLOOKUP(A98,'600m'!F$5:I$302,2,FALSE)),0,VLOOKUP(A98,'600m'!F$5:I$302,2,FALSE)))</f>
        <v>0</v>
      </c>
      <c r="J98" s="75">
        <f>IF(B98="",0,IF(ISNA(VLOOKUP(A98,'600m'!F$5:I$302,4,FALSE)),0,VLOOKUP(A98,'600m'!F$5:I$302,4,FALSE)))</f>
        <v>0</v>
      </c>
      <c r="K98" s="75" t="str">
        <f>IF(B98="","",IF(ISNA(VLOOKUP(A98,'600m'!F$5:J$302,5,FALSE)),"",VLOOKUP(A98,'600m'!F$5:J$302,5,FALSE)))</f>
        <v/>
      </c>
      <c r="L98" s="75" t="str">
        <f>IF(B98="","",IF(ISNA(VLOOKUP(A98,LongJump!F$5:G$302,2,FALSE)),"",VLOOKUP(A98,LongJump!F$5:G$302,2,FALSE)))</f>
        <v/>
      </c>
      <c r="M98" s="75">
        <f>IF(B98="",0,IF(ISNA(VLOOKUP(A98,LongJump!F$5:I$302,4,FALSE)),0,VLOOKUP(A98,LongJump!F$5:I$302,4,FALSE)))</f>
        <v>0</v>
      </c>
      <c r="N98" s="75">
        <f>IF(B98="",0,IF(ISNA(VLOOKUP(A98,LongJump!F$5:J$302,5,FALSE)),0,VLOOKUP(A98,LongJump!F$5:J$302,5,FALSE)))</f>
        <v>0</v>
      </c>
      <c r="O98" s="75" t="str">
        <f>IF(B98="","",IF(ISNA(VLOOKUP(A98,Vortex!F$5:I$302,2,FALSE)),"",VLOOKUP(A98,Vortex!F$5:I$302,2,FALSE)))</f>
        <v/>
      </c>
      <c r="P98" s="75">
        <f>IF(B98="",0,IF(ISNA(VLOOKUP(A98,Vortex!F$5:I$302,4,FALSE)),0,VLOOKUP(A98,Vortex!F$5:I$302,4,FALSE)))</f>
        <v>0</v>
      </c>
      <c r="Q98" s="75">
        <f t="shared" si="36"/>
        <v>0</v>
      </c>
      <c r="R98" s="75" t="str">
        <f t="shared" si="37"/>
        <v/>
      </c>
      <c r="S98" s="75" t="str">
        <f t="shared" si="38"/>
        <v/>
      </c>
      <c r="T98" s="75" t="str">
        <f t="shared" si="39"/>
        <v/>
      </c>
      <c r="U98" s="75" t="str">
        <f t="shared" si="40"/>
        <v/>
      </c>
      <c r="V98" s="63"/>
    </row>
    <row r="99" spans="1:22" ht="20" customHeight="1">
      <c r="A99" s="75" t="str">
        <f>IF(DECLARATIONS!C98=0,"",DECLARATIONS!C98)</f>
        <v/>
      </c>
      <c r="B99" s="237" t="str">
        <f>IF(ISNA(VLOOKUP(A99,DECLARATIONS!C$5:D$292,2,FALSE)),"",IF(VLOOKUP(A99,DECLARATIONS!C$5:D$292,2,FALSE)="","",VLOOKUP(A99,DECLARATIONS!C$5:D$292,2,FALSE)))</f>
        <v/>
      </c>
      <c r="C99" s="237" t="str">
        <f>IF(ISNA(VLOOKUP(A99,DECLARATIONS!C$5:G$292,5,FALSE)),"",IF(VLOOKUP(A99,DECLARATIONS!C$5:G$292,5,FALSE)="","",VLOOKUP(A99,DECLARATIONS!C$5:G$292,5,FALSE)))</f>
        <v/>
      </c>
      <c r="D99" s="237" t="str">
        <f>IF(ISNA(VLOOKUP(A99,DECLARATIONS!C$5:H$292,6,FALSE)),"",IF(VLOOKUP(A99,DECLARATIONS!C$5:H$292,6,FALSE)="","",VLOOKUP(A99,DECLARATIONS!C$5:H$292,6,FALSE)))</f>
        <v/>
      </c>
      <c r="E99" s="237" t="str">
        <f>IF(ISNA(VLOOKUP(A99,DECLARATIONS!C$5:F$292,4,FALSE)),"",IF(VLOOKUP(A99,DECLARATIONS!C$5:F$292,4,FALSE)="","",VLOOKUP(A99,DECLARATIONS!C$5:F$292,4,FALSE)))</f>
        <v/>
      </c>
      <c r="F99" s="75" t="str">
        <f>IF(B99="","",IF(ISNA(VLOOKUP(A99,'75m'!F$5:G$302,2,FALSE)),"",VLOOKUP(A99,'75m'!F$5:G$302,2,FALSE)))</f>
        <v/>
      </c>
      <c r="G99" s="75">
        <f>IF(B99="",0,IF(ISNA(VLOOKUP(A99,'75m'!F$5:I$302,4,FALSE)),0,VLOOKUP(A99,'75m'!F$5:I$302,4,FALSE)))</f>
        <v>0</v>
      </c>
      <c r="H99" s="75" t="str">
        <f>IF(B99="","",IF(ISNA(VLOOKUP(A99,'75m'!F$5:J$302,5,FALSE)),"",VLOOKUP(A99,'75m'!F$5:J$302,5,FALSE)))</f>
        <v/>
      </c>
      <c r="I99" s="77">
        <f>IF(B99="",0,IF(ISNA(VLOOKUP(A99,'600m'!F$5:I$302,2,FALSE)),0,VLOOKUP(A99,'600m'!F$5:I$302,2,FALSE)))</f>
        <v>0</v>
      </c>
      <c r="J99" s="75">
        <f>IF(B99="",0,IF(ISNA(VLOOKUP(A99,'600m'!F$5:I$302,4,FALSE)),0,VLOOKUP(A99,'600m'!F$5:I$302,4,FALSE)))</f>
        <v>0</v>
      </c>
      <c r="K99" s="75" t="str">
        <f>IF(B99="","",IF(ISNA(VLOOKUP(A99,'600m'!F$5:J$302,5,FALSE)),"",VLOOKUP(A99,'600m'!F$5:J$302,5,FALSE)))</f>
        <v/>
      </c>
      <c r="L99" s="75" t="str">
        <f>IF(B99="","",IF(ISNA(VLOOKUP(A99,LongJump!F$5:G$302,2,FALSE)),"",VLOOKUP(A99,LongJump!F$5:G$302,2,FALSE)))</f>
        <v/>
      </c>
      <c r="M99" s="75">
        <f>IF(B99="",0,IF(ISNA(VLOOKUP(A99,LongJump!F$5:I$302,4,FALSE)),0,VLOOKUP(A99,LongJump!F$5:I$302,4,FALSE)))</f>
        <v>0</v>
      </c>
      <c r="N99" s="75">
        <f>IF(B99="",0,IF(ISNA(VLOOKUP(A99,LongJump!F$5:J$302,5,FALSE)),0,VLOOKUP(A99,LongJump!F$5:J$302,5,FALSE)))</f>
        <v>0</v>
      </c>
      <c r="O99" s="75" t="str">
        <f>IF(B99="","",IF(ISNA(VLOOKUP(A99,Vortex!F$5:I$302,2,FALSE)),"",VLOOKUP(A99,Vortex!F$5:I$302,2,FALSE)))</f>
        <v/>
      </c>
      <c r="P99" s="75">
        <f>IF(B99="",0,IF(ISNA(VLOOKUP(A99,Vortex!F$5:I$302,4,FALSE)),0,VLOOKUP(A99,Vortex!F$5:I$302,4,FALSE)))</f>
        <v>0</v>
      </c>
      <c r="Q99" s="75">
        <f t="shared" si="36"/>
        <v>0</v>
      </c>
      <c r="R99" s="75" t="str">
        <f t="shared" si="37"/>
        <v/>
      </c>
      <c r="S99" s="75" t="str">
        <f t="shared" si="38"/>
        <v/>
      </c>
      <c r="T99" s="75" t="str">
        <f t="shared" si="39"/>
        <v/>
      </c>
      <c r="U99" s="75" t="str">
        <f t="shared" si="40"/>
        <v/>
      </c>
      <c r="V99" s="63"/>
    </row>
    <row r="100" spans="1:22" ht="20" customHeight="1">
      <c r="A100" s="75" t="str">
        <f>IF(DECLARATIONS!C99=0,"",DECLARATIONS!C99)</f>
        <v/>
      </c>
      <c r="B100" s="237" t="str">
        <f>IF(ISNA(VLOOKUP(A100,DECLARATIONS!C$5:D$292,2,FALSE)),"",IF(VLOOKUP(A100,DECLARATIONS!C$5:D$292,2,FALSE)="","",VLOOKUP(A100,DECLARATIONS!C$5:D$292,2,FALSE)))</f>
        <v/>
      </c>
      <c r="C100" s="237" t="str">
        <f>IF(ISNA(VLOOKUP(A100,DECLARATIONS!C$5:G$292,5,FALSE)),"",IF(VLOOKUP(A100,DECLARATIONS!C$5:G$292,5,FALSE)="","",VLOOKUP(A100,DECLARATIONS!C$5:G$292,5,FALSE)))</f>
        <v/>
      </c>
      <c r="D100" s="237" t="str">
        <f>IF(ISNA(VLOOKUP(A100,DECLARATIONS!C$5:H$292,6,FALSE)),"",IF(VLOOKUP(A100,DECLARATIONS!C$5:H$292,6,FALSE)="","",VLOOKUP(A100,DECLARATIONS!C$5:H$292,6,FALSE)))</f>
        <v/>
      </c>
      <c r="E100" s="237" t="str">
        <f>IF(ISNA(VLOOKUP(A100,DECLARATIONS!C$5:F$292,4,FALSE)),"",IF(VLOOKUP(A100,DECLARATIONS!C$5:F$292,4,FALSE)="","",VLOOKUP(A100,DECLARATIONS!C$5:F$292,4,FALSE)))</f>
        <v/>
      </c>
      <c r="F100" s="75" t="str">
        <f>IF(B100="","",IF(ISNA(VLOOKUP(A100,'75m'!F$5:G$302,2,FALSE)),"",VLOOKUP(A100,'75m'!F$5:G$302,2,FALSE)))</f>
        <v/>
      </c>
      <c r="G100" s="75">
        <f>IF(B100="",0,IF(ISNA(VLOOKUP(A100,'75m'!F$5:I$302,4,FALSE)),0,VLOOKUP(A100,'75m'!F$5:I$302,4,FALSE)))</f>
        <v>0</v>
      </c>
      <c r="H100" s="75" t="str">
        <f>IF(B100="","",IF(ISNA(VLOOKUP(A100,'75m'!F$5:J$302,5,FALSE)),"",VLOOKUP(A100,'75m'!F$5:J$302,5,FALSE)))</f>
        <v/>
      </c>
      <c r="I100" s="77">
        <f>IF(B100="",0,IF(ISNA(VLOOKUP(A100,'600m'!F$5:I$302,2,FALSE)),0,VLOOKUP(A100,'600m'!F$5:I$302,2,FALSE)))</f>
        <v>0</v>
      </c>
      <c r="J100" s="75">
        <f>IF(B100="",0,IF(ISNA(VLOOKUP(A100,'600m'!F$5:I$302,4,FALSE)),0,VLOOKUP(A100,'600m'!F$5:I$302,4,FALSE)))</f>
        <v>0</v>
      </c>
      <c r="K100" s="75" t="str">
        <f>IF(B100="","",IF(ISNA(VLOOKUP(A100,'600m'!F$5:J$302,5,FALSE)),"",VLOOKUP(A100,'600m'!F$5:J$302,5,FALSE)))</f>
        <v/>
      </c>
      <c r="L100" s="75" t="str">
        <f>IF(B100="","",IF(ISNA(VLOOKUP(A100,LongJump!F$5:G$302,2,FALSE)),"",VLOOKUP(A100,LongJump!F$5:G$302,2,FALSE)))</f>
        <v/>
      </c>
      <c r="M100" s="75">
        <f>IF(B100="",0,IF(ISNA(VLOOKUP(A100,LongJump!F$5:I$302,4,FALSE)),0,VLOOKUP(A100,LongJump!F$5:I$302,4,FALSE)))</f>
        <v>0</v>
      </c>
      <c r="N100" s="75">
        <f>IF(B100="",0,IF(ISNA(VLOOKUP(A100,LongJump!F$5:J$302,5,FALSE)),0,VLOOKUP(A100,LongJump!F$5:J$302,5,FALSE)))</f>
        <v>0</v>
      </c>
      <c r="O100" s="75" t="str">
        <f>IF(B100="","",IF(ISNA(VLOOKUP(A100,Vortex!F$5:I$302,2,FALSE)),"",VLOOKUP(A100,Vortex!F$5:I$302,2,FALSE)))</f>
        <v/>
      </c>
      <c r="P100" s="75">
        <f>IF(B100="",0,IF(ISNA(VLOOKUP(A100,Vortex!F$5:I$302,4,FALSE)),0,VLOOKUP(A100,Vortex!F$5:I$302,4,FALSE)))</f>
        <v>0</v>
      </c>
      <c r="Q100" s="75">
        <f t="shared" si="36"/>
        <v>0</v>
      </c>
      <c r="R100" s="75" t="str">
        <f t="shared" si="37"/>
        <v/>
      </c>
      <c r="S100" s="75" t="str">
        <f t="shared" si="38"/>
        <v/>
      </c>
      <c r="T100" s="75" t="str">
        <f t="shared" si="39"/>
        <v/>
      </c>
      <c r="U100" s="75" t="str">
        <f t="shared" si="40"/>
        <v/>
      </c>
      <c r="V100" s="63"/>
    </row>
    <row r="101" spans="1:22" ht="20" customHeight="1">
      <c r="A101" s="75" t="str">
        <f>IF(DECLARATIONS!C100=0,"",DECLARATIONS!C100)</f>
        <v/>
      </c>
      <c r="B101" s="237" t="str">
        <f>IF(ISNA(VLOOKUP(A101,DECLARATIONS!C$5:D$292,2,FALSE)),"",IF(VLOOKUP(A101,DECLARATIONS!C$5:D$292,2,FALSE)="","",VLOOKUP(A101,DECLARATIONS!C$5:D$292,2,FALSE)))</f>
        <v/>
      </c>
      <c r="C101" s="237" t="str">
        <f>IF(ISNA(VLOOKUP(A101,DECLARATIONS!C$5:G$292,5,FALSE)),"",IF(VLOOKUP(A101,DECLARATIONS!C$5:G$292,5,FALSE)="","",VLOOKUP(A101,DECLARATIONS!C$5:G$292,5,FALSE)))</f>
        <v/>
      </c>
      <c r="D101" s="237" t="str">
        <f>IF(ISNA(VLOOKUP(A101,DECLARATIONS!C$5:H$292,6,FALSE)),"",IF(VLOOKUP(A101,DECLARATIONS!C$5:H$292,6,FALSE)="","",VLOOKUP(A101,DECLARATIONS!C$5:H$292,6,FALSE)))</f>
        <v/>
      </c>
      <c r="E101" s="237" t="str">
        <f>IF(ISNA(VLOOKUP(A101,DECLARATIONS!C$5:F$292,4,FALSE)),"",IF(VLOOKUP(A101,DECLARATIONS!C$5:F$292,4,FALSE)="","",VLOOKUP(A101,DECLARATIONS!C$5:F$292,4,FALSE)))</f>
        <v/>
      </c>
      <c r="F101" s="75" t="str">
        <f>IF(B101="","",IF(ISNA(VLOOKUP(A101,'75m'!F$5:G$302,2,FALSE)),"",VLOOKUP(A101,'75m'!F$5:G$302,2,FALSE)))</f>
        <v/>
      </c>
      <c r="G101" s="75">
        <f>IF(B101="",0,IF(ISNA(VLOOKUP(A101,'75m'!F$5:I$302,4,FALSE)),0,VLOOKUP(A101,'75m'!F$5:I$302,4,FALSE)))</f>
        <v>0</v>
      </c>
      <c r="H101" s="75" t="str">
        <f>IF(B101="","",IF(ISNA(VLOOKUP(A101,'75m'!F$5:J$302,5,FALSE)),"",VLOOKUP(A101,'75m'!F$5:J$302,5,FALSE)))</f>
        <v/>
      </c>
      <c r="I101" s="77">
        <f>IF(B101="",0,IF(ISNA(VLOOKUP(A101,'600m'!F$5:I$302,2,FALSE)),0,VLOOKUP(A101,'600m'!F$5:I$302,2,FALSE)))</f>
        <v>0</v>
      </c>
      <c r="J101" s="75">
        <f>IF(B101="",0,IF(ISNA(VLOOKUP(A101,'600m'!F$5:I$302,4,FALSE)),0,VLOOKUP(A101,'600m'!F$5:I$302,4,FALSE)))</f>
        <v>0</v>
      </c>
      <c r="K101" s="75" t="str">
        <f>IF(B101="","",IF(ISNA(VLOOKUP(A101,'600m'!F$5:J$302,5,FALSE)),"",VLOOKUP(A101,'600m'!F$5:J$302,5,FALSE)))</f>
        <v/>
      </c>
      <c r="L101" s="75" t="str">
        <f>IF(B101="","",IF(ISNA(VLOOKUP(A101,LongJump!F$5:G$302,2,FALSE)),"",VLOOKUP(A101,LongJump!F$5:G$302,2,FALSE)))</f>
        <v/>
      </c>
      <c r="M101" s="75">
        <f>IF(B101="",0,IF(ISNA(VLOOKUP(A101,LongJump!F$5:I$302,4,FALSE)),0,VLOOKUP(A101,LongJump!F$5:I$302,4,FALSE)))</f>
        <v>0</v>
      </c>
      <c r="N101" s="75">
        <f>IF(B101="",0,IF(ISNA(VLOOKUP(A101,LongJump!F$5:J$302,5,FALSE)),0,VLOOKUP(A101,LongJump!F$5:J$302,5,FALSE)))</f>
        <v>0</v>
      </c>
      <c r="O101" s="75" t="str">
        <f>IF(B101="","",IF(ISNA(VLOOKUP(A101,Vortex!F$5:I$302,2,FALSE)),"",VLOOKUP(A101,Vortex!F$5:I$302,2,FALSE)))</f>
        <v/>
      </c>
      <c r="P101" s="75">
        <f>IF(B101="",0,IF(ISNA(VLOOKUP(A101,Vortex!F$5:I$302,4,FALSE)),0,VLOOKUP(A101,Vortex!F$5:I$302,4,FALSE)))</f>
        <v>0</v>
      </c>
      <c r="Q101" s="75">
        <f t="shared" si="36"/>
        <v>0</v>
      </c>
      <c r="R101" s="75" t="str">
        <f t="shared" si="37"/>
        <v/>
      </c>
      <c r="S101" s="75" t="str">
        <f t="shared" si="38"/>
        <v/>
      </c>
      <c r="T101" s="75" t="str">
        <f t="shared" si="39"/>
        <v/>
      </c>
      <c r="U101" s="75" t="str">
        <f t="shared" si="40"/>
        <v/>
      </c>
      <c r="V101" s="63"/>
    </row>
    <row r="102" spans="1:22" ht="20" customHeight="1">
      <c r="A102" s="75" t="str">
        <f>IF(DECLARATIONS!C101=0,"",DECLARATIONS!C101)</f>
        <v/>
      </c>
      <c r="B102" s="237" t="str">
        <f>IF(ISNA(VLOOKUP(A102,DECLARATIONS!C$5:D$292,2,FALSE)),"",IF(VLOOKUP(A102,DECLARATIONS!C$5:D$292,2,FALSE)="","",VLOOKUP(A102,DECLARATIONS!C$5:D$292,2,FALSE)))</f>
        <v/>
      </c>
      <c r="C102" s="237" t="str">
        <f>IF(ISNA(VLOOKUP(A102,DECLARATIONS!C$5:G$292,5,FALSE)),"",IF(VLOOKUP(A102,DECLARATIONS!C$5:G$292,5,FALSE)="","",VLOOKUP(A102,DECLARATIONS!C$5:G$292,5,FALSE)))</f>
        <v/>
      </c>
      <c r="D102" s="237" t="str">
        <f>IF(ISNA(VLOOKUP(A102,DECLARATIONS!C$5:H$292,6,FALSE)),"",IF(VLOOKUP(A102,DECLARATIONS!C$5:H$292,6,FALSE)="","",VLOOKUP(A102,DECLARATIONS!C$5:H$292,6,FALSE)))</f>
        <v/>
      </c>
      <c r="E102" s="237" t="str">
        <f>IF(ISNA(VLOOKUP(A102,DECLARATIONS!C$5:F$292,4,FALSE)),"",IF(VLOOKUP(A102,DECLARATIONS!C$5:F$292,4,FALSE)="","",VLOOKUP(A102,DECLARATIONS!C$5:F$292,4,FALSE)))</f>
        <v/>
      </c>
      <c r="F102" s="75" t="str">
        <f>IF(B102="","",IF(ISNA(VLOOKUP(A102,'75m'!F$5:G$302,2,FALSE)),"",VLOOKUP(A102,'75m'!F$5:G$302,2,FALSE)))</f>
        <v/>
      </c>
      <c r="G102" s="75">
        <f>IF(B102="",0,IF(ISNA(VLOOKUP(A102,'75m'!F$5:I$302,4,FALSE)),0,VLOOKUP(A102,'75m'!F$5:I$302,4,FALSE)))</f>
        <v>0</v>
      </c>
      <c r="H102" s="75" t="str">
        <f>IF(B102="","",IF(ISNA(VLOOKUP(A102,'75m'!F$5:J$302,5,FALSE)),"",VLOOKUP(A102,'75m'!F$5:J$302,5,FALSE)))</f>
        <v/>
      </c>
      <c r="I102" s="77">
        <f>IF(B102="",0,IF(ISNA(VLOOKUP(A102,'600m'!F$5:I$302,2,FALSE)),0,VLOOKUP(A102,'600m'!F$5:I$302,2,FALSE)))</f>
        <v>0</v>
      </c>
      <c r="J102" s="75">
        <f>IF(B102="",0,IF(ISNA(VLOOKUP(A102,'600m'!F$5:I$302,4,FALSE)),0,VLOOKUP(A102,'600m'!F$5:I$302,4,FALSE)))</f>
        <v>0</v>
      </c>
      <c r="K102" s="75" t="str">
        <f>IF(B102="","",IF(ISNA(VLOOKUP(A102,'600m'!F$5:J$302,5,FALSE)),"",VLOOKUP(A102,'600m'!F$5:J$302,5,FALSE)))</f>
        <v/>
      </c>
      <c r="L102" s="75" t="str">
        <f>IF(B102="","",IF(ISNA(VLOOKUP(A102,LongJump!F$5:G$302,2,FALSE)),"",VLOOKUP(A102,LongJump!F$5:G$302,2,FALSE)))</f>
        <v/>
      </c>
      <c r="M102" s="75">
        <f>IF(B102="",0,IF(ISNA(VLOOKUP(A102,LongJump!F$5:I$302,4,FALSE)),0,VLOOKUP(A102,LongJump!F$5:I$302,4,FALSE)))</f>
        <v>0</v>
      </c>
      <c r="N102" s="75">
        <f>IF(B102="",0,IF(ISNA(VLOOKUP(A102,LongJump!F$5:J$302,5,FALSE)),0,VLOOKUP(A102,LongJump!F$5:J$302,5,FALSE)))</f>
        <v>0</v>
      </c>
      <c r="O102" s="75" t="str">
        <f>IF(B102="","",IF(ISNA(VLOOKUP(A102,Vortex!F$5:I$302,2,FALSE)),"",VLOOKUP(A102,Vortex!F$5:I$302,2,FALSE)))</f>
        <v/>
      </c>
      <c r="P102" s="75">
        <f>IF(B102="",0,IF(ISNA(VLOOKUP(A102,Vortex!F$5:I$302,4,FALSE)),0,VLOOKUP(A102,Vortex!F$5:I$302,4,FALSE)))</f>
        <v>0</v>
      </c>
      <c r="Q102" s="75">
        <f t="shared" si="36"/>
        <v>0</v>
      </c>
      <c r="R102" s="75" t="str">
        <f t="shared" si="37"/>
        <v/>
      </c>
      <c r="S102" s="75" t="str">
        <f t="shared" si="38"/>
        <v/>
      </c>
      <c r="T102" s="75" t="str">
        <f t="shared" si="39"/>
        <v/>
      </c>
      <c r="U102" s="75" t="str">
        <f t="shared" si="40"/>
        <v/>
      </c>
      <c r="V102" s="63"/>
    </row>
    <row r="103" spans="1:22" ht="20" customHeight="1">
      <c r="A103" s="75" t="str">
        <f>IF(DECLARATIONS!C102=0,"",DECLARATIONS!C102)</f>
        <v/>
      </c>
      <c r="B103" s="237" t="str">
        <f>IF(ISNA(VLOOKUP(A103,DECLARATIONS!C$5:D$292,2,FALSE)),"",IF(VLOOKUP(A103,DECLARATIONS!C$5:D$292,2,FALSE)="","",VLOOKUP(A103,DECLARATIONS!C$5:D$292,2,FALSE)))</f>
        <v/>
      </c>
      <c r="C103" s="237" t="str">
        <f>IF(ISNA(VLOOKUP(A103,DECLARATIONS!C$5:G$292,5,FALSE)),"",IF(VLOOKUP(A103,DECLARATIONS!C$5:G$292,5,FALSE)="","",VLOOKUP(A103,DECLARATIONS!C$5:G$292,5,FALSE)))</f>
        <v/>
      </c>
      <c r="D103" s="237" t="str">
        <f>IF(ISNA(VLOOKUP(A103,DECLARATIONS!C$5:H$292,6,FALSE)),"",IF(VLOOKUP(A103,DECLARATIONS!C$5:H$292,6,FALSE)="","",VLOOKUP(A103,DECLARATIONS!C$5:H$292,6,FALSE)))</f>
        <v/>
      </c>
      <c r="E103" s="237" t="str">
        <f>IF(ISNA(VLOOKUP(A103,DECLARATIONS!C$5:F$292,4,FALSE)),"",IF(VLOOKUP(A103,DECLARATIONS!C$5:F$292,4,FALSE)="","",VLOOKUP(A103,DECLARATIONS!C$5:F$292,4,FALSE)))</f>
        <v/>
      </c>
      <c r="F103" s="75" t="str">
        <f>IF(B103="","",IF(ISNA(VLOOKUP(A103,'75m'!F$5:G$302,2,FALSE)),"",VLOOKUP(A103,'75m'!F$5:G$302,2,FALSE)))</f>
        <v/>
      </c>
      <c r="G103" s="75">
        <f>IF(B103="",0,IF(ISNA(VLOOKUP(A103,'75m'!F$5:I$302,4,FALSE)),0,VLOOKUP(A103,'75m'!F$5:I$302,4,FALSE)))</f>
        <v>0</v>
      </c>
      <c r="H103" s="75" t="str">
        <f>IF(B103="","",IF(ISNA(VLOOKUP(A103,'75m'!F$5:J$302,5,FALSE)),"",VLOOKUP(A103,'75m'!F$5:J$302,5,FALSE)))</f>
        <v/>
      </c>
      <c r="I103" s="77">
        <f>IF(B103="",0,IF(ISNA(VLOOKUP(A103,'600m'!F$5:I$302,2,FALSE)),0,VLOOKUP(A103,'600m'!F$5:I$302,2,FALSE)))</f>
        <v>0</v>
      </c>
      <c r="J103" s="75">
        <f>IF(B103="",0,IF(ISNA(VLOOKUP(A103,'600m'!F$5:I$302,4,FALSE)),0,VLOOKUP(A103,'600m'!F$5:I$302,4,FALSE)))</f>
        <v>0</v>
      </c>
      <c r="K103" s="75" t="str">
        <f>IF(B103="","",IF(ISNA(VLOOKUP(A103,'600m'!F$5:J$302,5,FALSE)),"",VLOOKUP(A103,'600m'!F$5:J$302,5,FALSE)))</f>
        <v/>
      </c>
      <c r="L103" s="75" t="str">
        <f>IF(B103="","",IF(ISNA(VLOOKUP(A103,LongJump!F$5:G$302,2,FALSE)),"",VLOOKUP(A103,LongJump!F$5:G$302,2,FALSE)))</f>
        <v/>
      </c>
      <c r="M103" s="75">
        <f>IF(B103="",0,IF(ISNA(VLOOKUP(A103,LongJump!F$5:I$302,4,FALSE)),0,VLOOKUP(A103,LongJump!F$5:I$302,4,FALSE)))</f>
        <v>0</v>
      </c>
      <c r="N103" s="75">
        <f>IF(B103="",0,IF(ISNA(VLOOKUP(A103,LongJump!F$5:J$302,5,FALSE)),0,VLOOKUP(A103,LongJump!F$5:J$302,5,FALSE)))</f>
        <v>0</v>
      </c>
      <c r="O103" s="75" t="str">
        <f>IF(B103="","",IF(ISNA(VLOOKUP(A103,Vortex!F$5:I$302,2,FALSE)),"",VLOOKUP(A103,Vortex!F$5:I$302,2,FALSE)))</f>
        <v/>
      </c>
      <c r="P103" s="75">
        <f>IF(B103="",0,IF(ISNA(VLOOKUP(A103,Vortex!F$5:I$302,4,FALSE)),0,VLOOKUP(A103,Vortex!F$5:I$302,4,FALSE)))</f>
        <v>0</v>
      </c>
      <c r="Q103" s="75">
        <f t="shared" si="36"/>
        <v>0</v>
      </c>
      <c r="R103" s="75" t="str">
        <f t="shared" si="37"/>
        <v/>
      </c>
      <c r="S103" s="75" t="str">
        <f t="shared" si="38"/>
        <v/>
      </c>
      <c r="T103" s="75" t="str">
        <f t="shared" si="39"/>
        <v/>
      </c>
      <c r="U103" s="75" t="str">
        <f t="shared" si="40"/>
        <v/>
      </c>
      <c r="V103" s="63"/>
    </row>
    <row r="104" spans="1:22" ht="20" customHeight="1">
      <c r="A104" s="75" t="str">
        <f>IF(DECLARATIONS!C103=0,"",DECLARATIONS!C103)</f>
        <v/>
      </c>
      <c r="B104" s="237" t="str">
        <f>IF(ISNA(VLOOKUP(A104,DECLARATIONS!C$5:D$292,2,FALSE)),"",IF(VLOOKUP(A104,DECLARATIONS!C$5:D$292,2,FALSE)="","",VLOOKUP(A104,DECLARATIONS!C$5:D$292,2,FALSE)))</f>
        <v/>
      </c>
      <c r="C104" s="237" t="str">
        <f>IF(ISNA(VLOOKUP(A104,DECLARATIONS!C$5:G$292,5,FALSE)),"",IF(VLOOKUP(A104,DECLARATIONS!C$5:G$292,5,FALSE)="","",VLOOKUP(A104,DECLARATIONS!C$5:G$292,5,FALSE)))</f>
        <v/>
      </c>
      <c r="D104" s="237" t="str">
        <f>IF(ISNA(VLOOKUP(A104,DECLARATIONS!C$5:H$292,6,FALSE)),"",IF(VLOOKUP(A104,DECLARATIONS!C$5:H$292,6,FALSE)="","",VLOOKUP(A104,DECLARATIONS!C$5:H$292,6,FALSE)))</f>
        <v/>
      </c>
      <c r="E104" s="237" t="str">
        <f>IF(ISNA(VLOOKUP(A104,DECLARATIONS!C$5:F$292,4,FALSE)),"",IF(VLOOKUP(A104,DECLARATIONS!C$5:F$292,4,FALSE)="","",VLOOKUP(A104,DECLARATIONS!C$5:F$292,4,FALSE)))</f>
        <v/>
      </c>
      <c r="F104" s="75" t="str">
        <f>IF(B104="","",IF(ISNA(VLOOKUP(A104,'75m'!F$5:G$302,2,FALSE)),"",VLOOKUP(A104,'75m'!F$5:G$302,2,FALSE)))</f>
        <v/>
      </c>
      <c r="G104" s="75">
        <f>IF(B104="",0,IF(ISNA(VLOOKUP(A104,'75m'!F$5:I$302,4,FALSE)),0,VLOOKUP(A104,'75m'!F$5:I$302,4,FALSE)))</f>
        <v>0</v>
      </c>
      <c r="H104" s="75" t="str">
        <f>IF(B104="","",IF(ISNA(VLOOKUP(A104,'75m'!F$5:J$302,5,FALSE)),"",VLOOKUP(A104,'75m'!F$5:J$302,5,FALSE)))</f>
        <v/>
      </c>
      <c r="I104" s="77">
        <f>IF(B104="",0,IF(ISNA(VLOOKUP(A104,'600m'!F$5:I$302,2,FALSE)),0,VLOOKUP(A104,'600m'!F$5:I$302,2,FALSE)))</f>
        <v>0</v>
      </c>
      <c r="J104" s="75">
        <f>IF(B104="",0,IF(ISNA(VLOOKUP(A104,'600m'!F$5:I$302,4,FALSE)),0,VLOOKUP(A104,'600m'!F$5:I$302,4,FALSE)))</f>
        <v>0</v>
      </c>
      <c r="K104" s="75" t="str">
        <f>IF(B104="","",IF(ISNA(VLOOKUP(A104,'600m'!F$5:J$302,5,FALSE)),"",VLOOKUP(A104,'600m'!F$5:J$302,5,FALSE)))</f>
        <v/>
      </c>
      <c r="L104" s="75" t="str">
        <f>IF(B104="","",IF(ISNA(VLOOKUP(A104,LongJump!F$5:G$302,2,FALSE)),"",VLOOKUP(A104,LongJump!F$5:G$302,2,FALSE)))</f>
        <v/>
      </c>
      <c r="M104" s="75">
        <f>IF(B104="",0,IF(ISNA(VLOOKUP(A104,LongJump!F$5:I$302,4,FALSE)),0,VLOOKUP(A104,LongJump!F$5:I$302,4,FALSE)))</f>
        <v>0</v>
      </c>
      <c r="N104" s="75">
        <f>IF(B104="",0,IF(ISNA(VLOOKUP(A104,LongJump!F$5:J$302,5,FALSE)),0,VLOOKUP(A104,LongJump!F$5:J$302,5,FALSE)))</f>
        <v>0</v>
      </c>
      <c r="O104" s="75" t="str">
        <f>IF(B104="","",IF(ISNA(VLOOKUP(A104,Vortex!F$5:I$302,2,FALSE)),"",VLOOKUP(A104,Vortex!F$5:I$302,2,FALSE)))</f>
        <v/>
      </c>
      <c r="P104" s="75">
        <f>IF(B104="",0,IF(ISNA(VLOOKUP(A104,Vortex!F$5:I$302,4,FALSE)),0,VLOOKUP(A104,Vortex!F$5:I$302,4,FALSE)))</f>
        <v>0</v>
      </c>
      <c r="Q104" s="75">
        <f t="shared" si="36"/>
        <v>0</v>
      </c>
      <c r="R104" s="75" t="str">
        <f t="shared" si="37"/>
        <v/>
      </c>
      <c r="S104" s="75" t="str">
        <f t="shared" si="38"/>
        <v/>
      </c>
      <c r="T104" s="75" t="str">
        <f t="shared" si="39"/>
        <v/>
      </c>
      <c r="U104" s="75" t="str">
        <f t="shared" si="40"/>
        <v/>
      </c>
      <c r="V104" s="63"/>
    </row>
    <row r="105" spans="1:22" ht="20" customHeight="1">
      <c r="A105" s="75" t="str">
        <f>IF(DECLARATIONS!C104=0,"",DECLARATIONS!C104)</f>
        <v/>
      </c>
      <c r="B105" s="237" t="str">
        <f>IF(ISNA(VLOOKUP(A105,DECLARATIONS!C$5:D$292,2,FALSE)),"",IF(VLOOKUP(A105,DECLARATIONS!C$5:D$292,2,FALSE)="","",VLOOKUP(A105,DECLARATIONS!C$5:D$292,2,FALSE)))</f>
        <v/>
      </c>
      <c r="C105" s="237" t="str">
        <f>IF(ISNA(VLOOKUP(A105,DECLARATIONS!C$5:G$292,5,FALSE)),"",IF(VLOOKUP(A105,DECLARATIONS!C$5:G$292,5,FALSE)="","",VLOOKUP(A105,DECLARATIONS!C$5:G$292,5,FALSE)))</f>
        <v/>
      </c>
      <c r="D105" s="237" t="str">
        <f>IF(ISNA(VLOOKUP(A105,DECLARATIONS!C$5:H$292,6,FALSE)),"",IF(VLOOKUP(A105,DECLARATIONS!C$5:H$292,6,FALSE)="","",VLOOKUP(A105,DECLARATIONS!C$5:H$292,6,FALSE)))</f>
        <v/>
      </c>
      <c r="E105" s="237" t="str">
        <f>IF(ISNA(VLOOKUP(A105,DECLARATIONS!C$5:F$292,4,FALSE)),"",IF(VLOOKUP(A105,DECLARATIONS!C$5:F$292,4,FALSE)="","",VLOOKUP(A105,DECLARATIONS!C$5:F$292,4,FALSE)))</f>
        <v/>
      </c>
      <c r="F105" s="75" t="str">
        <f>IF(B105="","",IF(ISNA(VLOOKUP(A105,'75m'!F$5:G$302,2,FALSE)),"",VLOOKUP(A105,'75m'!F$5:G$302,2,FALSE)))</f>
        <v/>
      </c>
      <c r="G105" s="75">
        <f>IF(B105="",0,IF(ISNA(VLOOKUP(A105,'75m'!F$5:I$302,4,FALSE)),0,VLOOKUP(A105,'75m'!F$5:I$302,4,FALSE)))</f>
        <v>0</v>
      </c>
      <c r="H105" s="75" t="str">
        <f>IF(B105="","",IF(ISNA(VLOOKUP(A105,'75m'!F$5:J$302,5,FALSE)),"",VLOOKUP(A105,'75m'!F$5:J$302,5,FALSE)))</f>
        <v/>
      </c>
      <c r="I105" s="77">
        <f>IF(B105="",0,IF(ISNA(VLOOKUP(A105,'600m'!F$5:I$302,2,FALSE)),0,VLOOKUP(A105,'600m'!F$5:I$302,2,FALSE)))</f>
        <v>0</v>
      </c>
      <c r="J105" s="75">
        <f>IF(B105="",0,IF(ISNA(VLOOKUP(A105,'600m'!F$5:I$302,4,FALSE)),0,VLOOKUP(A105,'600m'!F$5:I$302,4,FALSE)))</f>
        <v>0</v>
      </c>
      <c r="K105" s="75" t="str">
        <f>IF(B105="","",IF(ISNA(VLOOKUP(A105,'600m'!F$5:J$302,5,FALSE)),"",VLOOKUP(A105,'600m'!F$5:J$302,5,FALSE)))</f>
        <v/>
      </c>
      <c r="L105" s="75" t="str">
        <f>IF(B105="","",IF(ISNA(VLOOKUP(A105,LongJump!F$5:G$302,2,FALSE)),"",VLOOKUP(A105,LongJump!F$5:G$302,2,FALSE)))</f>
        <v/>
      </c>
      <c r="M105" s="75">
        <f>IF(B105="",0,IF(ISNA(VLOOKUP(A105,LongJump!F$5:I$302,4,FALSE)),0,VLOOKUP(A105,LongJump!F$5:I$302,4,FALSE)))</f>
        <v>0</v>
      </c>
      <c r="N105" s="75">
        <f>IF(B105="",0,IF(ISNA(VLOOKUP(A105,LongJump!F$5:J$302,5,FALSE)),0,VLOOKUP(A105,LongJump!F$5:J$302,5,FALSE)))</f>
        <v>0</v>
      </c>
      <c r="O105" s="75" t="str">
        <f>IF(B105="","",IF(ISNA(VLOOKUP(A105,Vortex!F$5:I$302,2,FALSE)),"",VLOOKUP(A105,Vortex!F$5:I$302,2,FALSE)))</f>
        <v/>
      </c>
      <c r="P105" s="75">
        <f>IF(B105="",0,IF(ISNA(VLOOKUP(A105,Vortex!F$5:I$302,4,FALSE)),0,VLOOKUP(A105,Vortex!F$5:I$302,4,FALSE)))</f>
        <v>0</v>
      </c>
      <c r="Q105" s="75">
        <f t="shared" si="36"/>
        <v>0</v>
      </c>
      <c r="R105" s="75" t="str">
        <f t="shared" si="37"/>
        <v/>
      </c>
      <c r="S105" s="75" t="str">
        <f t="shared" si="38"/>
        <v/>
      </c>
      <c r="T105" s="75" t="str">
        <f t="shared" si="39"/>
        <v/>
      </c>
      <c r="U105" s="75" t="str">
        <f t="shared" si="40"/>
        <v/>
      </c>
      <c r="V105" s="63"/>
    </row>
    <row r="106" spans="1:22" ht="20" customHeight="1">
      <c r="A106" s="75" t="str">
        <f>IF(DECLARATIONS!C105=0,"",DECLARATIONS!C105)</f>
        <v/>
      </c>
      <c r="B106" s="237" t="str">
        <f>IF(ISNA(VLOOKUP(A106,DECLARATIONS!C$5:D$292,2,FALSE)),"",IF(VLOOKUP(A106,DECLARATIONS!C$5:D$292,2,FALSE)="","",VLOOKUP(A106,DECLARATIONS!C$5:D$292,2,FALSE)))</f>
        <v/>
      </c>
      <c r="C106" s="237" t="str">
        <f>IF(ISNA(VLOOKUP(A106,DECLARATIONS!C$5:G$292,5,FALSE)),"",IF(VLOOKUP(A106,DECLARATIONS!C$5:G$292,5,FALSE)="","",VLOOKUP(A106,DECLARATIONS!C$5:G$292,5,FALSE)))</f>
        <v/>
      </c>
      <c r="D106" s="237" t="str">
        <f>IF(ISNA(VLOOKUP(A106,DECLARATIONS!C$5:H$292,6,FALSE)),"",IF(VLOOKUP(A106,DECLARATIONS!C$5:H$292,6,FALSE)="","",VLOOKUP(A106,DECLARATIONS!C$5:H$292,6,FALSE)))</f>
        <v/>
      </c>
      <c r="E106" s="237" t="str">
        <f>IF(ISNA(VLOOKUP(A106,DECLARATIONS!C$5:F$292,4,FALSE)),"",IF(VLOOKUP(A106,DECLARATIONS!C$5:F$292,4,FALSE)="","",VLOOKUP(A106,DECLARATIONS!C$5:F$292,4,FALSE)))</f>
        <v/>
      </c>
      <c r="F106" s="75" t="str">
        <f>IF(B106="","",IF(ISNA(VLOOKUP(A106,'75m'!F$5:G$302,2,FALSE)),"",VLOOKUP(A106,'75m'!F$5:G$302,2,FALSE)))</f>
        <v/>
      </c>
      <c r="G106" s="75">
        <f>IF(B106="",0,IF(ISNA(VLOOKUP(A106,'75m'!F$5:I$302,4,FALSE)),0,VLOOKUP(A106,'75m'!F$5:I$302,4,FALSE)))</f>
        <v>0</v>
      </c>
      <c r="H106" s="75" t="str">
        <f>IF(B106="","",IF(ISNA(VLOOKUP(A106,'75m'!F$5:J$302,5,FALSE)),"",VLOOKUP(A106,'75m'!F$5:J$302,5,FALSE)))</f>
        <v/>
      </c>
      <c r="I106" s="77">
        <f>IF(B106="",0,IF(ISNA(VLOOKUP(A106,'600m'!F$5:I$302,2,FALSE)),0,VLOOKUP(A106,'600m'!F$5:I$302,2,FALSE)))</f>
        <v>0</v>
      </c>
      <c r="J106" s="75">
        <f>IF(B106="",0,IF(ISNA(VLOOKUP(A106,'600m'!F$5:I$302,4,FALSE)),0,VLOOKUP(A106,'600m'!F$5:I$302,4,FALSE)))</f>
        <v>0</v>
      </c>
      <c r="K106" s="75" t="str">
        <f>IF(B106="","",IF(ISNA(VLOOKUP(A106,'600m'!F$5:J$302,5,FALSE)),"",VLOOKUP(A106,'600m'!F$5:J$302,5,FALSE)))</f>
        <v/>
      </c>
      <c r="L106" s="75" t="str">
        <f>IF(B106="","",IF(ISNA(VLOOKUP(A106,LongJump!F$5:G$302,2,FALSE)),"",VLOOKUP(A106,LongJump!F$5:G$302,2,FALSE)))</f>
        <v/>
      </c>
      <c r="M106" s="75">
        <f>IF(B106="",0,IF(ISNA(VLOOKUP(A106,LongJump!F$5:I$302,4,FALSE)),0,VLOOKUP(A106,LongJump!F$5:I$302,4,FALSE)))</f>
        <v>0</v>
      </c>
      <c r="N106" s="75">
        <f>IF(B106="",0,IF(ISNA(VLOOKUP(A106,LongJump!F$5:J$302,5,FALSE)),0,VLOOKUP(A106,LongJump!F$5:J$302,5,FALSE)))</f>
        <v>0</v>
      </c>
      <c r="O106" s="75" t="str">
        <f>IF(B106="","",IF(ISNA(VLOOKUP(A106,Vortex!F$5:I$302,2,FALSE)),"",VLOOKUP(A106,Vortex!F$5:I$302,2,FALSE)))</f>
        <v/>
      </c>
      <c r="P106" s="75">
        <f>IF(B106="",0,IF(ISNA(VLOOKUP(A106,Vortex!F$5:I$302,4,FALSE)),0,VLOOKUP(A106,Vortex!F$5:I$302,4,FALSE)))</f>
        <v>0</v>
      </c>
      <c r="Q106" s="75">
        <f t="shared" si="36"/>
        <v>0</v>
      </c>
      <c r="R106" s="75" t="str">
        <f t="shared" si="37"/>
        <v/>
      </c>
      <c r="S106" s="75" t="str">
        <f t="shared" si="38"/>
        <v/>
      </c>
      <c r="T106" s="75" t="str">
        <f t="shared" si="39"/>
        <v/>
      </c>
      <c r="U106" s="75" t="str">
        <f t="shared" si="40"/>
        <v/>
      </c>
      <c r="V106" s="63"/>
    </row>
    <row r="107" spans="1:22" ht="20" customHeight="1">
      <c r="A107" s="75" t="str">
        <f>IF(DECLARATIONS!C106=0,"",DECLARATIONS!C106)</f>
        <v/>
      </c>
      <c r="B107" s="237" t="str">
        <f>IF(ISNA(VLOOKUP(A107,DECLARATIONS!C$5:D$292,2,FALSE)),"",IF(VLOOKUP(A107,DECLARATIONS!C$5:D$292,2,FALSE)="","",VLOOKUP(A107,DECLARATIONS!C$5:D$292,2,FALSE)))</f>
        <v/>
      </c>
      <c r="C107" s="237" t="str">
        <f>IF(ISNA(VLOOKUP(A107,DECLARATIONS!C$5:G$292,5,FALSE)),"",IF(VLOOKUP(A107,DECLARATIONS!C$5:G$292,5,FALSE)="","",VLOOKUP(A107,DECLARATIONS!C$5:G$292,5,FALSE)))</f>
        <v/>
      </c>
      <c r="D107" s="237" t="str">
        <f>IF(ISNA(VLOOKUP(A107,DECLARATIONS!C$5:H$292,6,FALSE)),"",IF(VLOOKUP(A107,DECLARATIONS!C$5:H$292,6,FALSE)="","",VLOOKUP(A107,DECLARATIONS!C$5:H$292,6,FALSE)))</f>
        <v/>
      </c>
      <c r="E107" s="237" t="str">
        <f>IF(ISNA(VLOOKUP(A107,DECLARATIONS!C$5:F$292,4,FALSE)),"",IF(VLOOKUP(A107,DECLARATIONS!C$5:F$292,4,FALSE)="","",VLOOKUP(A107,DECLARATIONS!C$5:F$292,4,FALSE)))</f>
        <v/>
      </c>
      <c r="F107" s="75" t="str">
        <f>IF(B107="","",IF(ISNA(VLOOKUP(A107,'75m'!F$5:G$302,2,FALSE)),"",VLOOKUP(A107,'75m'!F$5:G$302,2,FALSE)))</f>
        <v/>
      </c>
      <c r="G107" s="75">
        <f>IF(B107="",0,IF(ISNA(VLOOKUP(A107,'75m'!F$5:I$302,4,FALSE)),0,VLOOKUP(A107,'75m'!F$5:I$302,4,FALSE)))</f>
        <v>0</v>
      </c>
      <c r="H107" s="75" t="str">
        <f>IF(B107="","",IF(ISNA(VLOOKUP(A107,'75m'!F$5:J$302,5,FALSE)),"",VLOOKUP(A107,'75m'!F$5:J$302,5,FALSE)))</f>
        <v/>
      </c>
      <c r="I107" s="77">
        <f>IF(B107="",0,IF(ISNA(VLOOKUP(A107,'600m'!F$5:I$302,2,FALSE)),0,VLOOKUP(A107,'600m'!F$5:I$302,2,FALSE)))</f>
        <v>0</v>
      </c>
      <c r="J107" s="75">
        <f>IF(B107="",0,IF(ISNA(VLOOKUP(A107,'600m'!F$5:I$302,4,FALSE)),0,VLOOKUP(A107,'600m'!F$5:I$302,4,FALSE)))</f>
        <v>0</v>
      </c>
      <c r="K107" s="75" t="str">
        <f>IF(B107="","",IF(ISNA(VLOOKUP(A107,'600m'!F$5:J$302,5,FALSE)),"",VLOOKUP(A107,'600m'!F$5:J$302,5,FALSE)))</f>
        <v/>
      </c>
      <c r="L107" s="75" t="str">
        <f>IF(B107="","",IF(ISNA(VLOOKUP(A107,LongJump!F$5:G$302,2,FALSE)),"",VLOOKUP(A107,LongJump!F$5:G$302,2,FALSE)))</f>
        <v/>
      </c>
      <c r="M107" s="75">
        <f>IF(B107="",0,IF(ISNA(VLOOKUP(A107,LongJump!F$5:I$302,4,FALSE)),0,VLOOKUP(A107,LongJump!F$5:I$302,4,FALSE)))</f>
        <v>0</v>
      </c>
      <c r="N107" s="75">
        <f>IF(B107="",0,IF(ISNA(VLOOKUP(A107,LongJump!F$5:J$302,5,FALSE)),0,VLOOKUP(A107,LongJump!F$5:J$302,5,FALSE)))</f>
        <v>0</v>
      </c>
      <c r="O107" s="75" t="str">
        <f>IF(B107="","",IF(ISNA(VLOOKUP(A107,Vortex!F$5:I$302,2,FALSE)),"",VLOOKUP(A107,Vortex!F$5:I$302,2,FALSE)))</f>
        <v/>
      </c>
      <c r="P107" s="75">
        <f>IF(B107="",0,IF(ISNA(VLOOKUP(A107,Vortex!F$5:I$302,4,FALSE)),0,VLOOKUP(A107,Vortex!F$5:I$302,4,FALSE)))</f>
        <v>0</v>
      </c>
      <c r="Q107" s="75">
        <f t="shared" si="36"/>
        <v>0</v>
      </c>
      <c r="R107" s="75" t="str">
        <f t="shared" si="37"/>
        <v/>
      </c>
      <c r="S107" s="75" t="str">
        <f t="shared" si="38"/>
        <v/>
      </c>
      <c r="T107" s="75" t="str">
        <f t="shared" si="39"/>
        <v/>
      </c>
      <c r="U107" s="75" t="str">
        <f t="shared" si="40"/>
        <v/>
      </c>
      <c r="V107" s="63"/>
    </row>
    <row r="108" spans="1:22" ht="20" customHeight="1">
      <c r="A108" s="75" t="str">
        <f>IF(DECLARATIONS!C107=0,"",DECLARATIONS!C107)</f>
        <v/>
      </c>
      <c r="B108" s="237" t="str">
        <f>IF(ISNA(VLOOKUP(A108,DECLARATIONS!C$5:D$292,2,FALSE)),"",IF(VLOOKUP(A108,DECLARATIONS!C$5:D$292,2,FALSE)="","",VLOOKUP(A108,DECLARATIONS!C$5:D$292,2,FALSE)))</f>
        <v/>
      </c>
      <c r="C108" s="237" t="str">
        <f>IF(ISNA(VLOOKUP(A108,DECLARATIONS!C$5:G$292,5,FALSE)),"",IF(VLOOKUP(A108,DECLARATIONS!C$5:G$292,5,FALSE)="","",VLOOKUP(A108,DECLARATIONS!C$5:G$292,5,FALSE)))</f>
        <v/>
      </c>
      <c r="D108" s="237" t="str">
        <f>IF(ISNA(VLOOKUP(A108,DECLARATIONS!C$5:H$292,6,FALSE)),"",IF(VLOOKUP(A108,DECLARATIONS!C$5:H$292,6,FALSE)="","",VLOOKUP(A108,DECLARATIONS!C$5:H$292,6,FALSE)))</f>
        <v/>
      </c>
      <c r="E108" s="237" t="str">
        <f>IF(ISNA(VLOOKUP(A108,DECLARATIONS!C$5:F$292,4,FALSE)),"",IF(VLOOKUP(A108,DECLARATIONS!C$5:F$292,4,FALSE)="","",VLOOKUP(A108,DECLARATIONS!C$5:F$292,4,FALSE)))</f>
        <v/>
      </c>
      <c r="F108" s="75" t="str">
        <f>IF(B108="","",IF(ISNA(VLOOKUP(A108,'75m'!F$5:G$302,2,FALSE)),"",VLOOKUP(A108,'75m'!F$5:G$302,2,FALSE)))</f>
        <v/>
      </c>
      <c r="G108" s="75">
        <f>IF(B108="",0,IF(ISNA(VLOOKUP(A108,'75m'!F$5:I$302,4,FALSE)),0,VLOOKUP(A108,'75m'!F$5:I$302,4,FALSE)))</f>
        <v>0</v>
      </c>
      <c r="H108" s="75" t="str">
        <f>IF(B108="","",IF(ISNA(VLOOKUP(A108,'75m'!F$5:J$302,5,FALSE)),"",VLOOKUP(A108,'75m'!F$5:J$302,5,FALSE)))</f>
        <v/>
      </c>
      <c r="I108" s="77">
        <f>IF(B108="",0,IF(ISNA(VLOOKUP(A108,'600m'!F$5:I$302,2,FALSE)),0,VLOOKUP(A108,'600m'!F$5:I$302,2,FALSE)))</f>
        <v>0</v>
      </c>
      <c r="J108" s="75">
        <f>IF(B108="",0,IF(ISNA(VLOOKUP(A108,'600m'!F$5:I$302,4,FALSE)),0,VLOOKUP(A108,'600m'!F$5:I$302,4,FALSE)))</f>
        <v>0</v>
      </c>
      <c r="K108" s="75" t="str">
        <f>IF(B108="","",IF(ISNA(VLOOKUP(A108,'600m'!F$5:J$302,5,FALSE)),"",VLOOKUP(A108,'600m'!F$5:J$302,5,FALSE)))</f>
        <v/>
      </c>
      <c r="L108" s="75" t="str">
        <f>IF(B108="","",IF(ISNA(VLOOKUP(A108,LongJump!F$5:G$302,2,FALSE)),"",VLOOKUP(A108,LongJump!F$5:G$302,2,FALSE)))</f>
        <v/>
      </c>
      <c r="M108" s="75">
        <f>IF(B108="",0,IF(ISNA(VLOOKUP(A108,LongJump!F$5:I$302,4,FALSE)),0,VLOOKUP(A108,LongJump!F$5:I$302,4,FALSE)))</f>
        <v>0</v>
      </c>
      <c r="N108" s="75">
        <f>IF(B108="",0,IF(ISNA(VLOOKUP(A108,LongJump!F$5:J$302,5,FALSE)),0,VLOOKUP(A108,LongJump!F$5:J$302,5,FALSE)))</f>
        <v>0</v>
      </c>
      <c r="O108" s="75" t="str">
        <f>IF(B108="","",IF(ISNA(VLOOKUP(A108,Vortex!F$5:I$302,2,FALSE)),"",VLOOKUP(A108,Vortex!F$5:I$302,2,FALSE)))</f>
        <v/>
      </c>
      <c r="P108" s="75">
        <f>IF(B108="",0,IF(ISNA(VLOOKUP(A108,Vortex!F$5:I$302,4,FALSE)),0,VLOOKUP(A108,Vortex!F$5:I$302,4,FALSE)))</f>
        <v>0</v>
      </c>
      <c r="Q108" s="75">
        <f t="shared" si="36"/>
        <v>0</v>
      </c>
      <c r="R108" s="75" t="str">
        <f t="shared" si="37"/>
        <v/>
      </c>
      <c r="S108" s="75" t="str">
        <f t="shared" si="38"/>
        <v/>
      </c>
      <c r="T108" s="75" t="str">
        <f t="shared" si="39"/>
        <v/>
      </c>
      <c r="U108" s="75" t="str">
        <f t="shared" si="40"/>
        <v/>
      </c>
      <c r="V108" s="63"/>
    </row>
    <row r="109" spans="1:22" ht="20" customHeight="1">
      <c r="A109" s="75" t="str">
        <f>IF(DECLARATIONS!C108=0,"",DECLARATIONS!C108)</f>
        <v/>
      </c>
      <c r="B109" s="237" t="str">
        <f>IF(ISNA(VLOOKUP(A109,DECLARATIONS!C$5:D$292,2,FALSE)),"",IF(VLOOKUP(A109,DECLARATIONS!C$5:D$292,2,FALSE)="","",VLOOKUP(A109,DECLARATIONS!C$5:D$292,2,FALSE)))</f>
        <v/>
      </c>
      <c r="C109" s="237" t="str">
        <f>IF(ISNA(VLOOKUP(A109,DECLARATIONS!C$5:G$292,5,FALSE)),"",IF(VLOOKUP(A109,DECLARATIONS!C$5:G$292,5,FALSE)="","",VLOOKUP(A109,DECLARATIONS!C$5:G$292,5,FALSE)))</f>
        <v/>
      </c>
      <c r="D109" s="237" t="str">
        <f>IF(ISNA(VLOOKUP(A109,DECLARATIONS!C$5:H$292,6,FALSE)),"",IF(VLOOKUP(A109,DECLARATIONS!C$5:H$292,6,FALSE)="","",VLOOKUP(A109,DECLARATIONS!C$5:H$292,6,FALSE)))</f>
        <v/>
      </c>
      <c r="E109" s="237" t="str">
        <f>IF(ISNA(VLOOKUP(A109,DECLARATIONS!C$5:F$292,4,FALSE)),"",IF(VLOOKUP(A109,DECLARATIONS!C$5:F$292,4,FALSE)="","",VLOOKUP(A109,DECLARATIONS!C$5:F$292,4,FALSE)))</f>
        <v/>
      </c>
      <c r="F109" s="75" t="str">
        <f>IF(B109="","",IF(ISNA(VLOOKUP(A109,'75m'!F$5:G$302,2,FALSE)),"",VLOOKUP(A109,'75m'!F$5:G$302,2,FALSE)))</f>
        <v/>
      </c>
      <c r="G109" s="75">
        <f>IF(B109="",0,IF(ISNA(VLOOKUP(A109,'75m'!F$5:I$302,4,FALSE)),0,VLOOKUP(A109,'75m'!F$5:I$302,4,FALSE)))</f>
        <v>0</v>
      </c>
      <c r="H109" s="75" t="str">
        <f>IF(B109="","",IF(ISNA(VLOOKUP(A109,'75m'!F$5:J$302,5,FALSE)),"",VLOOKUP(A109,'75m'!F$5:J$302,5,FALSE)))</f>
        <v/>
      </c>
      <c r="I109" s="77">
        <f>IF(B109="",0,IF(ISNA(VLOOKUP(A109,'600m'!F$5:I$302,2,FALSE)),0,VLOOKUP(A109,'600m'!F$5:I$302,2,FALSE)))</f>
        <v>0</v>
      </c>
      <c r="J109" s="75">
        <f>IF(B109="",0,IF(ISNA(VLOOKUP(A109,'600m'!F$5:I$302,4,FALSE)),0,VLOOKUP(A109,'600m'!F$5:I$302,4,FALSE)))</f>
        <v>0</v>
      </c>
      <c r="K109" s="75" t="str">
        <f>IF(B109="","",IF(ISNA(VLOOKUP(A109,'600m'!F$5:J$302,5,FALSE)),"",VLOOKUP(A109,'600m'!F$5:J$302,5,FALSE)))</f>
        <v/>
      </c>
      <c r="L109" s="75" t="str">
        <f>IF(B109="","",IF(ISNA(VLOOKUP(A109,LongJump!F$5:G$302,2,FALSE)),"",VLOOKUP(A109,LongJump!F$5:G$302,2,FALSE)))</f>
        <v/>
      </c>
      <c r="M109" s="75">
        <f>IF(B109="",0,IF(ISNA(VLOOKUP(A109,LongJump!F$5:I$302,4,FALSE)),0,VLOOKUP(A109,LongJump!F$5:I$302,4,FALSE)))</f>
        <v>0</v>
      </c>
      <c r="N109" s="75">
        <f>IF(B109="",0,IF(ISNA(VLOOKUP(A109,LongJump!F$5:J$302,5,FALSE)),0,VLOOKUP(A109,LongJump!F$5:J$302,5,FALSE)))</f>
        <v>0</v>
      </c>
      <c r="O109" s="75" t="str">
        <f>IF(B109="","",IF(ISNA(VLOOKUP(A109,Vortex!F$5:I$302,2,FALSE)),"",VLOOKUP(A109,Vortex!F$5:I$302,2,FALSE)))</f>
        <v/>
      </c>
      <c r="P109" s="75">
        <f>IF(B109="",0,IF(ISNA(VLOOKUP(A109,Vortex!F$5:I$302,4,FALSE)),0,VLOOKUP(A109,Vortex!F$5:I$302,4,FALSE)))</f>
        <v>0</v>
      </c>
      <c r="Q109" s="75">
        <f t="shared" si="36"/>
        <v>0</v>
      </c>
      <c r="R109" s="75" t="str">
        <f t="shared" si="37"/>
        <v/>
      </c>
      <c r="S109" s="75" t="str">
        <f t="shared" si="38"/>
        <v/>
      </c>
      <c r="T109" s="75" t="str">
        <f t="shared" si="39"/>
        <v/>
      </c>
      <c r="U109" s="75" t="str">
        <f t="shared" si="40"/>
        <v/>
      </c>
      <c r="V109" s="63"/>
    </row>
    <row r="110" spans="1:22" ht="20" customHeight="1">
      <c r="A110" s="75" t="str">
        <f>IF(DECLARATIONS!C109=0,"",DECLARATIONS!C109)</f>
        <v/>
      </c>
      <c r="B110" s="237" t="str">
        <f>IF(ISNA(VLOOKUP(A110,DECLARATIONS!C$5:D$292,2,FALSE)),"",IF(VLOOKUP(A110,DECLARATIONS!C$5:D$292,2,FALSE)="","",VLOOKUP(A110,DECLARATIONS!C$5:D$292,2,FALSE)))</f>
        <v/>
      </c>
      <c r="C110" s="237" t="str">
        <f>IF(ISNA(VLOOKUP(A110,DECLARATIONS!C$5:G$292,5,FALSE)),"",IF(VLOOKUP(A110,DECLARATIONS!C$5:G$292,5,FALSE)="","",VLOOKUP(A110,DECLARATIONS!C$5:G$292,5,FALSE)))</f>
        <v/>
      </c>
      <c r="D110" s="237" t="str">
        <f>IF(ISNA(VLOOKUP(A110,DECLARATIONS!C$5:H$292,6,FALSE)),"",IF(VLOOKUP(A110,DECLARATIONS!C$5:H$292,6,FALSE)="","",VLOOKUP(A110,DECLARATIONS!C$5:H$292,6,FALSE)))</f>
        <v/>
      </c>
      <c r="E110" s="237" t="str">
        <f>IF(ISNA(VLOOKUP(A110,DECLARATIONS!C$5:F$292,4,FALSE)),"",IF(VLOOKUP(A110,DECLARATIONS!C$5:F$292,4,FALSE)="","",VLOOKUP(A110,DECLARATIONS!C$5:F$292,4,FALSE)))</f>
        <v/>
      </c>
      <c r="F110" s="75" t="str">
        <f>IF(B110="","",IF(ISNA(VLOOKUP(A110,'75m'!F$5:G$302,2,FALSE)),"",VLOOKUP(A110,'75m'!F$5:G$302,2,FALSE)))</f>
        <v/>
      </c>
      <c r="G110" s="75">
        <f>IF(B110="",0,IF(ISNA(VLOOKUP(A110,'75m'!F$5:I$302,4,FALSE)),0,VLOOKUP(A110,'75m'!F$5:I$302,4,FALSE)))</f>
        <v>0</v>
      </c>
      <c r="H110" s="75" t="str">
        <f>IF(B110="","",IF(ISNA(VLOOKUP(A110,'75m'!F$5:J$302,5,FALSE)),"",VLOOKUP(A110,'75m'!F$5:J$302,5,FALSE)))</f>
        <v/>
      </c>
      <c r="I110" s="77">
        <f>IF(B110="",0,IF(ISNA(VLOOKUP(A110,'600m'!F$5:I$302,2,FALSE)),0,VLOOKUP(A110,'600m'!F$5:I$302,2,FALSE)))</f>
        <v>0</v>
      </c>
      <c r="J110" s="75">
        <f>IF(B110="",0,IF(ISNA(VLOOKUP(A110,'600m'!F$5:I$302,4,FALSE)),0,VLOOKUP(A110,'600m'!F$5:I$302,4,FALSE)))</f>
        <v>0</v>
      </c>
      <c r="K110" s="75" t="str">
        <f>IF(B110="","",IF(ISNA(VLOOKUP(A110,'600m'!F$5:J$302,5,FALSE)),"",VLOOKUP(A110,'600m'!F$5:J$302,5,FALSE)))</f>
        <v/>
      </c>
      <c r="L110" s="75" t="str">
        <f>IF(B110="","",IF(ISNA(VLOOKUP(A110,LongJump!F$5:G$302,2,FALSE)),"",VLOOKUP(A110,LongJump!F$5:G$302,2,FALSE)))</f>
        <v/>
      </c>
      <c r="M110" s="75">
        <f>IF(B110="",0,IF(ISNA(VLOOKUP(A110,LongJump!F$5:I$302,4,FALSE)),0,VLOOKUP(A110,LongJump!F$5:I$302,4,FALSE)))</f>
        <v>0</v>
      </c>
      <c r="N110" s="75">
        <f>IF(B110="",0,IF(ISNA(VLOOKUP(A110,LongJump!F$5:J$302,5,FALSE)),0,VLOOKUP(A110,LongJump!F$5:J$302,5,FALSE)))</f>
        <v>0</v>
      </c>
      <c r="O110" s="75" t="str">
        <f>IF(B110="","",IF(ISNA(VLOOKUP(A110,Vortex!F$5:I$302,2,FALSE)),"",VLOOKUP(A110,Vortex!F$5:I$302,2,FALSE)))</f>
        <v/>
      </c>
      <c r="P110" s="75">
        <f>IF(B110="",0,IF(ISNA(VLOOKUP(A110,Vortex!F$5:I$302,4,FALSE)),0,VLOOKUP(A110,Vortex!F$5:I$302,4,FALSE)))</f>
        <v>0</v>
      </c>
      <c r="Q110" s="75">
        <f t="shared" si="36"/>
        <v>0</v>
      </c>
      <c r="R110" s="75" t="str">
        <f t="shared" si="37"/>
        <v/>
      </c>
      <c r="S110" s="75" t="str">
        <f t="shared" si="38"/>
        <v/>
      </c>
      <c r="T110" s="75" t="str">
        <f t="shared" si="39"/>
        <v/>
      </c>
      <c r="U110" s="75" t="str">
        <f t="shared" si="40"/>
        <v/>
      </c>
      <c r="V110" s="63"/>
    </row>
    <row r="111" spans="1:22" ht="20" customHeight="1">
      <c r="A111" s="75" t="str">
        <f>IF(DECLARATIONS!C110=0,"",DECLARATIONS!C110)</f>
        <v/>
      </c>
      <c r="B111" s="237" t="str">
        <f>IF(ISNA(VLOOKUP(A111,DECLARATIONS!C$5:D$292,2,FALSE)),"",IF(VLOOKUP(A111,DECLARATIONS!C$5:D$292,2,FALSE)="","",VLOOKUP(A111,DECLARATIONS!C$5:D$292,2,FALSE)))</f>
        <v/>
      </c>
      <c r="C111" s="237" t="str">
        <f>IF(ISNA(VLOOKUP(A111,DECLARATIONS!C$5:G$292,5,FALSE)),"",IF(VLOOKUP(A111,DECLARATIONS!C$5:G$292,5,FALSE)="","",VLOOKUP(A111,DECLARATIONS!C$5:G$292,5,FALSE)))</f>
        <v/>
      </c>
      <c r="D111" s="237" t="str">
        <f>IF(ISNA(VLOOKUP(A111,DECLARATIONS!C$5:H$292,6,FALSE)),"",IF(VLOOKUP(A111,DECLARATIONS!C$5:H$292,6,FALSE)="","",VLOOKUP(A111,DECLARATIONS!C$5:H$292,6,FALSE)))</f>
        <v/>
      </c>
      <c r="E111" s="237" t="str">
        <f>IF(ISNA(VLOOKUP(A111,DECLARATIONS!C$5:F$292,4,FALSE)),"",IF(VLOOKUP(A111,DECLARATIONS!C$5:F$292,4,FALSE)="","",VLOOKUP(A111,DECLARATIONS!C$5:F$292,4,FALSE)))</f>
        <v/>
      </c>
      <c r="F111" s="75" t="str">
        <f>IF(B111="","",IF(ISNA(VLOOKUP(A111,'75m'!F$5:G$302,2,FALSE)),"",VLOOKUP(A111,'75m'!F$5:G$302,2,FALSE)))</f>
        <v/>
      </c>
      <c r="G111" s="75">
        <f>IF(B111="",0,IF(ISNA(VLOOKUP(A111,'75m'!F$5:I$302,4,FALSE)),0,VLOOKUP(A111,'75m'!F$5:I$302,4,FALSE)))</f>
        <v>0</v>
      </c>
      <c r="H111" s="75" t="str">
        <f>IF(B111="","",IF(ISNA(VLOOKUP(A111,'75m'!F$5:J$302,5,FALSE)),"",VLOOKUP(A111,'75m'!F$5:J$302,5,FALSE)))</f>
        <v/>
      </c>
      <c r="I111" s="77">
        <f>IF(B111="",0,IF(ISNA(VLOOKUP(A111,'600m'!F$5:I$302,2,FALSE)),0,VLOOKUP(A111,'600m'!F$5:I$302,2,FALSE)))</f>
        <v>0</v>
      </c>
      <c r="J111" s="75">
        <f>IF(B111="",0,IF(ISNA(VLOOKUP(A111,'600m'!F$5:I$302,4,FALSE)),0,VLOOKUP(A111,'600m'!F$5:I$302,4,FALSE)))</f>
        <v>0</v>
      </c>
      <c r="K111" s="75" t="str">
        <f>IF(B111="","",IF(ISNA(VLOOKUP(A111,'600m'!F$5:J$302,5,FALSE)),"",VLOOKUP(A111,'600m'!F$5:J$302,5,FALSE)))</f>
        <v/>
      </c>
      <c r="L111" s="75" t="str">
        <f>IF(B111="","",IF(ISNA(VLOOKUP(A111,LongJump!F$5:G$302,2,FALSE)),"",VLOOKUP(A111,LongJump!F$5:G$302,2,FALSE)))</f>
        <v/>
      </c>
      <c r="M111" s="75">
        <f>IF(B111="",0,IF(ISNA(VLOOKUP(A111,LongJump!F$5:I$302,4,FALSE)),0,VLOOKUP(A111,LongJump!F$5:I$302,4,FALSE)))</f>
        <v>0</v>
      </c>
      <c r="N111" s="75">
        <f>IF(B111="",0,IF(ISNA(VLOOKUP(A111,LongJump!F$5:J$302,5,FALSE)),0,VLOOKUP(A111,LongJump!F$5:J$302,5,FALSE)))</f>
        <v>0</v>
      </c>
      <c r="O111" s="75" t="str">
        <f>IF(B111="","",IF(ISNA(VLOOKUP(A111,Vortex!F$5:I$302,2,FALSE)),"",VLOOKUP(A111,Vortex!F$5:I$302,2,FALSE)))</f>
        <v/>
      </c>
      <c r="P111" s="75">
        <f>IF(B111="",0,IF(ISNA(VLOOKUP(A111,Vortex!F$5:I$302,4,FALSE)),0,VLOOKUP(A111,Vortex!F$5:I$302,4,FALSE)))</f>
        <v>0</v>
      </c>
      <c r="Q111" s="75">
        <f t="shared" si="36"/>
        <v>0</v>
      </c>
      <c r="R111" s="75" t="str">
        <f t="shared" si="37"/>
        <v/>
      </c>
      <c r="S111" s="75" t="str">
        <f t="shared" si="38"/>
        <v/>
      </c>
      <c r="T111" s="75" t="str">
        <f t="shared" si="39"/>
        <v/>
      </c>
      <c r="U111" s="75" t="str">
        <f t="shared" si="40"/>
        <v/>
      </c>
      <c r="V111" s="63"/>
    </row>
    <row r="112" spans="1:22" ht="20" customHeight="1">
      <c r="A112" s="75" t="str">
        <f>IF(DECLARATIONS!C111=0,"",DECLARATIONS!C111)</f>
        <v/>
      </c>
      <c r="B112" s="237" t="str">
        <f>IF(ISNA(VLOOKUP(A112,DECLARATIONS!C$5:D$292,2,FALSE)),"",IF(VLOOKUP(A112,DECLARATIONS!C$5:D$292,2,FALSE)="","",VLOOKUP(A112,DECLARATIONS!C$5:D$292,2,FALSE)))</f>
        <v/>
      </c>
      <c r="C112" s="237" t="str">
        <f>IF(ISNA(VLOOKUP(A112,DECLARATIONS!C$5:G$292,5,FALSE)),"",IF(VLOOKUP(A112,DECLARATIONS!C$5:G$292,5,FALSE)="","",VLOOKUP(A112,DECLARATIONS!C$5:G$292,5,FALSE)))</f>
        <v/>
      </c>
      <c r="D112" s="237" t="str">
        <f>IF(ISNA(VLOOKUP(A112,DECLARATIONS!C$5:H$292,6,FALSE)),"",IF(VLOOKUP(A112,DECLARATIONS!C$5:H$292,6,FALSE)="","",VLOOKUP(A112,DECLARATIONS!C$5:H$292,6,FALSE)))</f>
        <v/>
      </c>
      <c r="E112" s="237" t="str">
        <f>IF(ISNA(VLOOKUP(A112,DECLARATIONS!C$5:F$292,4,FALSE)),"",IF(VLOOKUP(A112,DECLARATIONS!C$5:F$292,4,FALSE)="","",VLOOKUP(A112,DECLARATIONS!C$5:F$292,4,FALSE)))</f>
        <v/>
      </c>
      <c r="F112" s="75" t="str">
        <f>IF(B112="","",IF(ISNA(VLOOKUP(A112,'75m'!F$5:G$302,2,FALSE)),"",VLOOKUP(A112,'75m'!F$5:G$302,2,FALSE)))</f>
        <v/>
      </c>
      <c r="G112" s="75">
        <f>IF(B112="",0,IF(ISNA(VLOOKUP(A112,'75m'!F$5:I$302,4,FALSE)),0,VLOOKUP(A112,'75m'!F$5:I$302,4,FALSE)))</f>
        <v>0</v>
      </c>
      <c r="H112" s="75" t="str">
        <f>IF(B112="","",IF(ISNA(VLOOKUP(A112,'75m'!F$5:J$302,5,FALSE)),"",VLOOKUP(A112,'75m'!F$5:J$302,5,FALSE)))</f>
        <v/>
      </c>
      <c r="I112" s="77">
        <f>IF(B112="",0,IF(ISNA(VLOOKUP(A112,'600m'!F$5:I$302,2,FALSE)),0,VLOOKUP(A112,'600m'!F$5:I$302,2,FALSE)))</f>
        <v>0</v>
      </c>
      <c r="J112" s="75">
        <f>IF(B112="",0,IF(ISNA(VLOOKUP(A112,'600m'!F$5:I$302,4,FALSE)),0,VLOOKUP(A112,'600m'!F$5:I$302,4,FALSE)))</f>
        <v>0</v>
      </c>
      <c r="K112" s="75" t="str">
        <f>IF(B112="","",IF(ISNA(VLOOKUP(A112,'600m'!F$5:J$302,5,FALSE)),"",VLOOKUP(A112,'600m'!F$5:J$302,5,FALSE)))</f>
        <v/>
      </c>
      <c r="L112" s="75" t="str">
        <f>IF(B112="","",IF(ISNA(VLOOKUP(A112,LongJump!F$5:G$302,2,FALSE)),"",VLOOKUP(A112,LongJump!F$5:G$302,2,FALSE)))</f>
        <v/>
      </c>
      <c r="M112" s="75">
        <f>IF(B112="",0,IF(ISNA(VLOOKUP(A112,LongJump!F$5:I$302,4,FALSE)),0,VLOOKUP(A112,LongJump!F$5:I$302,4,FALSE)))</f>
        <v>0</v>
      </c>
      <c r="N112" s="75">
        <f>IF(B112="",0,IF(ISNA(VLOOKUP(A112,LongJump!F$5:J$302,5,FALSE)),0,VLOOKUP(A112,LongJump!F$5:J$302,5,FALSE)))</f>
        <v>0</v>
      </c>
      <c r="O112" s="75" t="str">
        <f>IF(B112="","",IF(ISNA(VLOOKUP(A112,Vortex!F$5:I$302,2,FALSE)),"",VLOOKUP(A112,Vortex!F$5:I$302,2,FALSE)))</f>
        <v/>
      </c>
      <c r="P112" s="75">
        <f>IF(B112="",0,IF(ISNA(VLOOKUP(A112,Vortex!F$5:I$302,4,FALSE)),0,VLOOKUP(A112,Vortex!F$5:I$302,4,FALSE)))</f>
        <v>0</v>
      </c>
      <c r="Q112" s="75">
        <f t="shared" si="36"/>
        <v>0</v>
      </c>
      <c r="R112" s="75" t="str">
        <f t="shared" si="37"/>
        <v/>
      </c>
      <c r="S112" s="75" t="str">
        <f t="shared" si="38"/>
        <v/>
      </c>
      <c r="T112" s="75" t="str">
        <f t="shared" si="39"/>
        <v/>
      </c>
      <c r="U112" s="75" t="str">
        <f t="shared" si="40"/>
        <v/>
      </c>
      <c r="V112" s="63"/>
    </row>
    <row r="113" spans="1:22" ht="20" customHeight="1">
      <c r="A113" s="75" t="str">
        <f>IF(DECLARATIONS!C112=0,"",DECLARATIONS!C112)</f>
        <v/>
      </c>
      <c r="B113" s="237" t="str">
        <f>IF(ISNA(VLOOKUP(A113,DECLARATIONS!C$5:D$292,2,FALSE)),"",IF(VLOOKUP(A113,DECLARATIONS!C$5:D$292,2,FALSE)="","",VLOOKUP(A113,DECLARATIONS!C$5:D$292,2,FALSE)))</f>
        <v/>
      </c>
      <c r="C113" s="237" t="str">
        <f>IF(ISNA(VLOOKUP(A113,DECLARATIONS!C$5:G$292,5,FALSE)),"",IF(VLOOKUP(A113,DECLARATIONS!C$5:G$292,5,FALSE)="","",VLOOKUP(A113,DECLARATIONS!C$5:G$292,5,FALSE)))</f>
        <v/>
      </c>
      <c r="D113" s="237" t="str">
        <f>IF(ISNA(VLOOKUP(A113,DECLARATIONS!C$5:H$292,6,FALSE)),"",IF(VLOOKUP(A113,DECLARATIONS!C$5:H$292,6,FALSE)="","",VLOOKUP(A113,DECLARATIONS!C$5:H$292,6,FALSE)))</f>
        <v/>
      </c>
      <c r="E113" s="237" t="str">
        <f>IF(ISNA(VLOOKUP(A113,DECLARATIONS!C$5:F$292,4,FALSE)),"",IF(VLOOKUP(A113,DECLARATIONS!C$5:F$292,4,FALSE)="","",VLOOKUP(A113,DECLARATIONS!C$5:F$292,4,FALSE)))</f>
        <v/>
      </c>
      <c r="F113" s="75" t="str">
        <f>IF(B113="","",IF(ISNA(VLOOKUP(A113,'75m'!F$5:G$302,2,FALSE)),"",VLOOKUP(A113,'75m'!F$5:G$302,2,FALSE)))</f>
        <v/>
      </c>
      <c r="G113" s="75">
        <f>IF(B113="",0,IF(ISNA(VLOOKUP(A113,'75m'!F$5:I$302,4,FALSE)),0,VLOOKUP(A113,'75m'!F$5:I$302,4,FALSE)))</f>
        <v>0</v>
      </c>
      <c r="H113" s="75" t="str">
        <f>IF(B113="","",IF(ISNA(VLOOKUP(A113,'75m'!F$5:J$302,5,FALSE)),"",VLOOKUP(A113,'75m'!F$5:J$302,5,FALSE)))</f>
        <v/>
      </c>
      <c r="I113" s="77">
        <f>IF(B113="",0,IF(ISNA(VLOOKUP(A113,'600m'!F$5:I$302,2,FALSE)),0,VLOOKUP(A113,'600m'!F$5:I$302,2,FALSE)))</f>
        <v>0</v>
      </c>
      <c r="J113" s="75">
        <f>IF(B113="",0,IF(ISNA(VLOOKUP(A113,'600m'!F$5:I$302,4,FALSE)),0,VLOOKUP(A113,'600m'!F$5:I$302,4,FALSE)))</f>
        <v>0</v>
      </c>
      <c r="K113" s="75" t="str">
        <f>IF(B113="","",IF(ISNA(VLOOKUP(A113,'600m'!F$5:J$302,5,FALSE)),"",VLOOKUP(A113,'600m'!F$5:J$302,5,FALSE)))</f>
        <v/>
      </c>
      <c r="L113" s="75" t="str">
        <f>IF(B113="","",IF(ISNA(VLOOKUP(A113,LongJump!F$5:G$302,2,FALSE)),"",VLOOKUP(A113,LongJump!F$5:G$302,2,FALSE)))</f>
        <v/>
      </c>
      <c r="M113" s="75">
        <f>IF(B113="",0,IF(ISNA(VLOOKUP(A113,LongJump!F$5:I$302,4,FALSE)),0,VLOOKUP(A113,LongJump!F$5:I$302,4,FALSE)))</f>
        <v>0</v>
      </c>
      <c r="N113" s="75">
        <f>IF(B113="",0,IF(ISNA(VLOOKUP(A113,LongJump!F$5:J$302,5,FALSE)),0,VLOOKUP(A113,LongJump!F$5:J$302,5,FALSE)))</f>
        <v>0</v>
      </c>
      <c r="O113" s="75" t="str">
        <f>IF(B113="","",IF(ISNA(VLOOKUP(A113,Vortex!F$5:I$302,2,FALSE)),"",VLOOKUP(A113,Vortex!F$5:I$302,2,FALSE)))</f>
        <v/>
      </c>
      <c r="P113" s="75">
        <f>IF(B113="",0,IF(ISNA(VLOOKUP(A113,Vortex!F$5:I$302,4,FALSE)),0,VLOOKUP(A113,Vortex!F$5:I$302,4,FALSE)))</f>
        <v>0</v>
      </c>
      <c r="Q113" s="75">
        <f t="shared" si="36"/>
        <v>0</v>
      </c>
      <c r="R113" s="75" t="str">
        <f t="shared" si="37"/>
        <v/>
      </c>
      <c r="S113" s="75" t="str">
        <f t="shared" si="38"/>
        <v/>
      </c>
      <c r="T113" s="75" t="str">
        <f t="shared" si="39"/>
        <v/>
      </c>
      <c r="U113" s="75" t="str">
        <f t="shared" si="40"/>
        <v/>
      </c>
      <c r="V113" s="63"/>
    </row>
    <row r="114" spans="1:22" ht="20" customHeight="1">
      <c r="A114" s="75" t="str">
        <f>IF(DECLARATIONS!C113=0,"",DECLARATIONS!C113)</f>
        <v/>
      </c>
      <c r="B114" s="237" t="str">
        <f>IF(ISNA(VLOOKUP(A114,DECLARATIONS!C$5:D$292,2,FALSE)),"",IF(VLOOKUP(A114,DECLARATIONS!C$5:D$292,2,FALSE)="","",VLOOKUP(A114,DECLARATIONS!C$5:D$292,2,FALSE)))</f>
        <v/>
      </c>
      <c r="C114" s="237" t="str">
        <f>IF(ISNA(VLOOKUP(A114,DECLARATIONS!C$5:G$292,5,FALSE)),"",IF(VLOOKUP(A114,DECLARATIONS!C$5:G$292,5,FALSE)="","",VLOOKUP(A114,DECLARATIONS!C$5:G$292,5,FALSE)))</f>
        <v/>
      </c>
      <c r="D114" s="237" t="str">
        <f>IF(ISNA(VLOOKUP(A114,DECLARATIONS!C$5:H$292,6,FALSE)),"",IF(VLOOKUP(A114,DECLARATIONS!C$5:H$292,6,FALSE)="","",VLOOKUP(A114,DECLARATIONS!C$5:H$292,6,FALSE)))</f>
        <v/>
      </c>
      <c r="E114" s="237" t="str">
        <f>IF(ISNA(VLOOKUP(A114,DECLARATIONS!C$5:F$292,4,FALSE)),"",IF(VLOOKUP(A114,DECLARATIONS!C$5:F$292,4,FALSE)="","",VLOOKUP(A114,DECLARATIONS!C$5:F$292,4,FALSE)))</f>
        <v/>
      </c>
      <c r="F114" s="75" t="str">
        <f>IF(B114="","",IF(ISNA(VLOOKUP(A114,'75m'!F$5:G$302,2,FALSE)),"",VLOOKUP(A114,'75m'!F$5:G$302,2,FALSE)))</f>
        <v/>
      </c>
      <c r="G114" s="75">
        <f>IF(B114="",0,IF(ISNA(VLOOKUP(A114,'75m'!F$5:I$302,4,FALSE)),0,VLOOKUP(A114,'75m'!F$5:I$302,4,FALSE)))</f>
        <v>0</v>
      </c>
      <c r="H114" s="75" t="str">
        <f>IF(B114="","",IF(ISNA(VLOOKUP(A114,'75m'!F$5:J$302,5,FALSE)),"",VLOOKUP(A114,'75m'!F$5:J$302,5,FALSE)))</f>
        <v/>
      </c>
      <c r="I114" s="77">
        <f>IF(B114="",0,IF(ISNA(VLOOKUP(A114,'600m'!F$5:I$302,2,FALSE)),0,VLOOKUP(A114,'600m'!F$5:I$302,2,FALSE)))</f>
        <v>0</v>
      </c>
      <c r="J114" s="75">
        <f>IF(B114="",0,IF(ISNA(VLOOKUP(A114,'600m'!F$5:I$302,4,FALSE)),0,VLOOKUP(A114,'600m'!F$5:I$302,4,FALSE)))</f>
        <v>0</v>
      </c>
      <c r="K114" s="75" t="str">
        <f>IF(B114="","",IF(ISNA(VLOOKUP(A114,'600m'!F$5:J$302,5,FALSE)),"",VLOOKUP(A114,'600m'!F$5:J$302,5,FALSE)))</f>
        <v/>
      </c>
      <c r="L114" s="75" t="str">
        <f>IF(B114="","",IF(ISNA(VLOOKUP(A114,LongJump!F$5:G$302,2,FALSE)),"",VLOOKUP(A114,LongJump!F$5:G$302,2,FALSE)))</f>
        <v/>
      </c>
      <c r="M114" s="75">
        <f>IF(B114="",0,IF(ISNA(VLOOKUP(A114,LongJump!F$5:I$302,4,FALSE)),0,VLOOKUP(A114,LongJump!F$5:I$302,4,FALSE)))</f>
        <v>0</v>
      </c>
      <c r="N114" s="75">
        <f>IF(B114="",0,IF(ISNA(VLOOKUP(A114,LongJump!F$5:J$302,5,FALSE)),0,VLOOKUP(A114,LongJump!F$5:J$302,5,FALSE)))</f>
        <v>0</v>
      </c>
      <c r="O114" s="75" t="str">
        <f>IF(B114="","",IF(ISNA(VLOOKUP(A114,Vortex!F$5:I$302,2,FALSE)),"",VLOOKUP(A114,Vortex!F$5:I$302,2,FALSE)))</f>
        <v/>
      </c>
      <c r="P114" s="75">
        <f>IF(B114="",0,IF(ISNA(VLOOKUP(A114,Vortex!F$5:I$302,4,FALSE)),0,VLOOKUP(A114,Vortex!F$5:I$302,4,FALSE)))</f>
        <v>0</v>
      </c>
      <c r="Q114" s="75">
        <f t="shared" si="36"/>
        <v>0</v>
      </c>
      <c r="R114" s="75" t="str">
        <f t="shared" si="37"/>
        <v/>
      </c>
      <c r="S114" s="75" t="str">
        <f t="shared" si="38"/>
        <v/>
      </c>
      <c r="T114" s="75" t="str">
        <f t="shared" si="39"/>
        <v/>
      </c>
      <c r="U114" s="75" t="str">
        <f t="shared" si="40"/>
        <v/>
      </c>
      <c r="V114" s="63"/>
    </row>
    <row r="115" spans="1:22" ht="20" customHeight="1">
      <c r="A115" s="75" t="str">
        <f>IF(DECLARATIONS!C114=0,"",DECLARATIONS!C114)</f>
        <v/>
      </c>
      <c r="B115" s="237" t="str">
        <f>IF(ISNA(VLOOKUP(A115,DECLARATIONS!C$5:D$292,2,FALSE)),"",IF(VLOOKUP(A115,DECLARATIONS!C$5:D$292,2,FALSE)="","",VLOOKUP(A115,DECLARATIONS!C$5:D$292,2,FALSE)))</f>
        <v/>
      </c>
      <c r="C115" s="237" t="str">
        <f>IF(ISNA(VLOOKUP(A115,DECLARATIONS!C$5:G$292,5,FALSE)),"",IF(VLOOKUP(A115,DECLARATIONS!C$5:G$292,5,FALSE)="","",VLOOKUP(A115,DECLARATIONS!C$5:G$292,5,FALSE)))</f>
        <v/>
      </c>
      <c r="D115" s="237" t="str">
        <f>IF(ISNA(VLOOKUP(A115,DECLARATIONS!C$5:H$292,6,FALSE)),"",IF(VLOOKUP(A115,DECLARATIONS!C$5:H$292,6,FALSE)="","",VLOOKUP(A115,DECLARATIONS!C$5:H$292,6,FALSE)))</f>
        <v/>
      </c>
      <c r="E115" s="237" t="str">
        <f>IF(ISNA(VLOOKUP(A115,DECLARATIONS!C$5:F$292,4,FALSE)),"",IF(VLOOKUP(A115,DECLARATIONS!C$5:F$292,4,FALSE)="","",VLOOKUP(A115,DECLARATIONS!C$5:F$292,4,FALSE)))</f>
        <v/>
      </c>
      <c r="F115" s="75" t="str">
        <f>IF(B115="","",IF(ISNA(VLOOKUP(A115,'75m'!F$5:G$302,2,FALSE)),"",VLOOKUP(A115,'75m'!F$5:G$302,2,FALSE)))</f>
        <v/>
      </c>
      <c r="G115" s="75">
        <f>IF(B115="",0,IF(ISNA(VLOOKUP(A115,'75m'!F$5:I$302,4,FALSE)),0,VLOOKUP(A115,'75m'!F$5:I$302,4,FALSE)))</f>
        <v>0</v>
      </c>
      <c r="H115" s="75" t="str">
        <f>IF(B115="","",IF(ISNA(VLOOKUP(A115,'75m'!F$5:J$302,5,FALSE)),"",VLOOKUP(A115,'75m'!F$5:J$302,5,FALSE)))</f>
        <v/>
      </c>
      <c r="I115" s="77">
        <f>IF(B115="",0,IF(ISNA(VLOOKUP(A115,'600m'!F$5:I$302,2,FALSE)),0,VLOOKUP(A115,'600m'!F$5:I$302,2,FALSE)))</f>
        <v>0</v>
      </c>
      <c r="J115" s="75">
        <f>IF(B115="",0,IF(ISNA(VLOOKUP(A115,'600m'!F$5:I$302,4,FALSE)),0,VLOOKUP(A115,'600m'!F$5:I$302,4,FALSE)))</f>
        <v>0</v>
      </c>
      <c r="K115" s="75" t="str">
        <f>IF(B115="","",IF(ISNA(VLOOKUP(A115,'600m'!F$5:J$302,5,FALSE)),"",VLOOKUP(A115,'600m'!F$5:J$302,5,FALSE)))</f>
        <v/>
      </c>
      <c r="L115" s="75" t="str">
        <f>IF(B115="","",IF(ISNA(VLOOKUP(A115,LongJump!F$5:G$302,2,FALSE)),"",VLOOKUP(A115,LongJump!F$5:G$302,2,FALSE)))</f>
        <v/>
      </c>
      <c r="M115" s="75">
        <f>IF(B115="",0,IF(ISNA(VLOOKUP(A115,LongJump!F$5:I$302,4,FALSE)),0,VLOOKUP(A115,LongJump!F$5:I$302,4,FALSE)))</f>
        <v>0</v>
      </c>
      <c r="N115" s="75">
        <f>IF(B115="",0,IF(ISNA(VLOOKUP(A115,LongJump!F$5:J$302,5,FALSE)),0,VLOOKUP(A115,LongJump!F$5:J$302,5,FALSE)))</f>
        <v>0</v>
      </c>
      <c r="O115" s="75" t="str">
        <f>IF(B115="","",IF(ISNA(VLOOKUP(A115,Vortex!F$5:I$302,2,FALSE)),"",VLOOKUP(A115,Vortex!F$5:I$302,2,FALSE)))</f>
        <v/>
      </c>
      <c r="P115" s="75">
        <f>IF(B115="",0,IF(ISNA(VLOOKUP(A115,Vortex!F$5:I$302,4,FALSE)),0,VLOOKUP(A115,Vortex!F$5:I$302,4,FALSE)))</f>
        <v>0</v>
      </c>
      <c r="Q115" s="75">
        <f t="shared" si="36"/>
        <v>0</v>
      </c>
      <c r="R115" s="75" t="str">
        <f t="shared" si="37"/>
        <v/>
      </c>
      <c r="S115" s="75" t="str">
        <f t="shared" si="38"/>
        <v/>
      </c>
      <c r="T115" s="75" t="str">
        <f t="shared" si="39"/>
        <v/>
      </c>
      <c r="U115" s="75" t="str">
        <f t="shared" si="40"/>
        <v/>
      </c>
      <c r="V115" s="63"/>
    </row>
    <row r="116" spans="1:22" ht="20" customHeight="1">
      <c r="A116" s="75" t="str">
        <f>IF(DECLARATIONS!C115=0,"",DECLARATIONS!C115)</f>
        <v/>
      </c>
      <c r="B116" s="237" t="str">
        <f>IF(ISNA(VLOOKUP(A116,DECLARATIONS!C$5:D$292,2,FALSE)),"",IF(VLOOKUP(A116,DECLARATIONS!C$5:D$292,2,FALSE)="","",VLOOKUP(A116,DECLARATIONS!C$5:D$292,2,FALSE)))</f>
        <v/>
      </c>
      <c r="C116" s="237" t="str">
        <f>IF(ISNA(VLOOKUP(A116,DECLARATIONS!C$5:G$292,5,FALSE)),"",IF(VLOOKUP(A116,DECLARATIONS!C$5:G$292,5,FALSE)="","",VLOOKUP(A116,DECLARATIONS!C$5:G$292,5,FALSE)))</f>
        <v/>
      </c>
      <c r="D116" s="237" t="str">
        <f>IF(ISNA(VLOOKUP(A116,DECLARATIONS!C$5:H$292,6,FALSE)),"",IF(VLOOKUP(A116,DECLARATIONS!C$5:H$292,6,FALSE)="","",VLOOKUP(A116,DECLARATIONS!C$5:H$292,6,FALSE)))</f>
        <v/>
      </c>
      <c r="E116" s="237" t="str">
        <f>IF(ISNA(VLOOKUP(A116,DECLARATIONS!C$5:F$292,4,FALSE)),"",IF(VLOOKUP(A116,DECLARATIONS!C$5:F$292,4,FALSE)="","",VLOOKUP(A116,DECLARATIONS!C$5:F$292,4,FALSE)))</f>
        <v/>
      </c>
      <c r="F116" s="75" t="str">
        <f>IF(B116="","",IF(ISNA(VLOOKUP(A116,'75m'!F$5:G$302,2,FALSE)),"",VLOOKUP(A116,'75m'!F$5:G$302,2,FALSE)))</f>
        <v/>
      </c>
      <c r="G116" s="75">
        <f>IF(B116="",0,IF(ISNA(VLOOKUP(A116,'75m'!F$5:I$302,4,FALSE)),0,VLOOKUP(A116,'75m'!F$5:I$302,4,FALSE)))</f>
        <v>0</v>
      </c>
      <c r="H116" s="75" t="str">
        <f>IF(B116="","",IF(ISNA(VLOOKUP(A116,'75m'!F$5:J$302,5,FALSE)),"",VLOOKUP(A116,'75m'!F$5:J$302,5,FALSE)))</f>
        <v/>
      </c>
      <c r="I116" s="77">
        <f>IF(B116="",0,IF(ISNA(VLOOKUP(A116,'600m'!F$5:I$302,2,FALSE)),0,VLOOKUP(A116,'600m'!F$5:I$302,2,FALSE)))</f>
        <v>0</v>
      </c>
      <c r="J116" s="75">
        <f>IF(B116="",0,IF(ISNA(VLOOKUP(A116,'600m'!F$5:I$302,4,FALSE)),0,VLOOKUP(A116,'600m'!F$5:I$302,4,FALSE)))</f>
        <v>0</v>
      </c>
      <c r="K116" s="75" t="str">
        <f>IF(B116="","",IF(ISNA(VLOOKUP(A116,'600m'!F$5:J$302,5,FALSE)),"",VLOOKUP(A116,'600m'!F$5:J$302,5,FALSE)))</f>
        <v/>
      </c>
      <c r="L116" s="75" t="str">
        <f>IF(B116="","",IF(ISNA(VLOOKUP(A116,LongJump!F$5:G$302,2,FALSE)),"",VLOOKUP(A116,LongJump!F$5:G$302,2,FALSE)))</f>
        <v/>
      </c>
      <c r="M116" s="75">
        <f>IF(B116="",0,IF(ISNA(VLOOKUP(A116,LongJump!F$5:I$302,4,FALSE)),0,VLOOKUP(A116,LongJump!F$5:I$302,4,FALSE)))</f>
        <v>0</v>
      </c>
      <c r="N116" s="75">
        <f>IF(B116="",0,IF(ISNA(VLOOKUP(A116,LongJump!F$5:J$302,5,FALSE)),0,VLOOKUP(A116,LongJump!F$5:J$302,5,FALSE)))</f>
        <v>0</v>
      </c>
      <c r="O116" s="75" t="str">
        <f>IF(B116="","",IF(ISNA(VLOOKUP(A116,Vortex!F$5:I$302,2,FALSE)),"",VLOOKUP(A116,Vortex!F$5:I$302,2,FALSE)))</f>
        <v/>
      </c>
      <c r="P116" s="75">
        <f>IF(B116="",0,IF(ISNA(VLOOKUP(A116,Vortex!F$5:I$302,4,FALSE)),0,VLOOKUP(A116,Vortex!F$5:I$302,4,FALSE)))</f>
        <v>0</v>
      </c>
      <c r="Q116" s="75">
        <f t="shared" si="36"/>
        <v>0</v>
      </c>
      <c r="R116" s="75" t="str">
        <f t="shared" si="37"/>
        <v/>
      </c>
      <c r="S116" s="75" t="str">
        <f t="shared" si="38"/>
        <v/>
      </c>
      <c r="T116" s="75" t="str">
        <f t="shared" si="39"/>
        <v/>
      </c>
      <c r="U116" s="75" t="str">
        <f t="shared" si="40"/>
        <v/>
      </c>
      <c r="V116" s="63"/>
    </row>
    <row r="117" spans="1:22" ht="20" customHeight="1">
      <c r="A117" s="75" t="str">
        <f>IF(DECLARATIONS!C116=0,"",DECLARATIONS!C116)</f>
        <v/>
      </c>
      <c r="B117" s="237" t="str">
        <f>IF(ISNA(VLOOKUP(A117,DECLARATIONS!C$5:D$292,2,FALSE)),"",IF(VLOOKUP(A117,DECLARATIONS!C$5:D$292,2,FALSE)="","",VLOOKUP(A117,DECLARATIONS!C$5:D$292,2,FALSE)))</f>
        <v/>
      </c>
      <c r="C117" s="237" t="str">
        <f>IF(ISNA(VLOOKUP(A117,DECLARATIONS!C$5:G$292,5,FALSE)),"",IF(VLOOKUP(A117,DECLARATIONS!C$5:G$292,5,FALSE)="","",VLOOKUP(A117,DECLARATIONS!C$5:G$292,5,FALSE)))</f>
        <v/>
      </c>
      <c r="D117" s="237" t="str">
        <f>IF(ISNA(VLOOKUP(A117,DECLARATIONS!C$5:H$292,6,FALSE)),"",IF(VLOOKUP(A117,DECLARATIONS!C$5:H$292,6,FALSE)="","",VLOOKUP(A117,DECLARATIONS!C$5:H$292,6,FALSE)))</f>
        <v/>
      </c>
      <c r="E117" s="237" t="str">
        <f>IF(ISNA(VLOOKUP(A117,DECLARATIONS!C$5:F$292,4,FALSE)),"",IF(VLOOKUP(A117,DECLARATIONS!C$5:F$292,4,FALSE)="","",VLOOKUP(A117,DECLARATIONS!C$5:F$292,4,FALSE)))</f>
        <v/>
      </c>
      <c r="F117" s="75" t="str">
        <f>IF(B117="","",IF(ISNA(VLOOKUP(A117,'75m'!F$5:G$302,2,FALSE)),"",VLOOKUP(A117,'75m'!F$5:G$302,2,FALSE)))</f>
        <v/>
      </c>
      <c r="G117" s="75">
        <f>IF(B117="",0,IF(ISNA(VLOOKUP(A117,'75m'!F$5:I$302,4,FALSE)),0,VLOOKUP(A117,'75m'!F$5:I$302,4,FALSE)))</f>
        <v>0</v>
      </c>
      <c r="H117" s="75" t="str">
        <f>IF(B117="","",IF(ISNA(VLOOKUP(A117,'75m'!F$5:J$302,5,FALSE)),"",VLOOKUP(A117,'75m'!F$5:J$302,5,FALSE)))</f>
        <v/>
      </c>
      <c r="I117" s="77">
        <f>IF(B117="",0,IF(ISNA(VLOOKUP(A117,'600m'!F$5:I$302,2,FALSE)),0,VLOOKUP(A117,'600m'!F$5:I$302,2,FALSE)))</f>
        <v>0</v>
      </c>
      <c r="J117" s="75">
        <f>IF(B117="",0,IF(ISNA(VLOOKUP(A117,'600m'!F$5:I$302,4,FALSE)),0,VLOOKUP(A117,'600m'!F$5:I$302,4,FALSE)))</f>
        <v>0</v>
      </c>
      <c r="K117" s="75" t="str">
        <f>IF(B117="","",IF(ISNA(VLOOKUP(A117,'600m'!F$5:J$302,5,FALSE)),"",VLOOKUP(A117,'600m'!F$5:J$302,5,FALSE)))</f>
        <v/>
      </c>
      <c r="L117" s="75" t="str">
        <f>IF(B117="","",IF(ISNA(VLOOKUP(A117,LongJump!F$5:G$302,2,FALSE)),"",VLOOKUP(A117,LongJump!F$5:G$302,2,FALSE)))</f>
        <v/>
      </c>
      <c r="M117" s="75">
        <f>IF(B117="",0,IF(ISNA(VLOOKUP(A117,LongJump!F$5:I$302,4,FALSE)),0,VLOOKUP(A117,LongJump!F$5:I$302,4,FALSE)))</f>
        <v>0</v>
      </c>
      <c r="N117" s="75">
        <f>IF(B117="",0,IF(ISNA(VLOOKUP(A117,LongJump!F$5:J$302,5,FALSE)),0,VLOOKUP(A117,LongJump!F$5:J$302,5,FALSE)))</f>
        <v>0</v>
      </c>
      <c r="O117" s="75" t="str">
        <f>IF(B117="","",IF(ISNA(VLOOKUP(A117,Vortex!F$5:I$302,2,FALSE)),"",VLOOKUP(A117,Vortex!F$5:I$302,2,FALSE)))</f>
        <v/>
      </c>
      <c r="P117" s="75">
        <f>IF(B117="",0,IF(ISNA(VLOOKUP(A117,Vortex!F$5:I$302,4,FALSE)),0,VLOOKUP(A117,Vortex!F$5:I$302,4,FALSE)))</f>
        <v>0</v>
      </c>
      <c r="Q117" s="75">
        <f t="shared" si="36"/>
        <v>0</v>
      </c>
      <c r="R117" s="75" t="str">
        <f t="shared" si="37"/>
        <v/>
      </c>
      <c r="S117" s="75" t="str">
        <f t="shared" si="38"/>
        <v/>
      </c>
      <c r="T117" s="75" t="str">
        <f t="shared" si="39"/>
        <v/>
      </c>
      <c r="U117" s="75" t="str">
        <f t="shared" si="40"/>
        <v/>
      </c>
      <c r="V117" s="63"/>
    </row>
    <row r="118" spans="1:22" ht="20" customHeight="1">
      <c r="A118" s="75" t="str">
        <f>IF(DECLARATIONS!C117=0,"",DECLARATIONS!C117)</f>
        <v/>
      </c>
      <c r="B118" s="237" t="str">
        <f>IF(ISNA(VLOOKUP(A118,DECLARATIONS!C$5:D$292,2,FALSE)),"",IF(VLOOKUP(A118,DECLARATIONS!C$5:D$292,2,FALSE)="","",VLOOKUP(A118,DECLARATIONS!C$5:D$292,2,FALSE)))</f>
        <v/>
      </c>
      <c r="C118" s="237" t="str">
        <f>IF(ISNA(VLOOKUP(A118,DECLARATIONS!C$5:G$292,5,FALSE)),"",IF(VLOOKUP(A118,DECLARATIONS!C$5:G$292,5,FALSE)="","",VLOOKUP(A118,DECLARATIONS!C$5:G$292,5,FALSE)))</f>
        <v/>
      </c>
      <c r="D118" s="237" t="str">
        <f>IF(ISNA(VLOOKUP(A118,DECLARATIONS!C$5:H$292,6,FALSE)),"",IF(VLOOKUP(A118,DECLARATIONS!C$5:H$292,6,FALSE)="","",VLOOKUP(A118,DECLARATIONS!C$5:H$292,6,FALSE)))</f>
        <v/>
      </c>
      <c r="E118" s="237" t="str">
        <f>IF(ISNA(VLOOKUP(A118,DECLARATIONS!C$5:F$292,4,FALSE)),"",IF(VLOOKUP(A118,DECLARATIONS!C$5:F$292,4,FALSE)="","",VLOOKUP(A118,DECLARATIONS!C$5:F$292,4,FALSE)))</f>
        <v/>
      </c>
      <c r="F118" s="75" t="str">
        <f>IF(B118="","",IF(ISNA(VLOOKUP(A118,'75m'!F$5:G$302,2,FALSE)),"",VLOOKUP(A118,'75m'!F$5:G$302,2,FALSE)))</f>
        <v/>
      </c>
      <c r="G118" s="75">
        <f>IF(B118="",0,IF(ISNA(VLOOKUP(A118,'75m'!F$5:I$302,4,FALSE)),0,VLOOKUP(A118,'75m'!F$5:I$302,4,FALSE)))</f>
        <v>0</v>
      </c>
      <c r="H118" s="75" t="str">
        <f>IF(B118="","",IF(ISNA(VLOOKUP(A118,'75m'!F$5:J$302,5,FALSE)),"",VLOOKUP(A118,'75m'!F$5:J$302,5,FALSE)))</f>
        <v/>
      </c>
      <c r="I118" s="77">
        <f>IF(B118="",0,IF(ISNA(VLOOKUP(A118,'600m'!F$5:I$302,2,FALSE)),0,VLOOKUP(A118,'600m'!F$5:I$302,2,FALSE)))</f>
        <v>0</v>
      </c>
      <c r="J118" s="75">
        <f>IF(B118="",0,IF(ISNA(VLOOKUP(A118,'600m'!F$5:I$302,4,FALSE)),0,VLOOKUP(A118,'600m'!F$5:I$302,4,FALSE)))</f>
        <v>0</v>
      </c>
      <c r="K118" s="75" t="str">
        <f>IF(B118="","",IF(ISNA(VLOOKUP(A118,'600m'!F$5:J$302,5,FALSE)),"",VLOOKUP(A118,'600m'!F$5:J$302,5,FALSE)))</f>
        <v/>
      </c>
      <c r="L118" s="75" t="str">
        <f>IF(B118="","",IF(ISNA(VLOOKUP(A118,LongJump!F$5:G$302,2,FALSE)),"",VLOOKUP(A118,LongJump!F$5:G$302,2,FALSE)))</f>
        <v/>
      </c>
      <c r="M118" s="75">
        <f>IF(B118="",0,IF(ISNA(VLOOKUP(A118,LongJump!F$5:I$302,4,FALSE)),0,VLOOKUP(A118,LongJump!F$5:I$302,4,FALSE)))</f>
        <v>0</v>
      </c>
      <c r="N118" s="75">
        <f>IF(B118="",0,IF(ISNA(VLOOKUP(A118,LongJump!F$5:J$302,5,FALSE)),0,VLOOKUP(A118,LongJump!F$5:J$302,5,FALSE)))</f>
        <v>0</v>
      </c>
      <c r="O118" s="75" t="str">
        <f>IF(B118="","",IF(ISNA(VLOOKUP(A118,Vortex!F$5:I$302,2,FALSE)),"",VLOOKUP(A118,Vortex!F$5:I$302,2,FALSE)))</f>
        <v/>
      </c>
      <c r="P118" s="75">
        <f>IF(B118="",0,IF(ISNA(VLOOKUP(A118,Vortex!F$5:I$302,4,FALSE)),0,VLOOKUP(A118,Vortex!F$5:I$302,4,FALSE)))</f>
        <v>0</v>
      </c>
      <c r="Q118" s="75">
        <f t="shared" si="36"/>
        <v>0</v>
      </c>
      <c r="R118" s="75" t="str">
        <f t="shared" si="37"/>
        <v/>
      </c>
      <c r="S118" s="75" t="str">
        <f t="shared" si="38"/>
        <v/>
      </c>
      <c r="T118" s="75" t="str">
        <f t="shared" si="39"/>
        <v/>
      </c>
      <c r="U118" s="75" t="str">
        <f t="shared" si="40"/>
        <v/>
      </c>
      <c r="V118" s="63"/>
    </row>
    <row r="119" spans="1:22" ht="20" customHeight="1">
      <c r="A119" s="75" t="str">
        <f>IF(DECLARATIONS!C118=0,"",DECLARATIONS!C118)</f>
        <v/>
      </c>
      <c r="B119" s="237" t="str">
        <f>IF(ISNA(VLOOKUP(A119,DECLARATIONS!C$5:D$292,2,FALSE)),"",IF(VLOOKUP(A119,DECLARATIONS!C$5:D$292,2,FALSE)="","",VLOOKUP(A119,DECLARATIONS!C$5:D$292,2,FALSE)))</f>
        <v/>
      </c>
      <c r="C119" s="237" t="str">
        <f>IF(ISNA(VLOOKUP(A119,DECLARATIONS!C$5:G$292,5,FALSE)),"",IF(VLOOKUP(A119,DECLARATIONS!C$5:G$292,5,FALSE)="","",VLOOKUP(A119,DECLARATIONS!C$5:G$292,5,FALSE)))</f>
        <v/>
      </c>
      <c r="D119" s="237" t="str">
        <f>IF(ISNA(VLOOKUP(A119,DECLARATIONS!C$5:H$292,6,FALSE)),"",IF(VLOOKUP(A119,DECLARATIONS!C$5:H$292,6,FALSE)="","",VLOOKUP(A119,DECLARATIONS!C$5:H$292,6,FALSE)))</f>
        <v/>
      </c>
      <c r="E119" s="237" t="str">
        <f>IF(ISNA(VLOOKUP(A119,DECLARATIONS!C$5:F$292,4,FALSE)),"",IF(VLOOKUP(A119,DECLARATIONS!C$5:F$292,4,FALSE)="","",VLOOKUP(A119,DECLARATIONS!C$5:F$292,4,FALSE)))</f>
        <v/>
      </c>
      <c r="F119" s="75" t="str">
        <f>IF(B119="","",IF(ISNA(VLOOKUP(A119,'75m'!F$5:G$302,2,FALSE)),"",VLOOKUP(A119,'75m'!F$5:G$302,2,FALSE)))</f>
        <v/>
      </c>
      <c r="G119" s="75">
        <f>IF(B119="",0,IF(ISNA(VLOOKUP(A119,'75m'!F$5:I$302,4,FALSE)),0,VLOOKUP(A119,'75m'!F$5:I$302,4,FALSE)))</f>
        <v>0</v>
      </c>
      <c r="H119" s="75" t="str">
        <f>IF(B119="","",IF(ISNA(VLOOKUP(A119,'75m'!F$5:J$302,5,FALSE)),"",VLOOKUP(A119,'75m'!F$5:J$302,5,FALSE)))</f>
        <v/>
      </c>
      <c r="I119" s="77">
        <f>IF(B119="",0,IF(ISNA(VLOOKUP(A119,'600m'!F$5:I$302,2,FALSE)),0,VLOOKUP(A119,'600m'!F$5:I$302,2,FALSE)))</f>
        <v>0</v>
      </c>
      <c r="J119" s="75">
        <f>IF(B119="",0,IF(ISNA(VLOOKUP(A119,'600m'!F$5:I$302,4,FALSE)),0,VLOOKUP(A119,'600m'!F$5:I$302,4,FALSE)))</f>
        <v>0</v>
      </c>
      <c r="K119" s="75" t="str">
        <f>IF(B119="","",IF(ISNA(VLOOKUP(A119,'600m'!F$5:J$302,5,FALSE)),"",VLOOKUP(A119,'600m'!F$5:J$302,5,FALSE)))</f>
        <v/>
      </c>
      <c r="L119" s="75" t="str">
        <f>IF(B119="","",IF(ISNA(VLOOKUP(A119,LongJump!F$5:G$302,2,FALSE)),"",VLOOKUP(A119,LongJump!F$5:G$302,2,FALSE)))</f>
        <v/>
      </c>
      <c r="M119" s="75">
        <f>IF(B119="",0,IF(ISNA(VLOOKUP(A119,LongJump!F$5:I$302,4,FALSE)),0,VLOOKUP(A119,LongJump!F$5:I$302,4,FALSE)))</f>
        <v>0</v>
      </c>
      <c r="N119" s="75">
        <f>IF(B119="",0,IF(ISNA(VLOOKUP(A119,LongJump!F$5:J$302,5,FALSE)),0,VLOOKUP(A119,LongJump!F$5:J$302,5,FALSE)))</f>
        <v>0</v>
      </c>
      <c r="O119" s="75" t="str">
        <f>IF(B119="","",IF(ISNA(VLOOKUP(A119,Vortex!F$5:I$302,2,FALSE)),"",VLOOKUP(A119,Vortex!F$5:I$302,2,FALSE)))</f>
        <v/>
      </c>
      <c r="P119" s="75">
        <f>IF(B119="",0,IF(ISNA(VLOOKUP(A119,Vortex!F$5:I$302,4,FALSE)),0,VLOOKUP(A119,Vortex!F$5:I$302,4,FALSE)))</f>
        <v>0</v>
      </c>
      <c r="Q119" s="75">
        <f t="shared" si="36"/>
        <v>0</v>
      </c>
      <c r="R119" s="75" t="str">
        <f t="shared" si="37"/>
        <v/>
      </c>
      <c r="S119" s="75" t="str">
        <f t="shared" si="38"/>
        <v/>
      </c>
      <c r="T119" s="75" t="str">
        <f t="shared" si="39"/>
        <v/>
      </c>
      <c r="U119" s="75" t="str">
        <f t="shared" si="40"/>
        <v/>
      </c>
      <c r="V119" s="63"/>
    </row>
    <row r="120" spans="1:22" ht="20" customHeight="1">
      <c r="A120" s="75" t="str">
        <f>IF(DECLARATIONS!C119=0,"",DECLARATIONS!C119)</f>
        <v/>
      </c>
      <c r="B120" s="237" t="str">
        <f>IF(ISNA(VLOOKUP(A120,DECLARATIONS!C$5:D$292,2,FALSE)),"",IF(VLOOKUP(A120,DECLARATIONS!C$5:D$292,2,FALSE)="","",VLOOKUP(A120,DECLARATIONS!C$5:D$292,2,FALSE)))</f>
        <v/>
      </c>
      <c r="C120" s="237" t="str">
        <f>IF(ISNA(VLOOKUP(A120,DECLARATIONS!C$5:G$292,5,FALSE)),"",IF(VLOOKUP(A120,DECLARATIONS!C$5:G$292,5,FALSE)="","",VLOOKUP(A120,DECLARATIONS!C$5:G$292,5,FALSE)))</f>
        <v/>
      </c>
      <c r="D120" s="237" t="str">
        <f>IF(ISNA(VLOOKUP(A120,DECLARATIONS!C$5:H$292,6,FALSE)),"",IF(VLOOKUP(A120,DECLARATIONS!C$5:H$292,6,FALSE)="","",VLOOKUP(A120,DECLARATIONS!C$5:H$292,6,FALSE)))</f>
        <v/>
      </c>
      <c r="E120" s="237" t="str">
        <f>IF(ISNA(VLOOKUP(A120,DECLARATIONS!C$5:F$292,4,FALSE)),"",IF(VLOOKUP(A120,DECLARATIONS!C$5:F$292,4,FALSE)="","",VLOOKUP(A120,DECLARATIONS!C$5:F$292,4,FALSE)))</f>
        <v/>
      </c>
      <c r="F120" s="75" t="str">
        <f>IF(B120="","",IF(ISNA(VLOOKUP(A120,'75m'!F$5:G$302,2,FALSE)),"",VLOOKUP(A120,'75m'!F$5:G$302,2,FALSE)))</f>
        <v/>
      </c>
      <c r="G120" s="75">
        <f>IF(B120="",0,IF(ISNA(VLOOKUP(A120,'75m'!F$5:I$302,4,FALSE)),0,VLOOKUP(A120,'75m'!F$5:I$302,4,FALSE)))</f>
        <v>0</v>
      </c>
      <c r="H120" s="75" t="str">
        <f>IF(B120="","",IF(ISNA(VLOOKUP(A120,'75m'!F$5:J$302,5,FALSE)),"",VLOOKUP(A120,'75m'!F$5:J$302,5,FALSE)))</f>
        <v/>
      </c>
      <c r="I120" s="77">
        <f>IF(B120="",0,IF(ISNA(VLOOKUP(A120,'600m'!F$5:I$302,2,FALSE)),0,VLOOKUP(A120,'600m'!F$5:I$302,2,FALSE)))</f>
        <v>0</v>
      </c>
      <c r="J120" s="75">
        <f>IF(B120="",0,IF(ISNA(VLOOKUP(A120,'600m'!F$5:I$302,4,FALSE)),0,VLOOKUP(A120,'600m'!F$5:I$302,4,FALSE)))</f>
        <v>0</v>
      </c>
      <c r="K120" s="75" t="str">
        <f>IF(B120="","",IF(ISNA(VLOOKUP(A120,'600m'!F$5:J$302,5,FALSE)),"",VLOOKUP(A120,'600m'!F$5:J$302,5,FALSE)))</f>
        <v/>
      </c>
      <c r="L120" s="75" t="str">
        <f>IF(B120="","",IF(ISNA(VLOOKUP(A120,LongJump!F$5:G$302,2,FALSE)),"",VLOOKUP(A120,LongJump!F$5:G$302,2,FALSE)))</f>
        <v/>
      </c>
      <c r="M120" s="75">
        <f>IF(B120="",0,IF(ISNA(VLOOKUP(A120,LongJump!F$5:I$302,4,FALSE)),0,VLOOKUP(A120,LongJump!F$5:I$302,4,FALSE)))</f>
        <v>0</v>
      </c>
      <c r="N120" s="75">
        <f>IF(B120="",0,IF(ISNA(VLOOKUP(A120,LongJump!F$5:J$302,5,FALSE)),0,VLOOKUP(A120,LongJump!F$5:J$302,5,FALSE)))</f>
        <v>0</v>
      </c>
      <c r="O120" s="75" t="str">
        <f>IF(B120="","",IF(ISNA(VLOOKUP(A120,Vortex!F$5:I$302,2,FALSE)),"",VLOOKUP(A120,Vortex!F$5:I$302,2,FALSE)))</f>
        <v/>
      </c>
      <c r="P120" s="75">
        <f>IF(B120="",0,IF(ISNA(VLOOKUP(A120,Vortex!F$5:I$302,4,FALSE)),0,VLOOKUP(A120,Vortex!F$5:I$302,4,FALSE)))</f>
        <v>0</v>
      </c>
      <c r="Q120" s="75">
        <f t="shared" si="36"/>
        <v>0</v>
      </c>
      <c r="R120" s="75" t="str">
        <f t="shared" si="37"/>
        <v/>
      </c>
      <c r="S120" s="75" t="str">
        <f t="shared" si="38"/>
        <v/>
      </c>
      <c r="T120" s="75" t="str">
        <f t="shared" si="39"/>
        <v/>
      </c>
      <c r="U120" s="75" t="str">
        <f t="shared" si="40"/>
        <v/>
      </c>
      <c r="V120" s="63"/>
    </row>
    <row r="121" spans="1:22" ht="20" customHeight="1">
      <c r="A121" s="75" t="str">
        <f>IF(DECLARATIONS!C120=0,"",DECLARATIONS!C120)</f>
        <v/>
      </c>
      <c r="B121" s="237" t="str">
        <f>IF(ISNA(VLOOKUP(A121,DECLARATIONS!C$5:D$292,2,FALSE)),"",IF(VLOOKUP(A121,DECLARATIONS!C$5:D$292,2,FALSE)="","",VLOOKUP(A121,DECLARATIONS!C$5:D$292,2,FALSE)))</f>
        <v/>
      </c>
      <c r="C121" s="237" t="str">
        <f>IF(ISNA(VLOOKUP(A121,DECLARATIONS!C$5:G$292,5,FALSE)),"",IF(VLOOKUP(A121,DECLARATIONS!C$5:G$292,5,FALSE)="","",VLOOKUP(A121,DECLARATIONS!C$5:G$292,5,FALSE)))</f>
        <v/>
      </c>
      <c r="D121" s="237" t="str">
        <f>IF(ISNA(VLOOKUP(A121,DECLARATIONS!C$5:H$292,6,FALSE)),"",IF(VLOOKUP(A121,DECLARATIONS!C$5:H$292,6,FALSE)="","",VLOOKUP(A121,DECLARATIONS!C$5:H$292,6,FALSE)))</f>
        <v/>
      </c>
      <c r="E121" s="237" t="str">
        <f>IF(ISNA(VLOOKUP(A121,DECLARATIONS!C$5:F$292,4,FALSE)),"",IF(VLOOKUP(A121,DECLARATIONS!C$5:F$292,4,FALSE)="","",VLOOKUP(A121,DECLARATIONS!C$5:F$292,4,FALSE)))</f>
        <v/>
      </c>
      <c r="F121" s="75" t="str">
        <f>IF(B121="","",IF(ISNA(VLOOKUP(A121,'75m'!F$5:G$302,2,FALSE)),"",VLOOKUP(A121,'75m'!F$5:G$302,2,FALSE)))</f>
        <v/>
      </c>
      <c r="G121" s="75">
        <f>IF(B121="",0,IF(ISNA(VLOOKUP(A121,'75m'!F$5:I$302,4,FALSE)),0,VLOOKUP(A121,'75m'!F$5:I$302,4,FALSE)))</f>
        <v>0</v>
      </c>
      <c r="H121" s="75" t="str">
        <f>IF(B121="","",IF(ISNA(VLOOKUP(A121,'75m'!F$5:J$302,5,FALSE)),"",VLOOKUP(A121,'75m'!F$5:J$302,5,FALSE)))</f>
        <v/>
      </c>
      <c r="I121" s="77">
        <f>IF(B121="",0,IF(ISNA(VLOOKUP(A121,'600m'!F$5:I$302,2,FALSE)),0,VLOOKUP(A121,'600m'!F$5:I$302,2,FALSE)))</f>
        <v>0</v>
      </c>
      <c r="J121" s="75">
        <f>IF(B121="",0,IF(ISNA(VLOOKUP(A121,'600m'!F$5:I$302,4,FALSE)),0,VLOOKUP(A121,'600m'!F$5:I$302,4,FALSE)))</f>
        <v>0</v>
      </c>
      <c r="K121" s="75" t="str">
        <f>IF(B121="","",IF(ISNA(VLOOKUP(A121,'600m'!F$5:J$302,5,FALSE)),"",VLOOKUP(A121,'600m'!F$5:J$302,5,FALSE)))</f>
        <v/>
      </c>
      <c r="L121" s="75" t="str">
        <f>IF(B121="","",IF(ISNA(VLOOKUP(A121,LongJump!F$5:G$302,2,FALSE)),"",VLOOKUP(A121,LongJump!F$5:G$302,2,FALSE)))</f>
        <v/>
      </c>
      <c r="M121" s="75">
        <f>IF(B121="",0,IF(ISNA(VLOOKUP(A121,LongJump!F$5:I$302,4,FALSE)),0,VLOOKUP(A121,LongJump!F$5:I$302,4,FALSE)))</f>
        <v>0</v>
      </c>
      <c r="N121" s="75">
        <f>IF(B121="",0,IF(ISNA(VLOOKUP(A121,LongJump!F$5:J$302,5,FALSE)),0,VLOOKUP(A121,LongJump!F$5:J$302,5,FALSE)))</f>
        <v>0</v>
      </c>
      <c r="O121" s="75" t="str">
        <f>IF(B121="","",IF(ISNA(VLOOKUP(A121,Vortex!F$5:I$302,2,FALSE)),"",VLOOKUP(A121,Vortex!F$5:I$302,2,FALSE)))</f>
        <v/>
      </c>
      <c r="P121" s="75">
        <f>IF(B121="",0,IF(ISNA(VLOOKUP(A121,Vortex!F$5:I$302,4,FALSE)),0,VLOOKUP(A121,Vortex!F$5:I$302,4,FALSE)))</f>
        <v>0</v>
      </c>
      <c r="Q121" s="75">
        <f t="shared" si="36"/>
        <v>0</v>
      </c>
      <c r="R121" s="75" t="str">
        <f t="shared" si="37"/>
        <v/>
      </c>
      <c r="S121" s="75" t="str">
        <f t="shared" si="38"/>
        <v/>
      </c>
      <c r="T121" s="75" t="str">
        <f t="shared" si="39"/>
        <v/>
      </c>
      <c r="U121" s="75" t="str">
        <f t="shared" si="40"/>
        <v/>
      </c>
      <c r="V121" s="63"/>
    </row>
    <row r="122" spans="1:22" ht="20" customHeight="1">
      <c r="A122" s="75" t="str">
        <f>IF(DECLARATIONS!C121=0,"",DECLARATIONS!C121)</f>
        <v/>
      </c>
      <c r="B122" s="237" t="str">
        <f>IF(ISNA(VLOOKUP(A122,DECLARATIONS!C$5:D$292,2,FALSE)),"",IF(VLOOKUP(A122,DECLARATIONS!C$5:D$292,2,FALSE)="","",VLOOKUP(A122,DECLARATIONS!C$5:D$292,2,FALSE)))</f>
        <v/>
      </c>
      <c r="C122" s="237" t="str">
        <f>IF(ISNA(VLOOKUP(A122,DECLARATIONS!C$5:G$292,5,FALSE)),"",IF(VLOOKUP(A122,DECLARATIONS!C$5:G$292,5,FALSE)="","",VLOOKUP(A122,DECLARATIONS!C$5:G$292,5,FALSE)))</f>
        <v/>
      </c>
      <c r="D122" s="237" t="str">
        <f>IF(ISNA(VLOOKUP(A122,DECLARATIONS!C$5:H$292,6,FALSE)),"",IF(VLOOKUP(A122,DECLARATIONS!C$5:H$292,6,FALSE)="","",VLOOKUP(A122,DECLARATIONS!C$5:H$292,6,FALSE)))</f>
        <v/>
      </c>
      <c r="E122" s="237" t="str">
        <f>IF(ISNA(VLOOKUP(A122,DECLARATIONS!C$5:F$292,4,FALSE)),"",IF(VLOOKUP(A122,DECLARATIONS!C$5:F$292,4,FALSE)="","",VLOOKUP(A122,DECLARATIONS!C$5:F$292,4,FALSE)))</f>
        <v/>
      </c>
      <c r="F122" s="75" t="str">
        <f>IF(B122="","",IF(ISNA(VLOOKUP(A122,'75m'!F$5:G$302,2,FALSE)),"",VLOOKUP(A122,'75m'!F$5:G$302,2,FALSE)))</f>
        <v/>
      </c>
      <c r="G122" s="75">
        <f>IF(B122="",0,IF(ISNA(VLOOKUP(A122,'75m'!F$5:I$302,4,FALSE)),0,VLOOKUP(A122,'75m'!F$5:I$302,4,FALSE)))</f>
        <v>0</v>
      </c>
      <c r="H122" s="75" t="str">
        <f>IF(B122="","",IF(ISNA(VLOOKUP(A122,'75m'!F$5:J$302,5,FALSE)),"",VLOOKUP(A122,'75m'!F$5:J$302,5,FALSE)))</f>
        <v/>
      </c>
      <c r="I122" s="77">
        <f>IF(B122="",0,IF(ISNA(VLOOKUP(A122,'600m'!F$5:I$302,2,FALSE)),0,VLOOKUP(A122,'600m'!F$5:I$302,2,FALSE)))</f>
        <v>0</v>
      </c>
      <c r="J122" s="75">
        <f>IF(B122="",0,IF(ISNA(VLOOKUP(A122,'600m'!F$5:I$302,4,FALSE)),0,VLOOKUP(A122,'600m'!F$5:I$302,4,FALSE)))</f>
        <v>0</v>
      </c>
      <c r="K122" s="75" t="str">
        <f>IF(B122="","",IF(ISNA(VLOOKUP(A122,'600m'!F$5:J$302,5,FALSE)),"",VLOOKUP(A122,'600m'!F$5:J$302,5,FALSE)))</f>
        <v/>
      </c>
      <c r="L122" s="75" t="str">
        <f>IF(B122="","",IF(ISNA(VLOOKUP(A122,LongJump!F$5:G$302,2,FALSE)),"",VLOOKUP(A122,LongJump!F$5:G$302,2,FALSE)))</f>
        <v/>
      </c>
      <c r="M122" s="75">
        <f>IF(B122="",0,IF(ISNA(VLOOKUP(A122,LongJump!F$5:I$302,4,FALSE)),0,VLOOKUP(A122,LongJump!F$5:I$302,4,FALSE)))</f>
        <v>0</v>
      </c>
      <c r="N122" s="75">
        <f>IF(B122="",0,IF(ISNA(VLOOKUP(A122,LongJump!F$5:J$302,5,FALSE)),0,VLOOKUP(A122,LongJump!F$5:J$302,5,FALSE)))</f>
        <v>0</v>
      </c>
      <c r="O122" s="75" t="str">
        <f>IF(B122="","",IF(ISNA(VLOOKUP(A122,Vortex!F$5:I$302,2,FALSE)),"",VLOOKUP(A122,Vortex!F$5:I$302,2,FALSE)))</f>
        <v/>
      </c>
      <c r="P122" s="75">
        <f>IF(B122="",0,IF(ISNA(VLOOKUP(A122,Vortex!F$5:I$302,4,FALSE)),0,VLOOKUP(A122,Vortex!F$5:I$302,4,FALSE)))</f>
        <v>0</v>
      </c>
      <c r="Q122" s="75">
        <f t="shared" si="36"/>
        <v>0</v>
      </c>
      <c r="R122" s="75" t="str">
        <f t="shared" si="37"/>
        <v/>
      </c>
      <c r="S122" s="75" t="str">
        <f t="shared" si="38"/>
        <v/>
      </c>
      <c r="T122" s="75" t="str">
        <f t="shared" si="39"/>
        <v/>
      </c>
      <c r="U122" s="75" t="str">
        <f t="shared" si="40"/>
        <v/>
      </c>
      <c r="V122" s="63"/>
    </row>
    <row r="123" spans="1:22" ht="20" customHeight="1">
      <c r="A123" s="75" t="str">
        <f>IF(DECLARATIONS!C122=0,"",DECLARATIONS!C122)</f>
        <v/>
      </c>
      <c r="B123" s="237" t="str">
        <f>IF(ISNA(VLOOKUP(A123,DECLARATIONS!C$5:D$292,2,FALSE)),"",IF(VLOOKUP(A123,DECLARATIONS!C$5:D$292,2,FALSE)="","",VLOOKUP(A123,DECLARATIONS!C$5:D$292,2,FALSE)))</f>
        <v/>
      </c>
      <c r="C123" s="237" t="str">
        <f>IF(ISNA(VLOOKUP(A123,DECLARATIONS!C$5:G$292,5,FALSE)),"",IF(VLOOKUP(A123,DECLARATIONS!C$5:G$292,5,FALSE)="","",VLOOKUP(A123,DECLARATIONS!C$5:G$292,5,FALSE)))</f>
        <v/>
      </c>
      <c r="D123" s="237" t="str">
        <f>IF(ISNA(VLOOKUP(A123,DECLARATIONS!C$5:H$292,6,FALSE)),"",IF(VLOOKUP(A123,DECLARATIONS!C$5:H$292,6,FALSE)="","",VLOOKUP(A123,DECLARATIONS!C$5:H$292,6,FALSE)))</f>
        <v/>
      </c>
      <c r="E123" s="237" t="str">
        <f>IF(ISNA(VLOOKUP(A123,DECLARATIONS!C$5:F$292,4,FALSE)),"",IF(VLOOKUP(A123,DECLARATIONS!C$5:F$292,4,FALSE)="","",VLOOKUP(A123,DECLARATIONS!C$5:F$292,4,FALSE)))</f>
        <v/>
      </c>
      <c r="F123" s="75" t="str">
        <f>IF(B123="","",IF(ISNA(VLOOKUP(A123,'75m'!F$5:G$302,2,FALSE)),"",VLOOKUP(A123,'75m'!F$5:G$302,2,FALSE)))</f>
        <v/>
      </c>
      <c r="G123" s="75">
        <f>IF(B123="",0,IF(ISNA(VLOOKUP(A123,'75m'!F$5:I$302,4,FALSE)),0,VLOOKUP(A123,'75m'!F$5:I$302,4,FALSE)))</f>
        <v>0</v>
      </c>
      <c r="H123" s="75" t="str">
        <f>IF(B123="","",IF(ISNA(VLOOKUP(A123,'75m'!F$5:J$302,5,FALSE)),"",VLOOKUP(A123,'75m'!F$5:J$302,5,FALSE)))</f>
        <v/>
      </c>
      <c r="I123" s="77">
        <f>IF(B123="",0,IF(ISNA(VLOOKUP(A123,'600m'!F$5:I$302,2,FALSE)),0,VLOOKUP(A123,'600m'!F$5:I$302,2,FALSE)))</f>
        <v>0</v>
      </c>
      <c r="J123" s="75">
        <f>IF(B123="",0,IF(ISNA(VLOOKUP(A123,'600m'!F$5:I$302,4,FALSE)),0,VLOOKUP(A123,'600m'!F$5:I$302,4,FALSE)))</f>
        <v>0</v>
      </c>
      <c r="K123" s="75" t="str">
        <f>IF(B123="","",IF(ISNA(VLOOKUP(A123,'600m'!F$5:J$302,5,FALSE)),"",VLOOKUP(A123,'600m'!F$5:J$302,5,FALSE)))</f>
        <v/>
      </c>
      <c r="L123" s="75" t="str">
        <f>IF(B123="","",IF(ISNA(VLOOKUP(A123,LongJump!F$5:G$302,2,FALSE)),"",VLOOKUP(A123,LongJump!F$5:G$302,2,FALSE)))</f>
        <v/>
      </c>
      <c r="M123" s="75">
        <f>IF(B123="",0,IF(ISNA(VLOOKUP(A123,LongJump!F$5:I$302,4,FALSE)),0,VLOOKUP(A123,LongJump!F$5:I$302,4,FALSE)))</f>
        <v>0</v>
      </c>
      <c r="N123" s="75">
        <f>IF(B123="",0,IF(ISNA(VLOOKUP(A123,LongJump!F$5:J$302,5,FALSE)),0,VLOOKUP(A123,LongJump!F$5:J$302,5,FALSE)))</f>
        <v>0</v>
      </c>
      <c r="O123" s="75" t="str">
        <f>IF(B123="","",IF(ISNA(VLOOKUP(A123,Vortex!F$5:I$302,2,FALSE)),"",VLOOKUP(A123,Vortex!F$5:I$302,2,FALSE)))</f>
        <v/>
      </c>
      <c r="P123" s="75">
        <f>IF(B123="",0,IF(ISNA(VLOOKUP(A123,Vortex!F$5:I$302,4,FALSE)),0,VLOOKUP(A123,Vortex!F$5:I$302,4,FALSE)))</f>
        <v>0</v>
      </c>
      <c r="Q123" s="75">
        <f t="shared" si="36"/>
        <v>0</v>
      </c>
      <c r="R123" s="75" t="str">
        <f t="shared" si="37"/>
        <v/>
      </c>
      <c r="S123" s="75" t="str">
        <f t="shared" si="38"/>
        <v/>
      </c>
      <c r="T123" s="75" t="str">
        <f t="shared" si="39"/>
        <v/>
      </c>
      <c r="U123" s="75" t="str">
        <f t="shared" si="40"/>
        <v/>
      </c>
      <c r="V123" s="63"/>
    </row>
    <row r="124" spans="1:22" ht="20" customHeight="1">
      <c r="A124" s="75" t="str">
        <f>IF(DECLARATIONS!C123=0,"",DECLARATIONS!C123)</f>
        <v/>
      </c>
      <c r="B124" s="237" t="str">
        <f>IF(ISNA(VLOOKUP(A124,DECLARATIONS!C$5:D$292,2,FALSE)),"",IF(VLOOKUP(A124,DECLARATIONS!C$5:D$292,2,FALSE)="","",VLOOKUP(A124,DECLARATIONS!C$5:D$292,2,FALSE)))</f>
        <v/>
      </c>
      <c r="C124" s="237" t="str">
        <f>IF(ISNA(VLOOKUP(A124,DECLARATIONS!C$5:G$292,5,FALSE)),"",IF(VLOOKUP(A124,DECLARATIONS!C$5:G$292,5,FALSE)="","",VLOOKUP(A124,DECLARATIONS!C$5:G$292,5,FALSE)))</f>
        <v/>
      </c>
      <c r="D124" s="237" t="str">
        <f>IF(ISNA(VLOOKUP(A124,DECLARATIONS!C$5:H$292,6,FALSE)),"",IF(VLOOKUP(A124,DECLARATIONS!C$5:H$292,6,FALSE)="","",VLOOKUP(A124,DECLARATIONS!C$5:H$292,6,FALSE)))</f>
        <v/>
      </c>
      <c r="E124" s="237" t="str">
        <f>IF(ISNA(VLOOKUP(A124,DECLARATIONS!C$5:F$292,4,FALSE)),"",IF(VLOOKUP(A124,DECLARATIONS!C$5:F$292,4,FALSE)="","",VLOOKUP(A124,DECLARATIONS!C$5:F$292,4,FALSE)))</f>
        <v/>
      </c>
      <c r="F124" s="75" t="str">
        <f>IF(B124="","",IF(ISNA(VLOOKUP(A124,'75m'!F$5:G$302,2,FALSE)),"",VLOOKUP(A124,'75m'!F$5:G$302,2,FALSE)))</f>
        <v/>
      </c>
      <c r="G124" s="75">
        <f>IF(B124="",0,IF(ISNA(VLOOKUP(A124,'75m'!F$5:I$302,4,FALSE)),0,VLOOKUP(A124,'75m'!F$5:I$302,4,FALSE)))</f>
        <v>0</v>
      </c>
      <c r="H124" s="75" t="str">
        <f>IF(B124="","",IF(ISNA(VLOOKUP(A124,'75m'!F$5:J$302,5,FALSE)),"",VLOOKUP(A124,'75m'!F$5:J$302,5,FALSE)))</f>
        <v/>
      </c>
      <c r="I124" s="77">
        <f>IF(B124="",0,IF(ISNA(VLOOKUP(A124,'600m'!F$5:I$302,2,FALSE)),0,VLOOKUP(A124,'600m'!F$5:I$302,2,FALSE)))</f>
        <v>0</v>
      </c>
      <c r="J124" s="75">
        <f>IF(B124="",0,IF(ISNA(VLOOKUP(A124,'600m'!F$5:I$302,4,FALSE)),0,VLOOKUP(A124,'600m'!F$5:I$302,4,FALSE)))</f>
        <v>0</v>
      </c>
      <c r="K124" s="75" t="str">
        <f>IF(B124="","",IF(ISNA(VLOOKUP(A124,'600m'!F$5:J$302,5,FALSE)),"",VLOOKUP(A124,'600m'!F$5:J$302,5,FALSE)))</f>
        <v/>
      </c>
      <c r="L124" s="75" t="str">
        <f>IF(B124="","",IF(ISNA(VLOOKUP(A124,LongJump!F$5:G$302,2,FALSE)),"",VLOOKUP(A124,LongJump!F$5:G$302,2,FALSE)))</f>
        <v/>
      </c>
      <c r="M124" s="75">
        <f>IF(B124="",0,IF(ISNA(VLOOKUP(A124,LongJump!F$5:I$302,4,FALSE)),0,VLOOKUP(A124,LongJump!F$5:I$302,4,FALSE)))</f>
        <v>0</v>
      </c>
      <c r="N124" s="75">
        <f>IF(B124="",0,IF(ISNA(VLOOKUP(A124,LongJump!F$5:J$302,5,FALSE)),0,VLOOKUP(A124,LongJump!F$5:J$302,5,FALSE)))</f>
        <v>0</v>
      </c>
      <c r="O124" s="75" t="str">
        <f>IF(B124="","",IF(ISNA(VLOOKUP(A124,Vortex!F$5:I$302,2,FALSE)),"",VLOOKUP(A124,Vortex!F$5:I$302,2,FALSE)))</f>
        <v/>
      </c>
      <c r="P124" s="75">
        <f>IF(B124="",0,IF(ISNA(VLOOKUP(A124,Vortex!F$5:I$302,4,FALSE)),0,VLOOKUP(A124,Vortex!F$5:I$302,4,FALSE)))</f>
        <v>0</v>
      </c>
      <c r="Q124" s="75">
        <f t="shared" si="36"/>
        <v>0</v>
      </c>
      <c r="R124" s="75" t="str">
        <f t="shared" si="37"/>
        <v/>
      </c>
      <c r="S124" s="75" t="str">
        <f t="shared" si="38"/>
        <v/>
      </c>
      <c r="T124" s="75" t="str">
        <f t="shared" si="39"/>
        <v/>
      </c>
      <c r="U124" s="75" t="str">
        <f t="shared" si="40"/>
        <v/>
      </c>
      <c r="V124" s="63"/>
    </row>
    <row r="125" spans="1:22" s="13" customFormat="1" ht="20" customHeight="1">
      <c r="A125" s="75" t="str">
        <f>IF(DECLARATIONS!C124=0,"",DECLARATIONS!C124)</f>
        <v/>
      </c>
      <c r="B125" s="237" t="str">
        <f>IF(ISNA(VLOOKUP(A125,DECLARATIONS!C$5:D$292,2,FALSE)),"",IF(VLOOKUP(A125,DECLARATIONS!C$5:D$292,2,FALSE)="","",VLOOKUP(A125,DECLARATIONS!C$5:D$292,2,FALSE)))</f>
        <v/>
      </c>
      <c r="C125" s="237" t="str">
        <f>IF(ISNA(VLOOKUP(A125,DECLARATIONS!C$5:G$292,5,FALSE)),"",IF(VLOOKUP(A125,DECLARATIONS!C$5:G$292,5,FALSE)="","",VLOOKUP(A125,DECLARATIONS!C$5:G$292,5,FALSE)))</f>
        <v/>
      </c>
      <c r="D125" s="237" t="str">
        <f>IF(ISNA(VLOOKUP(A125,DECLARATIONS!C$5:H$292,6,FALSE)),"",IF(VLOOKUP(A125,DECLARATIONS!C$5:H$292,6,FALSE)="","",VLOOKUP(A125,DECLARATIONS!C$5:H$292,6,FALSE)))</f>
        <v/>
      </c>
      <c r="E125" s="237" t="str">
        <f>IF(ISNA(VLOOKUP(A125,DECLARATIONS!C$5:F$292,4,FALSE)),"",IF(VLOOKUP(A125,DECLARATIONS!C$5:F$292,4,FALSE)="","",VLOOKUP(A125,DECLARATIONS!C$5:F$292,4,FALSE)))</f>
        <v/>
      </c>
      <c r="F125" s="75" t="str">
        <f>IF(B125="","",IF(ISNA(VLOOKUP(A125,'75m'!F$5:G$302,2,FALSE)),"",VLOOKUP(A125,'75m'!F$5:G$302,2,FALSE)))</f>
        <v/>
      </c>
      <c r="G125" s="75">
        <f>IF(B125="",0,IF(ISNA(VLOOKUP(A125,'75m'!F$5:I$302,4,FALSE)),0,VLOOKUP(A125,'75m'!F$5:I$302,4,FALSE)))</f>
        <v>0</v>
      </c>
      <c r="H125" s="75" t="str">
        <f>IF(B125="","",IF(ISNA(VLOOKUP(A125,'75m'!F$5:J$302,5,FALSE)),"",VLOOKUP(A125,'75m'!F$5:J$302,5,FALSE)))</f>
        <v/>
      </c>
      <c r="I125" s="77">
        <f>IF(B125="",0,IF(ISNA(VLOOKUP(A125,'600m'!F$5:I$302,2,FALSE)),0,VLOOKUP(A125,'600m'!F$5:I$302,2,FALSE)))</f>
        <v>0</v>
      </c>
      <c r="J125" s="75">
        <f>IF(B125="",0,IF(ISNA(VLOOKUP(A125,'600m'!F$5:I$302,4,FALSE)),0,VLOOKUP(A125,'600m'!F$5:I$302,4,FALSE)))</f>
        <v>0</v>
      </c>
      <c r="K125" s="75" t="str">
        <f>IF(B125="","",IF(ISNA(VLOOKUP(A125,'600m'!F$5:J$302,5,FALSE)),"",VLOOKUP(A125,'600m'!F$5:J$302,5,FALSE)))</f>
        <v/>
      </c>
      <c r="L125" s="75" t="str">
        <f>IF(B125="","",IF(ISNA(VLOOKUP(A125,LongJump!F$5:G$302,2,FALSE)),"",VLOOKUP(A125,LongJump!F$5:G$302,2,FALSE)))</f>
        <v/>
      </c>
      <c r="M125" s="75">
        <f>IF(B125="",0,IF(ISNA(VLOOKUP(A125,LongJump!F$5:I$302,4,FALSE)),0,VLOOKUP(A125,LongJump!F$5:I$302,4,FALSE)))</f>
        <v>0</v>
      </c>
      <c r="N125" s="75">
        <f>IF(B125="",0,IF(ISNA(VLOOKUP(A125,LongJump!F$5:J$302,5,FALSE)),0,VLOOKUP(A125,LongJump!F$5:J$302,5,FALSE)))</f>
        <v>0</v>
      </c>
      <c r="O125" s="75" t="str">
        <f>IF(B125="","",IF(ISNA(VLOOKUP(A125,Vortex!F$5:I$302,2,FALSE)),"",VLOOKUP(A125,Vortex!F$5:I$302,2,FALSE)))</f>
        <v/>
      </c>
      <c r="P125" s="75">
        <f>IF(B125="",0,IF(ISNA(VLOOKUP(A125,Vortex!F$5:I$302,4,FALSE)),0,VLOOKUP(A125,Vortex!F$5:I$302,4,FALSE)))</f>
        <v>0</v>
      </c>
      <c r="Q125" s="75">
        <f t="shared" si="36"/>
        <v>0</v>
      </c>
      <c r="R125" s="75" t="str">
        <f t="shared" si="37"/>
        <v/>
      </c>
      <c r="S125" s="75" t="str">
        <f t="shared" si="38"/>
        <v/>
      </c>
      <c r="T125" s="75" t="str">
        <f t="shared" si="39"/>
        <v/>
      </c>
      <c r="U125" s="75" t="str">
        <f t="shared" si="40"/>
        <v/>
      </c>
      <c r="V125" s="63"/>
    </row>
    <row r="126" spans="1:22" s="13" customFormat="1" ht="20" customHeight="1">
      <c r="A126" s="75" t="str">
        <f>IF(DECLARATIONS!C125=0,"",DECLARATIONS!C125)</f>
        <v/>
      </c>
      <c r="B126" s="237" t="str">
        <f>IF(ISNA(VLOOKUP(A126,DECLARATIONS!C$5:D$292,2,FALSE)),"",IF(VLOOKUP(A126,DECLARATIONS!C$5:D$292,2,FALSE)="","",VLOOKUP(A126,DECLARATIONS!C$5:D$292,2,FALSE)))</f>
        <v/>
      </c>
      <c r="C126" s="237" t="str">
        <f>IF(ISNA(VLOOKUP(A126,DECLARATIONS!C$5:G$292,5,FALSE)),"",IF(VLOOKUP(A126,DECLARATIONS!C$5:G$292,5,FALSE)="","",VLOOKUP(A126,DECLARATIONS!C$5:G$292,5,FALSE)))</f>
        <v/>
      </c>
      <c r="D126" s="237" t="str">
        <f>IF(ISNA(VLOOKUP(A126,DECLARATIONS!C$5:H$292,6,FALSE)),"",IF(VLOOKUP(A126,DECLARATIONS!C$5:H$292,6,FALSE)="","",VLOOKUP(A126,DECLARATIONS!C$5:H$292,6,FALSE)))</f>
        <v/>
      </c>
      <c r="E126" s="237" t="str">
        <f>IF(ISNA(VLOOKUP(A126,DECLARATIONS!C$5:F$292,4,FALSE)),"",IF(VLOOKUP(A126,DECLARATIONS!C$5:F$292,4,FALSE)="","",VLOOKUP(A126,DECLARATIONS!C$5:F$292,4,FALSE)))</f>
        <v/>
      </c>
      <c r="F126" s="75" t="str">
        <f>IF(B126="","",IF(ISNA(VLOOKUP(A126,'75m'!F$5:G$302,2,FALSE)),"",VLOOKUP(A126,'75m'!F$5:G$302,2,FALSE)))</f>
        <v/>
      </c>
      <c r="G126" s="75">
        <f>IF(B126="",0,IF(ISNA(VLOOKUP(A126,'75m'!F$5:I$302,4,FALSE)),0,VLOOKUP(A126,'75m'!F$5:I$302,4,FALSE)))</f>
        <v>0</v>
      </c>
      <c r="H126" s="75" t="str">
        <f>IF(B126="","",IF(ISNA(VLOOKUP(A126,'75m'!F$5:J$302,5,FALSE)),"",VLOOKUP(A126,'75m'!F$5:J$302,5,FALSE)))</f>
        <v/>
      </c>
      <c r="I126" s="77">
        <f>IF(B126="",0,IF(ISNA(VLOOKUP(A126,'600m'!F$5:I$302,2,FALSE)),0,VLOOKUP(A126,'600m'!F$5:I$302,2,FALSE)))</f>
        <v>0</v>
      </c>
      <c r="J126" s="75">
        <f>IF(B126="",0,IF(ISNA(VLOOKUP(A126,'600m'!F$5:I$302,4,FALSE)),0,VLOOKUP(A126,'600m'!F$5:I$302,4,FALSE)))</f>
        <v>0</v>
      </c>
      <c r="K126" s="75" t="str">
        <f>IF(B126="","",IF(ISNA(VLOOKUP(A126,'600m'!F$5:J$302,5,FALSE)),"",VLOOKUP(A126,'600m'!F$5:J$302,5,FALSE)))</f>
        <v/>
      </c>
      <c r="L126" s="75" t="str">
        <f>IF(B126="","",IF(ISNA(VLOOKUP(A126,LongJump!F$5:G$302,2,FALSE)),"",VLOOKUP(A126,LongJump!F$5:G$302,2,FALSE)))</f>
        <v/>
      </c>
      <c r="M126" s="75">
        <f>IF(B126="",0,IF(ISNA(VLOOKUP(A126,LongJump!F$5:I$302,4,FALSE)),0,VLOOKUP(A126,LongJump!F$5:I$302,4,FALSE)))</f>
        <v>0</v>
      </c>
      <c r="N126" s="75">
        <f>IF(B126="",0,IF(ISNA(VLOOKUP(A126,LongJump!F$5:J$302,5,FALSE)),0,VLOOKUP(A126,LongJump!F$5:J$302,5,FALSE)))</f>
        <v>0</v>
      </c>
      <c r="O126" s="75" t="str">
        <f>IF(B126="","",IF(ISNA(VLOOKUP(A126,Vortex!F$5:I$302,2,FALSE)),"",VLOOKUP(A126,Vortex!F$5:I$302,2,FALSE)))</f>
        <v/>
      </c>
      <c r="P126" s="75">
        <f>IF(B126="",0,IF(ISNA(VLOOKUP(A126,Vortex!F$5:I$302,4,FALSE)),0,VLOOKUP(A126,Vortex!F$5:I$302,4,FALSE)))</f>
        <v>0</v>
      </c>
      <c r="Q126" s="75">
        <f t="shared" si="36"/>
        <v>0</v>
      </c>
      <c r="R126" s="75" t="str">
        <f t="shared" si="37"/>
        <v/>
      </c>
      <c r="S126" s="75" t="str">
        <f t="shared" si="38"/>
        <v/>
      </c>
      <c r="T126" s="75" t="str">
        <f t="shared" si="39"/>
        <v/>
      </c>
      <c r="U126" s="75" t="str">
        <f t="shared" si="40"/>
        <v/>
      </c>
      <c r="V126" s="63"/>
    </row>
    <row r="127" spans="1:22" s="6" customFormat="1" ht="20" customHeight="1">
      <c r="A127" s="75" t="str">
        <f>IF(DECLARATIONS!C126=0,"",DECLARATIONS!C126)</f>
        <v/>
      </c>
      <c r="B127" s="237" t="str">
        <f>IF(ISNA(VLOOKUP(A127,DECLARATIONS!C$5:D$292,2,FALSE)),"",IF(VLOOKUP(A127,DECLARATIONS!C$5:D$292,2,FALSE)="","",VLOOKUP(A127,DECLARATIONS!C$5:D$292,2,FALSE)))</f>
        <v/>
      </c>
      <c r="C127" s="237" t="str">
        <f>IF(ISNA(VLOOKUP(A127,DECLARATIONS!C$5:G$292,5,FALSE)),"",IF(VLOOKUP(A127,DECLARATIONS!C$5:G$292,5,FALSE)="","",VLOOKUP(A127,DECLARATIONS!C$5:G$292,5,FALSE)))</f>
        <v/>
      </c>
      <c r="D127" s="237" t="str">
        <f>IF(ISNA(VLOOKUP(A127,DECLARATIONS!C$5:H$292,6,FALSE)),"",IF(VLOOKUP(A127,DECLARATIONS!C$5:H$292,6,FALSE)="","",VLOOKUP(A127,DECLARATIONS!C$5:H$292,6,FALSE)))</f>
        <v/>
      </c>
      <c r="E127" s="237" t="str">
        <f>IF(ISNA(VLOOKUP(A127,DECLARATIONS!C$5:F$292,4,FALSE)),"",IF(VLOOKUP(A127,DECLARATIONS!C$5:F$292,4,FALSE)="","",VLOOKUP(A127,DECLARATIONS!C$5:F$292,4,FALSE)))</f>
        <v/>
      </c>
      <c r="F127" s="75" t="str">
        <f>IF(B127="","",IF(ISNA(VLOOKUP(A127,'75m'!F$5:G$302,2,FALSE)),"",VLOOKUP(A127,'75m'!F$5:G$302,2,FALSE)))</f>
        <v/>
      </c>
      <c r="G127" s="75">
        <f>IF(B127="",0,IF(ISNA(VLOOKUP(A127,'75m'!F$5:I$302,4,FALSE)),0,VLOOKUP(A127,'75m'!F$5:I$302,4,FALSE)))</f>
        <v>0</v>
      </c>
      <c r="H127" s="75" t="str">
        <f>IF(B127="","",IF(ISNA(VLOOKUP(A127,'75m'!F$5:J$302,5,FALSE)),"",VLOOKUP(A127,'75m'!F$5:J$302,5,FALSE)))</f>
        <v/>
      </c>
      <c r="I127" s="77">
        <f>IF(B127="",0,IF(ISNA(VLOOKUP(A127,'600m'!F$5:I$302,2,FALSE)),0,VLOOKUP(A127,'600m'!F$5:I$302,2,FALSE)))</f>
        <v>0</v>
      </c>
      <c r="J127" s="75">
        <f>IF(B127="",0,IF(ISNA(VLOOKUP(A127,'600m'!F$5:I$302,4,FALSE)),0,VLOOKUP(A127,'600m'!F$5:I$302,4,FALSE)))</f>
        <v>0</v>
      </c>
      <c r="K127" s="75" t="str">
        <f>IF(B127="","",IF(ISNA(VLOOKUP(A127,'600m'!F$5:J$302,5,FALSE)),"",VLOOKUP(A127,'600m'!F$5:J$302,5,FALSE)))</f>
        <v/>
      </c>
      <c r="L127" s="75" t="str">
        <f>IF(B127="","",IF(ISNA(VLOOKUP(A127,LongJump!F$5:G$302,2,FALSE)),"",VLOOKUP(A127,LongJump!F$5:G$302,2,FALSE)))</f>
        <v/>
      </c>
      <c r="M127" s="75">
        <f>IF(B127="",0,IF(ISNA(VLOOKUP(A127,LongJump!F$5:I$302,4,FALSE)),0,VLOOKUP(A127,LongJump!F$5:I$302,4,FALSE)))</f>
        <v>0</v>
      </c>
      <c r="N127" s="75">
        <f>IF(B127="",0,IF(ISNA(VLOOKUP(A127,LongJump!F$5:J$302,5,FALSE)),0,VLOOKUP(A127,LongJump!F$5:J$302,5,FALSE)))</f>
        <v>0</v>
      </c>
      <c r="O127" s="75" t="str">
        <f>IF(B127="","",IF(ISNA(VLOOKUP(A127,Vortex!F$5:I$302,2,FALSE)),"",VLOOKUP(A127,Vortex!F$5:I$302,2,FALSE)))</f>
        <v/>
      </c>
      <c r="P127" s="75">
        <f>IF(B127="",0,IF(ISNA(VLOOKUP(A127,Vortex!F$5:I$302,4,FALSE)),0,VLOOKUP(A127,Vortex!F$5:I$302,4,FALSE)))</f>
        <v>0</v>
      </c>
      <c r="Q127" s="75">
        <f t="shared" si="36"/>
        <v>0</v>
      </c>
      <c r="R127" s="75" t="str">
        <f t="shared" si="37"/>
        <v/>
      </c>
      <c r="S127" s="75" t="str">
        <f t="shared" si="38"/>
        <v/>
      </c>
      <c r="T127" s="75" t="str">
        <f t="shared" si="39"/>
        <v/>
      </c>
      <c r="U127" s="75" t="str">
        <f t="shared" si="40"/>
        <v/>
      </c>
      <c r="V127" s="63"/>
    </row>
    <row r="128" spans="1:22" s="6" customFormat="1" ht="20" customHeight="1">
      <c r="A128" s="75" t="str">
        <f>IF(DECLARATIONS!C127=0,"",DECLARATIONS!C127)</f>
        <v/>
      </c>
      <c r="B128" s="237" t="str">
        <f>IF(ISNA(VLOOKUP(A128,DECLARATIONS!C$5:D$292,2,FALSE)),"",IF(VLOOKUP(A128,DECLARATIONS!C$5:D$292,2,FALSE)="","",VLOOKUP(A128,DECLARATIONS!C$5:D$292,2,FALSE)))</f>
        <v/>
      </c>
      <c r="C128" s="237" t="str">
        <f>IF(ISNA(VLOOKUP(A128,DECLARATIONS!C$5:G$292,5,FALSE)),"",IF(VLOOKUP(A128,DECLARATIONS!C$5:G$292,5,FALSE)="","",VLOOKUP(A128,DECLARATIONS!C$5:G$292,5,FALSE)))</f>
        <v/>
      </c>
      <c r="D128" s="237" t="str">
        <f>IF(ISNA(VLOOKUP(A128,DECLARATIONS!C$5:H$292,6,FALSE)),"",IF(VLOOKUP(A128,DECLARATIONS!C$5:H$292,6,FALSE)="","",VLOOKUP(A128,DECLARATIONS!C$5:H$292,6,FALSE)))</f>
        <v/>
      </c>
      <c r="E128" s="237" t="str">
        <f>IF(ISNA(VLOOKUP(A128,DECLARATIONS!C$5:F$292,4,FALSE)),"",IF(VLOOKUP(A128,DECLARATIONS!C$5:F$292,4,FALSE)="","",VLOOKUP(A128,DECLARATIONS!C$5:F$292,4,FALSE)))</f>
        <v/>
      </c>
      <c r="F128" s="75" t="str">
        <f>IF(B128="","",IF(ISNA(VLOOKUP(A128,'75m'!F$5:G$302,2,FALSE)),"",VLOOKUP(A128,'75m'!F$5:G$302,2,FALSE)))</f>
        <v/>
      </c>
      <c r="G128" s="75">
        <f>IF(B128="",0,IF(ISNA(VLOOKUP(A128,'75m'!F$5:I$302,4,FALSE)),0,VLOOKUP(A128,'75m'!F$5:I$302,4,FALSE)))</f>
        <v>0</v>
      </c>
      <c r="H128" s="75" t="str">
        <f>IF(B128="","",IF(ISNA(VLOOKUP(A128,'75m'!F$5:J$302,5,FALSE)),"",VLOOKUP(A128,'75m'!F$5:J$302,5,FALSE)))</f>
        <v/>
      </c>
      <c r="I128" s="77">
        <f>IF(B128="",0,IF(ISNA(VLOOKUP(A128,'600m'!F$5:I$302,2,FALSE)),0,VLOOKUP(A128,'600m'!F$5:I$302,2,FALSE)))</f>
        <v>0</v>
      </c>
      <c r="J128" s="75">
        <f>IF(B128="",0,IF(ISNA(VLOOKUP(A128,'600m'!F$5:I$302,4,FALSE)),0,VLOOKUP(A128,'600m'!F$5:I$302,4,FALSE)))</f>
        <v>0</v>
      </c>
      <c r="K128" s="75" t="str">
        <f>IF(B128="","",IF(ISNA(VLOOKUP(A128,'600m'!F$5:J$302,5,FALSE)),"",VLOOKUP(A128,'600m'!F$5:J$302,5,FALSE)))</f>
        <v/>
      </c>
      <c r="L128" s="75" t="str">
        <f>IF(B128="","",IF(ISNA(VLOOKUP(A128,LongJump!F$5:G$302,2,FALSE)),"",VLOOKUP(A128,LongJump!F$5:G$302,2,FALSE)))</f>
        <v/>
      </c>
      <c r="M128" s="75">
        <f>IF(B128="",0,IF(ISNA(VLOOKUP(A128,LongJump!F$5:I$302,4,FALSE)),0,VLOOKUP(A128,LongJump!F$5:I$302,4,FALSE)))</f>
        <v>0</v>
      </c>
      <c r="N128" s="75">
        <f>IF(B128="",0,IF(ISNA(VLOOKUP(A128,LongJump!F$5:J$302,5,FALSE)),0,VLOOKUP(A128,LongJump!F$5:J$302,5,FALSE)))</f>
        <v>0</v>
      </c>
      <c r="O128" s="75" t="str">
        <f>IF(B128="","",IF(ISNA(VLOOKUP(A128,Vortex!F$5:I$302,2,FALSE)),"",VLOOKUP(A128,Vortex!F$5:I$302,2,FALSE)))</f>
        <v/>
      </c>
      <c r="P128" s="75">
        <f>IF(B128="",0,IF(ISNA(VLOOKUP(A128,Vortex!F$5:I$302,4,FALSE)),0,VLOOKUP(A128,Vortex!F$5:I$302,4,FALSE)))</f>
        <v>0</v>
      </c>
      <c r="Q128" s="75">
        <f t="shared" si="36"/>
        <v>0</v>
      </c>
      <c r="R128" s="75" t="str">
        <f t="shared" si="37"/>
        <v/>
      </c>
      <c r="S128" s="75" t="str">
        <f t="shared" si="38"/>
        <v/>
      </c>
      <c r="T128" s="75" t="str">
        <f t="shared" si="39"/>
        <v/>
      </c>
      <c r="U128" s="75" t="str">
        <f t="shared" si="40"/>
        <v/>
      </c>
      <c r="V128" s="63"/>
    </row>
    <row r="129" spans="1:22" s="6" customFormat="1" ht="20" customHeight="1">
      <c r="A129" s="75" t="str">
        <f>IF(DECLARATIONS!C128=0,"",DECLARATIONS!C128)</f>
        <v/>
      </c>
      <c r="B129" s="237" t="str">
        <f>IF(ISNA(VLOOKUP(A129,DECLARATIONS!C$5:D$292,2,FALSE)),"",IF(VLOOKUP(A129,DECLARATIONS!C$5:D$292,2,FALSE)="","",VLOOKUP(A129,DECLARATIONS!C$5:D$292,2,FALSE)))</f>
        <v/>
      </c>
      <c r="C129" s="237" t="str">
        <f>IF(ISNA(VLOOKUP(A129,DECLARATIONS!C$5:G$292,5,FALSE)),"",IF(VLOOKUP(A129,DECLARATIONS!C$5:G$292,5,FALSE)="","",VLOOKUP(A129,DECLARATIONS!C$5:G$292,5,FALSE)))</f>
        <v/>
      </c>
      <c r="D129" s="237" t="str">
        <f>IF(ISNA(VLOOKUP(A129,DECLARATIONS!C$5:H$292,6,FALSE)),"",IF(VLOOKUP(A129,DECLARATIONS!C$5:H$292,6,FALSE)="","",VLOOKUP(A129,DECLARATIONS!C$5:H$292,6,FALSE)))</f>
        <v/>
      </c>
      <c r="E129" s="237" t="str">
        <f>IF(ISNA(VLOOKUP(A129,DECLARATIONS!C$5:F$292,4,FALSE)),"",IF(VLOOKUP(A129,DECLARATIONS!C$5:F$292,4,FALSE)="","",VLOOKUP(A129,DECLARATIONS!C$5:F$292,4,FALSE)))</f>
        <v/>
      </c>
      <c r="F129" s="75" t="str">
        <f>IF(B129="","",IF(ISNA(VLOOKUP(A129,'75m'!F$5:G$302,2,FALSE)),"",VLOOKUP(A129,'75m'!F$5:G$302,2,FALSE)))</f>
        <v/>
      </c>
      <c r="G129" s="75">
        <f>IF(B129="",0,IF(ISNA(VLOOKUP(A129,'75m'!F$5:I$302,4,FALSE)),0,VLOOKUP(A129,'75m'!F$5:I$302,4,FALSE)))</f>
        <v>0</v>
      </c>
      <c r="H129" s="75" t="str">
        <f>IF(B129="","",IF(ISNA(VLOOKUP(A129,'75m'!F$5:J$302,5,FALSE)),"",VLOOKUP(A129,'75m'!F$5:J$302,5,FALSE)))</f>
        <v/>
      </c>
      <c r="I129" s="77">
        <f>IF(B129="",0,IF(ISNA(VLOOKUP(A129,'600m'!F$5:I$302,2,FALSE)),0,VLOOKUP(A129,'600m'!F$5:I$302,2,FALSE)))</f>
        <v>0</v>
      </c>
      <c r="J129" s="75">
        <f>IF(B129="",0,IF(ISNA(VLOOKUP(A129,'600m'!F$5:I$302,4,FALSE)),0,VLOOKUP(A129,'600m'!F$5:I$302,4,FALSE)))</f>
        <v>0</v>
      </c>
      <c r="K129" s="75" t="str">
        <f>IF(B129="","",IF(ISNA(VLOOKUP(A129,'600m'!F$5:J$302,5,FALSE)),"",VLOOKUP(A129,'600m'!F$5:J$302,5,FALSE)))</f>
        <v/>
      </c>
      <c r="L129" s="75" t="str">
        <f>IF(B129="","",IF(ISNA(VLOOKUP(A129,LongJump!F$5:G$302,2,FALSE)),"",VLOOKUP(A129,LongJump!F$5:G$302,2,FALSE)))</f>
        <v/>
      </c>
      <c r="M129" s="75">
        <f>IF(B129="",0,IF(ISNA(VLOOKUP(A129,LongJump!F$5:I$302,4,FALSE)),0,VLOOKUP(A129,LongJump!F$5:I$302,4,FALSE)))</f>
        <v>0</v>
      </c>
      <c r="N129" s="75">
        <f>IF(B129="",0,IF(ISNA(VLOOKUP(A129,LongJump!F$5:J$302,5,FALSE)),0,VLOOKUP(A129,LongJump!F$5:J$302,5,FALSE)))</f>
        <v>0</v>
      </c>
      <c r="O129" s="75" t="str">
        <f>IF(B129="","",IF(ISNA(VLOOKUP(A129,Vortex!F$5:I$302,2,FALSE)),"",VLOOKUP(A129,Vortex!F$5:I$302,2,FALSE)))</f>
        <v/>
      </c>
      <c r="P129" s="75">
        <f>IF(B129="",0,IF(ISNA(VLOOKUP(A129,Vortex!F$5:I$302,4,FALSE)),0,VLOOKUP(A129,Vortex!F$5:I$302,4,FALSE)))</f>
        <v>0</v>
      </c>
      <c r="Q129" s="75">
        <f t="shared" si="36"/>
        <v>0</v>
      </c>
      <c r="R129" s="75" t="str">
        <f t="shared" si="37"/>
        <v/>
      </c>
      <c r="S129" s="75" t="str">
        <f t="shared" si="38"/>
        <v/>
      </c>
      <c r="T129" s="75" t="str">
        <f t="shared" si="39"/>
        <v/>
      </c>
      <c r="U129" s="75" t="str">
        <f t="shared" si="40"/>
        <v/>
      </c>
      <c r="V129" s="63"/>
    </row>
    <row r="130" spans="1:22" s="6" customFormat="1" ht="20" customHeight="1">
      <c r="A130" s="75" t="str">
        <f>IF(DECLARATIONS!C129=0,"",DECLARATIONS!C129)</f>
        <v/>
      </c>
      <c r="B130" s="237" t="str">
        <f>IF(ISNA(VLOOKUP(A130,DECLARATIONS!C$5:D$292,2,FALSE)),"",IF(VLOOKUP(A130,DECLARATIONS!C$5:D$292,2,FALSE)="","",VLOOKUP(A130,DECLARATIONS!C$5:D$292,2,FALSE)))</f>
        <v/>
      </c>
      <c r="C130" s="237" t="str">
        <f>IF(ISNA(VLOOKUP(A130,DECLARATIONS!C$5:G$292,5,FALSE)),"",IF(VLOOKUP(A130,DECLARATIONS!C$5:G$292,5,FALSE)="","",VLOOKUP(A130,DECLARATIONS!C$5:G$292,5,FALSE)))</f>
        <v/>
      </c>
      <c r="D130" s="237" t="str">
        <f>IF(ISNA(VLOOKUP(A130,DECLARATIONS!C$5:H$292,6,FALSE)),"",IF(VLOOKUP(A130,DECLARATIONS!C$5:H$292,6,FALSE)="","",VLOOKUP(A130,DECLARATIONS!C$5:H$292,6,FALSE)))</f>
        <v/>
      </c>
      <c r="E130" s="237" t="str">
        <f>IF(ISNA(VLOOKUP(A130,DECLARATIONS!C$5:F$292,4,FALSE)),"",IF(VLOOKUP(A130,DECLARATIONS!C$5:F$292,4,FALSE)="","",VLOOKUP(A130,DECLARATIONS!C$5:F$292,4,FALSE)))</f>
        <v/>
      </c>
      <c r="F130" s="75" t="str">
        <f>IF(B130="","",IF(ISNA(VLOOKUP(A130,'75m'!F$5:G$302,2,FALSE)),"",VLOOKUP(A130,'75m'!F$5:G$302,2,FALSE)))</f>
        <v/>
      </c>
      <c r="G130" s="75">
        <f>IF(B130="",0,IF(ISNA(VLOOKUP(A130,'75m'!F$5:I$302,4,FALSE)),0,VLOOKUP(A130,'75m'!F$5:I$302,4,FALSE)))</f>
        <v>0</v>
      </c>
      <c r="H130" s="75" t="str">
        <f>IF(B130="","",IF(ISNA(VLOOKUP(A130,'75m'!F$5:J$302,5,FALSE)),"",VLOOKUP(A130,'75m'!F$5:J$302,5,FALSE)))</f>
        <v/>
      </c>
      <c r="I130" s="77">
        <f>IF(B130="",0,IF(ISNA(VLOOKUP(A130,'600m'!F$5:I$302,2,FALSE)),0,VLOOKUP(A130,'600m'!F$5:I$302,2,FALSE)))</f>
        <v>0</v>
      </c>
      <c r="J130" s="75">
        <f>IF(B130="",0,IF(ISNA(VLOOKUP(A130,'600m'!F$5:I$302,4,FALSE)),0,VLOOKUP(A130,'600m'!F$5:I$302,4,FALSE)))</f>
        <v>0</v>
      </c>
      <c r="K130" s="75" t="str">
        <f>IF(B130="","",IF(ISNA(VLOOKUP(A130,'600m'!F$5:J$302,5,FALSE)),"",VLOOKUP(A130,'600m'!F$5:J$302,5,FALSE)))</f>
        <v/>
      </c>
      <c r="L130" s="75" t="str">
        <f>IF(B130="","",IF(ISNA(VLOOKUP(A130,LongJump!F$5:G$302,2,FALSE)),"",VLOOKUP(A130,LongJump!F$5:G$302,2,FALSE)))</f>
        <v/>
      </c>
      <c r="M130" s="75">
        <f>IF(B130="",0,IF(ISNA(VLOOKUP(A130,LongJump!F$5:I$302,4,FALSE)),0,VLOOKUP(A130,LongJump!F$5:I$302,4,FALSE)))</f>
        <v>0</v>
      </c>
      <c r="N130" s="75">
        <f>IF(B130="",0,IF(ISNA(VLOOKUP(A130,LongJump!F$5:J$302,5,FALSE)),0,VLOOKUP(A130,LongJump!F$5:J$302,5,FALSE)))</f>
        <v>0</v>
      </c>
      <c r="O130" s="75" t="str">
        <f>IF(B130="","",IF(ISNA(VLOOKUP(A130,Vortex!F$5:I$302,2,FALSE)),"",VLOOKUP(A130,Vortex!F$5:I$302,2,FALSE)))</f>
        <v/>
      </c>
      <c r="P130" s="75">
        <f>IF(B130="",0,IF(ISNA(VLOOKUP(A130,Vortex!F$5:I$302,4,FALSE)),0,VLOOKUP(A130,Vortex!F$5:I$302,4,FALSE)))</f>
        <v>0</v>
      </c>
      <c r="Q130" s="75">
        <f t="shared" si="36"/>
        <v>0</v>
      </c>
      <c r="R130" s="75" t="str">
        <f t="shared" si="37"/>
        <v/>
      </c>
      <c r="S130" s="75" t="str">
        <f t="shared" si="38"/>
        <v/>
      </c>
      <c r="T130" s="75" t="str">
        <f t="shared" si="39"/>
        <v/>
      </c>
      <c r="U130" s="75" t="str">
        <f t="shared" si="40"/>
        <v/>
      </c>
      <c r="V130" s="63"/>
    </row>
    <row r="131" spans="1:22" ht="20" customHeight="1">
      <c r="A131" s="75" t="str">
        <f>IF(DECLARATIONS!C130=0,"",DECLARATIONS!C130)</f>
        <v/>
      </c>
      <c r="B131" s="237" t="str">
        <f>IF(ISNA(VLOOKUP(A131,DECLARATIONS!C$5:D$292,2,FALSE)),"",IF(VLOOKUP(A131,DECLARATIONS!C$5:D$292,2,FALSE)="","",VLOOKUP(A131,DECLARATIONS!C$5:D$292,2,FALSE)))</f>
        <v/>
      </c>
      <c r="C131" s="237" t="str">
        <f>IF(ISNA(VLOOKUP(A131,DECLARATIONS!C$5:G$292,5,FALSE)),"",IF(VLOOKUP(A131,DECLARATIONS!C$5:G$292,5,FALSE)="","",VLOOKUP(A131,DECLARATIONS!C$5:G$292,5,FALSE)))</f>
        <v/>
      </c>
      <c r="D131" s="237" t="str">
        <f>IF(ISNA(VLOOKUP(A131,DECLARATIONS!C$5:H$292,6,FALSE)),"",IF(VLOOKUP(A131,DECLARATIONS!C$5:H$292,6,FALSE)="","",VLOOKUP(A131,DECLARATIONS!C$5:H$292,6,FALSE)))</f>
        <v/>
      </c>
      <c r="E131" s="237" t="str">
        <f>IF(ISNA(VLOOKUP(A131,DECLARATIONS!C$5:F$292,4,FALSE)),"",IF(VLOOKUP(A131,DECLARATIONS!C$5:F$292,4,FALSE)="","",VLOOKUP(A131,DECLARATIONS!C$5:F$292,4,FALSE)))</f>
        <v/>
      </c>
      <c r="F131" s="75" t="str">
        <f>IF(B131="","",IF(ISNA(VLOOKUP(A131,'75m'!F$5:G$302,2,FALSE)),"",VLOOKUP(A131,'75m'!F$5:G$302,2,FALSE)))</f>
        <v/>
      </c>
      <c r="G131" s="75">
        <f>IF(B131="",0,IF(ISNA(VLOOKUP(A131,'75m'!F$5:I$302,4,FALSE)),0,VLOOKUP(A131,'75m'!F$5:I$302,4,FALSE)))</f>
        <v>0</v>
      </c>
      <c r="H131" s="75" t="str">
        <f>IF(B131="","",IF(ISNA(VLOOKUP(A131,'75m'!F$5:J$302,5,FALSE)),"",VLOOKUP(A131,'75m'!F$5:J$302,5,FALSE)))</f>
        <v/>
      </c>
      <c r="I131" s="77">
        <f>IF(B131="",0,IF(ISNA(VLOOKUP(A131,'600m'!F$5:I$302,2,FALSE)),0,VLOOKUP(A131,'600m'!F$5:I$302,2,FALSE)))</f>
        <v>0</v>
      </c>
      <c r="J131" s="75">
        <f>IF(B131="",0,IF(ISNA(VLOOKUP(A131,'600m'!F$5:I$302,4,FALSE)),0,VLOOKUP(A131,'600m'!F$5:I$302,4,FALSE)))</f>
        <v>0</v>
      </c>
      <c r="K131" s="75" t="str">
        <f>IF(B131="","",IF(ISNA(VLOOKUP(A131,'600m'!F$5:J$302,5,FALSE)),"",VLOOKUP(A131,'600m'!F$5:J$302,5,FALSE)))</f>
        <v/>
      </c>
      <c r="L131" s="75" t="str">
        <f>IF(B131="","",IF(ISNA(VLOOKUP(A131,LongJump!F$5:G$302,2,FALSE)),"",VLOOKUP(A131,LongJump!F$5:G$302,2,FALSE)))</f>
        <v/>
      </c>
      <c r="M131" s="75">
        <f>IF(B131="",0,IF(ISNA(VLOOKUP(A131,LongJump!F$5:I$302,4,FALSE)),0,VLOOKUP(A131,LongJump!F$5:I$302,4,FALSE)))</f>
        <v>0</v>
      </c>
      <c r="N131" s="75">
        <f>IF(B131="",0,IF(ISNA(VLOOKUP(A131,LongJump!F$5:J$302,5,FALSE)),0,VLOOKUP(A131,LongJump!F$5:J$302,5,FALSE)))</f>
        <v>0</v>
      </c>
      <c r="O131" s="75" t="str">
        <f>IF(B131="","",IF(ISNA(VLOOKUP(A131,Vortex!F$5:I$302,2,FALSE)),"",VLOOKUP(A131,Vortex!F$5:I$302,2,FALSE)))</f>
        <v/>
      </c>
      <c r="P131" s="75">
        <f>IF(B131="",0,IF(ISNA(VLOOKUP(A131,Vortex!F$5:I$302,4,FALSE)),0,VLOOKUP(A131,Vortex!F$5:I$302,4,FALSE)))</f>
        <v>0</v>
      </c>
      <c r="Q131" s="75">
        <f t="shared" si="36"/>
        <v>0</v>
      </c>
      <c r="R131" s="75" t="str">
        <f t="shared" si="37"/>
        <v/>
      </c>
      <c r="S131" s="75" t="str">
        <f t="shared" si="38"/>
        <v/>
      </c>
      <c r="T131" s="75" t="str">
        <f t="shared" si="39"/>
        <v/>
      </c>
      <c r="U131" s="75" t="str">
        <f t="shared" si="40"/>
        <v/>
      </c>
      <c r="V131" s="63"/>
    </row>
    <row r="132" spans="1:22" ht="20" customHeight="1">
      <c r="A132" s="75" t="str">
        <f>IF(DECLARATIONS!C131=0,"",DECLARATIONS!C131)</f>
        <v/>
      </c>
      <c r="B132" s="237" t="str">
        <f>IF(ISNA(VLOOKUP(A132,DECLARATIONS!C$5:D$292,2,FALSE)),"",IF(VLOOKUP(A132,DECLARATIONS!C$5:D$292,2,FALSE)="","",VLOOKUP(A132,DECLARATIONS!C$5:D$292,2,FALSE)))</f>
        <v/>
      </c>
      <c r="C132" s="237" t="str">
        <f>IF(ISNA(VLOOKUP(A132,DECLARATIONS!C$5:G$292,5,FALSE)),"",IF(VLOOKUP(A132,DECLARATIONS!C$5:G$292,5,FALSE)="","",VLOOKUP(A132,DECLARATIONS!C$5:G$292,5,FALSE)))</f>
        <v/>
      </c>
      <c r="D132" s="237" t="str">
        <f>IF(ISNA(VLOOKUP(A132,DECLARATIONS!C$5:H$292,6,FALSE)),"",IF(VLOOKUP(A132,DECLARATIONS!C$5:H$292,6,FALSE)="","",VLOOKUP(A132,DECLARATIONS!C$5:H$292,6,FALSE)))</f>
        <v/>
      </c>
      <c r="E132" s="237" t="str">
        <f>IF(ISNA(VLOOKUP(A132,DECLARATIONS!C$5:F$292,4,FALSE)),"",IF(VLOOKUP(A132,DECLARATIONS!C$5:F$292,4,FALSE)="","",VLOOKUP(A132,DECLARATIONS!C$5:F$292,4,FALSE)))</f>
        <v/>
      </c>
      <c r="F132" s="75" t="str">
        <f>IF(B132="","",IF(ISNA(VLOOKUP(A132,'75m'!F$5:G$302,2,FALSE)),"",VLOOKUP(A132,'75m'!F$5:G$302,2,FALSE)))</f>
        <v/>
      </c>
      <c r="G132" s="75">
        <f>IF(B132="",0,IF(ISNA(VLOOKUP(A132,'75m'!F$5:I$302,4,FALSE)),0,VLOOKUP(A132,'75m'!F$5:I$302,4,FALSE)))</f>
        <v>0</v>
      </c>
      <c r="H132" s="75" t="str">
        <f>IF(B132="","",IF(ISNA(VLOOKUP(A132,'75m'!F$5:J$302,5,FALSE)),"",VLOOKUP(A132,'75m'!F$5:J$302,5,FALSE)))</f>
        <v/>
      </c>
      <c r="I132" s="77">
        <f>IF(B132="",0,IF(ISNA(VLOOKUP(A132,'600m'!F$5:I$302,2,FALSE)),0,VLOOKUP(A132,'600m'!F$5:I$302,2,FALSE)))</f>
        <v>0</v>
      </c>
      <c r="J132" s="75">
        <f>IF(B132="",0,IF(ISNA(VLOOKUP(A132,'600m'!F$5:I$302,4,FALSE)),0,VLOOKUP(A132,'600m'!F$5:I$302,4,FALSE)))</f>
        <v>0</v>
      </c>
      <c r="K132" s="75" t="str">
        <f>IF(B132="","",IF(ISNA(VLOOKUP(A132,'600m'!F$5:J$302,5,FALSE)),"",VLOOKUP(A132,'600m'!F$5:J$302,5,FALSE)))</f>
        <v/>
      </c>
      <c r="L132" s="75" t="str">
        <f>IF(B132="","",IF(ISNA(VLOOKUP(A132,LongJump!F$5:G$302,2,FALSE)),"",VLOOKUP(A132,LongJump!F$5:G$302,2,FALSE)))</f>
        <v/>
      </c>
      <c r="M132" s="75">
        <f>IF(B132="",0,IF(ISNA(VLOOKUP(A132,LongJump!F$5:I$302,4,FALSE)),0,VLOOKUP(A132,LongJump!F$5:I$302,4,FALSE)))</f>
        <v>0</v>
      </c>
      <c r="N132" s="75">
        <f>IF(B132="",0,IF(ISNA(VLOOKUP(A132,LongJump!F$5:J$302,5,FALSE)),0,VLOOKUP(A132,LongJump!F$5:J$302,5,FALSE)))</f>
        <v>0</v>
      </c>
      <c r="O132" s="75" t="str">
        <f>IF(B132="","",IF(ISNA(VLOOKUP(A132,Vortex!F$5:I$302,2,FALSE)),"",VLOOKUP(A132,Vortex!F$5:I$302,2,FALSE)))</f>
        <v/>
      </c>
      <c r="P132" s="75">
        <f>IF(B132="",0,IF(ISNA(VLOOKUP(A132,Vortex!F$5:I$302,4,FALSE)),0,VLOOKUP(A132,Vortex!F$5:I$302,4,FALSE)))</f>
        <v>0</v>
      </c>
      <c r="Q132" s="75">
        <f t="shared" si="36"/>
        <v>0</v>
      </c>
      <c r="R132" s="75" t="str">
        <f t="shared" si="37"/>
        <v/>
      </c>
      <c r="S132" s="75" t="str">
        <f t="shared" si="38"/>
        <v/>
      </c>
      <c r="T132" s="75" t="str">
        <f t="shared" si="39"/>
        <v/>
      </c>
      <c r="U132" s="75" t="str">
        <f t="shared" si="40"/>
        <v/>
      </c>
      <c r="V132" s="63"/>
    </row>
    <row r="133" spans="1:22" ht="20" customHeight="1">
      <c r="A133" s="75" t="str">
        <f>IF(DECLARATIONS!C132=0,"",DECLARATIONS!C132)</f>
        <v/>
      </c>
      <c r="B133" s="237" t="str">
        <f>IF(ISNA(VLOOKUP(A133,DECLARATIONS!C$5:D$292,2,FALSE)),"",IF(VLOOKUP(A133,DECLARATIONS!C$5:D$292,2,FALSE)="","",VLOOKUP(A133,DECLARATIONS!C$5:D$292,2,FALSE)))</f>
        <v/>
      </c>
      <c r="C133" s="237" t="str">
        <f>IF(ISNA(VLOOKUP(A133,DECLARATIONS!C$5:G$292,5,FALSE)),"",IF(VLOOKUP(A133,DECLARATIONS!C$5:G$292,5,FALSE)="","",VLOOKUP(A133,DECLARATIONS!C$5:G$292,5,FALSE)))</f>
        <v/>
      </c>
      <c r="D133" s="237" t="str">
        <f>IF(ISNA(VLOOKUP(A133,DECLARATIONS!C$5:H$292,6,FALSE)),"",IF(VLOOKUP(A133,DECLARATIONS!C$5:H$292,6,FALSE)="","",VLOOKUP(A133,DECLARATIONS!C$5:H$292,6,FALSE)))</f>
        <v/>
      </c>
      <c r="E133" s="237" t="str">
        <f>IF(ISNA(VLOOKUP(A133,DECLARATIONS!C$5:F$292,4,FALSE)),"",IF(VLOOKUP(A133,DECLARATIONS!C$5:F$292,4,FALSE)="","",VLOOKUP(A133,DECLARATIONS!C$5:F$292,4,FALSE)))</f>
        <v/>
      </c>
      <c r="F133" s="75" t="str">
        <f>IF(B133="","",IF(ISNA(VLOOKUP(A133,'75m'!F$5:G$302,2,FALSE)),"",VLOOKUP(A133,'75m'!F$5:G$302,2,FALSE)))</f>
        <v/>
      </c>
      <c r="G133" s="75">
        <f>IF(B133="",0,IF(ISNA(VLOOKUP(A133,'75m'!F$5:I$302,4,FALSE)),0,VLOOKUP(A133,'75m'!F$5:I$302,4,FALSE)))</f>
        <v>0</v>
      </c>
      <c r="H133" s="75" t="str">
        <f>IF(B133="","",IF(ISNA(VLOOKUP(A133,'75m'!F$5:J$302,5,FALSE)),"",VLOOKUP(A133,'75m'!F$5:J$302,5,FALSE)))</f>
        <v/>
      </c>
      <c r="I133" s="77">
        <f>IF(B133="",0,IF(ISNA(VLOOKUP(A133,'600m'!F$5:I$302,2,FALSE)),0,VLOOKUP(A133,'600m'!F$5:I$302,2,FALSE)))</f>
        <v>0</v>
      </c>
      <c r="J133" s="75">
        <f>IF(B133="",0,IF(ISNA(VLOOKUP(A133,'600m'!F$5:I$302,4,FALSE)),0,VLOOKUP(A133,'600m'!F$5:I$302,4,FALSE)))</f>
        <v>0</v>
      </c>
      <c r="K133" s="75" t="str">
        <f>IF(B133="","",IF(ISNA(VLOOKUP(A133,'600m'!F$5:J$302,5,FALSE)),"",VLOOKUP(A133,'600m'!F$5:J$302,5,FALSE)))</f>
        <v/>
      </c>
      <c r="L133" s="75" t="str">
        <f>IF(B133="","",IF(ISNA(VLOOKUP(A133,LongJump!F$5:G$302,2,FALSE)),"",VLOOKUP(A133,LongJump!F$5:G$302,2,FALSE)))</f>
        <v/>
      </c>
      <c r="M133" s="75">
        <f>IF(B133="",0,IF(ISNA(VLOOKUP(A133,LongJump!F$5:I$302,4,FALSE)),0,VLOOKUP(A133,LongJump!F$5:I$302,4,FALSE)))</f>
        <v>0</v>
      </c>
      <c r="N133" s="75">
        <f>IF(B133="",0,IF(ISNA(VLOOKUP(A133,LongJump!F$5:J$302,5,FALSE)),0,VLOOKUP(A133,LongJump!F$5:J$302,5,FALSE)))</f>
        <v>0</v>
      </c>
      <c r="O133" s="75" t="str">
        <f>IF(B133="","",IF(ISNA(VLOOKUP(A133,Vortex!F$5:I$302,2,FALSE)),"",VLOOKUP(A133,Vortex!F$5:I$302,2,FALSE)))</f>
        <v/>
      </c>
      <c r="P133" s="75">
        <f>IF(B133="",0,IF(ISNA(VLOOKUP(A133,Vortex!F$5:I$302,4,FALSE)),0,VLOOKUP(A133,Vortex!F$5:I$302,4,FALSE)))</f>
        <v>0</v>
      </c>
      <c r="Q133" s="75">
        <f t="shared" si="36"/>
        <v>0</v>
      </c>
      <c r="R133" s="75" t="str">
        <f t="shared" si="37"/>
        <v/>
      </c>
      <c r="S133" s="75" t="str">
        <f t="shared" si="38"/>
        <v/>
      </c>
      <c r="T133" s="75" t="str">
        <f t="shared" si="39"/>
        <v/>
      </c>
      <c r="U133" s="75" t="str">
        <f t="shared" si="40"/>
        <v/>
      </c>
      <c r="V133" s="63"/>
    </row>
    <row r="134" spans="1:22" ht="20" customHeight="1">
      <c r="A134" s="75" t="str">
        <f>IF(DECLARATIONS!C133=0,"",DECLARATIONS!C133)</f>
        <v/>
      </c>
      <c r="B134" s="237" t="str">
        <f>IF(ISNA(VLOOKUP(A134,DECLARATIONS!C$5:D$292,2,FALSE)),"",IF(VLOOKUP(A134,DECLARATIONS!C$5:D$292,2,FALSE)="","",VLOOKUP(A134,DECLARATIONS!C$5:D$292,2,FALSE)))</f>
        <v/>
      </c>
      <c r="C134" s="237" t="str">
        <f>IF(ISNA(VLOOKUP(A134,DECLARATIONS!C$5:G$292,5,FALSE)),"",IF(VLOOKUP(A134,DECLARATIONS!C$5:G$292,5,FALSE)="","",VLOOKUP(A134,DECLARATIONS!C$5:G$292,5,FALSE)))</f>
        <v/>
      </c>
      <c r="D134" s="237" t="str">
        <f>IF(ISNA(VLOOKUP(A134,DECLARATIONS!C$5:H$292,6,FALSE)),"",IF(VLOOKUP(A134,DECLARATIONS!C$5:H$292,6,FALSE)="","",VLOOKUP(A134,DECLARATIONS!C$5:H$292,6,FALSE)))</f>
        <v/>
      </c>
      <c r="E134" s="237" t="str">
        <f>IF(ISNA(VLOOKUP(A134,DECLARATIONS!C$5:F$292,4,FALSE)),"",IF(VLOOKUP(A134,DECLARATIONS!C$5:F$292,4,FALSE)="","",VLOOKUP(A134,DECLARATIONS!C$5:F$292,4,FALSE)))</f>
        <v/>
      </c>
      <c r="F134" s="75" t="str">
        <f>IF(B134="","",IF(ISNA(VLOOKUP(A134,'75m'!F$5:G$302,2,FALSE)),"",VLOOKUP(A134,'75m'!F$5:G$302,2,FALSE)))</f>
        <v/>
      </c>
      <c r="G134" s="75">
        <f>IF(B134="",0,IF(ISNA(VLOOKUP(A134,'75m'!F$5:I$302,4,FALSE)),0,VLOOKUP(A134,'75m'!F$5:I$302,4,FALSE)))</f>
        <v>0</v>
      </c>
      <c r="H134" s="75" t="str">
        <f>IF(B134="","",IF(ISNA(VLOOKUP(A134,'75m'!F$5:J$302,5,FALSE)),"",VLOOKUP(A134,'75m'!F$5:J$302,5,FALSE)))</f>
        <v/>
      </c>
      <c r="I134" s="77">
        <f>IF(B134="",0,IF(ISNA(VLOOKUP(A134,'600m'!F$5:I$302,2,FALSE)),0,VLOOKUP(A134,'600m'!F$5:I$302,2,FALSE)))</f>
        <v>0</v>
      </c>
      <c r="J134" s="75">
        <f>IF(B134="",0,IF(ISNA(VLOOKUP(A134,'600m'!F$5:I$302,4,FALSE)),0,VLOOKUP(A134,'600m'!F$5:I$302,4,FALSE)))</f>
        <v>0</v>
      </c>
      <c r="K134" s="75" t="str">
        <f>IF(B134="","",IF(ISNA(VLOOKUP(A134,'600m'!F$5:J$302,5,FALSE)),"",VLOOKUP(A134,'600m'!F$5:J$302,5,FALSE)))</f>
        <v/>
      </c>
      <c r="L134" s="75" t="str">
        <f>IF(B134="","",IF(ISNA(VLOOKUP(A134,LongJump!F$5:G$302,2,FALSE)),"",VLOOKUP(A134,LongJump!F$5:G$302,2,FALSE)))</f>
        <v/>
      </c>
      <c r="M134" s="75">
        <f>IF(B134="",0,IF(ISNA(VLOOKUP(A134,LongJump!F$5:I$302,4,FALSE)),0,VLOOKUP(A134,LongJump!F$5:I$302,4,FALSE)))</f>
        <v>0</v>
      </c>
      <c r="N134" s="75">
        <f>IF(B134="",0,IF(ISNA(VLOOKUP(A134,LongJump!F$5:J$302,5,FALSE)),0,VLOOKUP(A134,LongJump!F$5:J$302,5,FALSE)))</f>
        <v>0</v>
      </c>
      <c r="O134" s="75" t="str">
        <f>IF(B134="","",IF(ISNA(VLOOKUP(A134,Vortex!F$5:I$302,2,FALSE)),"",VLOOKUP(A134,Vortex!F$5:I$302,2,FALSE)))</f>
        <v/>
      </c>
      <c r="P134" s="75">
        <f>IF(B134="",0,IF(ISNA(VLOOKUP(A134,Vortex!F$5:I$302,4,FALSE)),0,VLOOKUP(A134,Vortex!F$5:I$302,4,FALSE)))</f>
        <v>0</v>
      </c>
      <c r="Q134" s="75">
        <f t="shared" si="36"/>
        <v>0</v>
      </c>
      <c r="R134" s="75" t="str">
        <f t="shared" si="37"/>
        <v/>
      </c>
      <c r="S134" s="75" t="str">
        <f t="shared" si="38"/>
        <v/>
      </c>
      <c r="T134" s="75" t="str">
        <f t="shared" si="39"/>
        <v/>
      </c>
      <c r="U134" s="75" t="str">
        <f t="shared" si="40"/>
        <v/>
      </c>
      <c r="V134" s="63"/>
    </row>
    <row r="135" spans="1:22" ht="20" customHeight="1">
      <c r="A135" s="75" t="str">
        <f>IF(DECLARATIONS!C134=0,"",DECLARATIONS!C134)</f>
        <v/>
      </c>
      <c r="B135" s="237" t="str">
        <f>IF(ISNA(VLOOKUP(A135,DECLARATIONS!C$5:D$292,2,FALSE)),"",IF(VLOOKUP(A135,DECLARATIONS!C$5:D$292,2,FALSE)="","",VLOOKUP(A135,DECLARATIONS!C$5:D$292,2,FALSE)))</f>
        <v/>
      </c>
      <c r="C135" s="237" t="str">
        <f>IF(ISNA(VLOOKUP(A135,DECLARATIONS!C$5:G$292,5,FALSE)),"",IF(VLOOKUP(A135,DECLARATIONS!C$5:G$292,5,FALSE)="","",VLOOKUP(A135,DECLARATIONS!C$5:G$292,5,FALSE)))</f>
        <v/>
      </c>
      <c r="D135" s="237" t="str">
        <f>IF(ISNA(VLOOKUP(A135,DECLARATIONS!C$5:H$292,6,FALSE)),"",IF(VLOOKUP(A135,DECLARATIONS!C$5:H$292,6,FALSE)="","",VLOOKUP(A135,DECLARATIONS!C$5:H$292,6,FALSE)))</f>
        <v/>
      </c>
      <c r="E135" s="237" t="str">
        <f>IF(ISNA(VLOOKUP(A135,DECLARATIONS!C$5:F$292,4,FALSE)),"",IF(VLOOKUP(A135,DECLARATIONS!C$5:F$292,4,FALSE)="","",VLOOKUP(A135,DECLARATIONS!C$5:F$292,4,FALSE)))</f>
        <v/>
      </c>
      <c r="F135" s="75" t="str">
        <f>IF(B135="","",IF(ISNA(VLOOKUP(A135,'75m'!F$5:G$302,2,FALSE)),"",VLOOKUP(A135,'75m'!F$5:G$302,2,FALSE)))</f>
        <v/>
      </c>
      <c r="G135" s="75">
        <f>IF(B135="",0,IF(ISNA(VLOOKUP(A135,'75m'!F$5:I$302,4,FALSE)),0,VLOOKUP(A135,'75m'!F$5:I$302,4,FALSE)))</f>
        <v>0</v>
      </c>
      <c r="H135" s="75" t="str">
        <f>IF(B135="","",IF(ISNA(VLOOKUP(A135,'75m'!F$5:J$302,5,FALSE)),"",VLOOKUP(A135,'75m'!F$5:J$302,5,FALSE)))</f>
        <v/>
      </c>
      <c r="I135" s="77">
        <f>IF(B135="",0,IF(ISNA(VLOOKUP(A135,'600m'!F$5:I$302,2,FALSE)),0,VLOOKUP(A135,'600m'!F$5:I$302,2,FALSE)))</f>
        <v>0</v>
      </c>
      <c r="J135" s="75">
        <f>IF(B135="",0,IF(ISNA(VLOOKUP(A135,'600m'!F$5:I$302,4,FALSE)),0,VLOOKUP(A135,'600m'!F$5:I$302,4,FALSE)))</f>
        <v>0</v>
      </c>
      <c r="K135" s="75" t="str">
        <f>IF(B135="","",IF(ISNA(VLOOKUP(A135,'600m'!F$5:J$302,5,FALSE)),"",VLOOKUP(A135,'600m'!F$5:J$302,5,FALSE)))</f>
        <v/>
      </c>
      <c r="L135" s="75" t="str">
        <f>IF(B135="","",IF(ISNA(VLOOKUP(A135,LongJump!F$5:G$302,2,FALSE)),"",VLOOKUP(A135,LongJump!F$5:G$302,2,FALSE)))</f>
        <v/>
      </c>
      <c r="M135" s="75">
        <f>IF(B135="",0,IF(ISNA(VLOOKUP(A135,LongJump!F$5:I$302,4,FALSE)),0,VLOOKUP(A135,LongJump!F$5:I$302,4,FALSE)))</f>
        <v>0</v>
      </c>
      <c r="N135" s="75">
        <f>IF(B135="",0,IF(ISNA(VLOOKUP(A135,LongJump!F$5:J$302,5,FALSE)),0,VLOOKUP(A135,LongJump!F$5:J$302,5,FALSE)))</f>
        <v>0</v>
      </c>
      <c r="O135" s="75" t="str">
        <f>IF(B135="","",IF(ISNA(VLOOKUP(A135,Vortex!F$5:I$302,2,FALSE)),"",VLOOKUP(A135,Vortex!F$5:I$302,2,FALSE)))</f>
        <v/>
      </c>
      <c r="P135" s="75">
        <f>IF(B135="",0,IF(ISNA(VLOOKUP(A135,Vortex!F$5:I$302,4,FALSE)),0,VLOOKUP(A135,Vortex!F$5:I$302,4,FALSE)))</f>
        <v>0</v>
      </c>
      <c r="Q135" s="75">
        <f t="shared" ref="Q135:Q198" si="42">G135+J135+M135+P135</f>
        <v>0</v>
      </c>
      <c r="R135" s="75" t="str">
        <f t="shared" ref="R135:R198" si="43">IF(OR($Q135=0,$E135&lt;&gt;"U9"),"",COUNTIFS($C$6:$C$293, $C135, $D$6:$D$293, $D135, $E$6:$E$293, $E135, $Q$6:$Q$293,"&gt;"&amp;$Q135)+1)</f>
        <v/>
      </c>
      <c r="S135" s="75" t="str">
        <f t="shared" ref="S135:S198" si="44">IF(OR($Q135=0,$E135&lt;&gt;"U11"),"",COUNTIFS($C$6:$C$293, $C135, $D$6:$D$293, $D135, $E$6:$E$293, $E135, $Q$6:$Q$293,"&gt;"&amp;$Q135)+1)</f>
        <v/>
      </c>
      <c r="T135" s="75" t="str">
        <f t="shared" ref="T135:T198" si="45">IF(OR($Q135=0,$E135&lt;&gt;"U9"),"",COUNTIFS($D$6:$D$293, $D135,$E$6:$E$293,$E135,$Q$6:$Q$293,"&gt;"&amp;$Q135)+1)</f>
        <v/>
      </c>
      <c r="U135" s="75" t="str">
        <f t="shared" ref="U135:U198" si="46">IF(OR($Q135=0,$E135&lt;&gt;"U11"),"",COUNTIFS($D$6:$D$293, $D135,$E$6:$E$293,$E135,$Q$6:$Q$293,"&gt;"&amp;$Q135)+1)</f>
        <v/>
      </c>
      <c r="V135" s="63"/>
    </row>
    <row r="136" spans="1:22" ht="20" customHeight="1">
      <c r="A136" s="75" t="str">
        <f>IF(DECLARATIONS!C135=0,"",DECLARATIONS!C135)</f>
        <v/>
      </c>
      <c r="B136" s="237" t="str">
        <f>IF(ISNA(VLOOKUP(A136,DECLARATIONS!C$5:D$292,2,FALSE)),"",IF(VLOOKUP(A136,DECLARATIONS!C$5:D$292,2,FALSE)="","",VLOOKUP(A136,DECLARATIONS!C$5:D$292,2,FALSE)))</f>
        <v/>
      </c>
      <c r="C136" s="237" t="str">
        <f>IF(ISNA(VLOOKUP(A136,DECLARATIONS!C$5:G$292,5,FALSE)),"",IF(VLOOKUP(A136,DECLARATIONS!C$5:G$292,5,FALSE)="","",VLOOKUP(A136,DECLARATIONS!C$5:G$292,5,FALSE)))</f>
        <v/>
      </c>
      <c r="D136" s="237" t="str">
        <f>IF(ISNA(VLOOKUP(A136,DECLARATIONS!C$5:H$292,6,FALSE)),"",IF(VLOOKUP(A136,DECLARATIONS!C$5:H$292,6,FALSE)="","",VLOOKUP(A136,DECLARATIONS!C$5:H$292,6,FALSE)))</f>
        <v/>
      </c>
      <c r="E136" s="237" t="str">
        <f>IF(ISNA(VLOOKUP(A136,DECLARATIONS!C$5:F$292,4,FALSE)),"",IF(VLOOKUP(A136,DECLARATIONS!C$5:F$292,4,FALSE)="","",VLOOKUP(A136,DECLARATIONS!C$5:F$292,4,FALSE)))</f>
        <v/>
      </c>
      <c r="F136" s="75" t="str">
        <f>IF(B136="","",IF(ISNA(VLOOKUP(A136,'75m'!F$5:G$302,2,FALSE)),"",VLOOKUP(A136,'75m'!F$5:G$302,2,FALSE)))</f>
        <v/>
      </c>
      <c r="G136" s="75">
        <f>IF(B136="",0,IF(ISNA(VLOOKUP(A136,'75m'!F$5:I$302,4,FALSE)),0,VLOOKUP(A136,'75m'!F$5:I$302,4,FALSE)))</f>
        <v>0</v>
      </c>
      <c r="H136" s="75" t="str">
        <f>IF(B136="","",IF(ISNA(VLOOKUP(A136,'75m'!F$5:J$302,5,FALSE)),"",VLOOKUP(A136,'75m'!F$5:J$302,5,FALSE)))</f>
        <v/>
      </c>
      <c r="I136" s="77">
        <f>IF(B136="",0,IF(ISNA(VLOOKUP(A136,'600m'!F$5:I$302,2,FALSE)),0,VLOOKUP(A136,'600m'!F$5:I$302,2,FALSE)))</f>
        <v>0</v>
      </c>
      <c r="J136" s="75">
        <f>IF(B136="",0,IF(ISNA(VLOOKUP(A136,'600m'!F$5:I$302,4,FALSE)),0,VLOOKUP(A136,'600m'!F$5:I$302,4,FALSE)))</f>
        <v>0</v>
      </c>
      <c r="K136" s="75" t="str">
        <f>IF(B136="","",IF(ISNA(VLOOKUP(A136,'600m'!F$5:J$302,5,FALSE)),"",VLOOKUP(A136,'600m'!F$5:J$302,5,FALSE)))</f>
        <v/>
      </c>
      <c r="L136" s="75" t="str">
        <f>IF(B136="","",IF(ISNA(VLOOKUP(A136,LongJump!F$5:G$302,2,FALSE)),"",VLOOKUP(A136,LongJump!F$5:G$302,2,FALSE)))</f>
        <v/>
      </c>
      <c r="M136" s="75">
        <f>IF(B136="",0,IF(ISNA(VLOOKUP(A136,LongJump!F$5:I$302,4,FALSE)),0,VLOOKUP(A136,LongJump!F$5:I$302,4,FALSE)))</f>
        <v>0</v>
      </c>
      <c r="N136" s="75">
        <f>IF(B136="",0,IF(ISNA(VLOOKUP(A136,LongJump!F$5:J$302,5,FALSE)),0,VLOOKUP(A136,LongJump!F$5:J$302,5,FALSE)))</f>
        <v>0</v>
      </c>
      <c r="O136" s="75" t="str">
        <f>IF(B136="","",IF(ISNA(VLOOKUP(A136,Vortex!F$5:I$302,2,FALSE)),"",VLOOKUP(A136,Vortex!F$5:I$302,2,FALSE)))</f>
        <v/>
      </c>
      <c r="P136" s="75">
        <f>IF(B136="",0,IF(ISNA(VLOOKUP(A136,Vortex!F$5:I$302,4,FALSE)),0,VLOOKUP(A136,Vortex!F$5:I$302,4,FALSE)))</f>
        <v>0</v>
      </c>
      <c r="Q136" s="75">
        <f t="shared" si="42"/>
        <v>0</v>
      </c>
      <c r="R136" s="75" t="str">
        <f t="shared" si="43"/>
        <v/>
      </c>
      <c r="S136" s="75" t="str">
        <f t="shared" si="44"/>
        <v/>
      </c>
      <c r="T136" s="75" t="str">
        <f t="shared" si="45"/>
        <v/>
      </c>
      <c r="U136" s="75" t="str">
        <f t="shared" si="46"/>
        <v/>
      </c>
      <c r="V136" s="63"/>
    </row>
    <row r="137" spans="1:22" ht="20" customHeight="1">
      <c r="A137" s="75" t="str">
        <f>IF(DECLARATIONS!C136=0,"",DECLARATIONS!C136)</f>
        <v/>
      </c>
      <c r="B137" s="237" t="str">
        <f>IF(ISNA(VLOOKUP(A137,DECLARATIONS!C$5:D$292,2,FALSE)),"",IF(VLOOKUP(A137,DECLARATIONS!C$5:D$292,2,FALSE)="","",VLOOKUP(A137,DECLARATIONS!C$5:D$292,2,FALSE)))</f>
        <v/>
      </c>
      <c r="C137" s="237" t="str">
        <f>IF(ISNA(VLOOKUP(A137,DECLARATIONS!C$5:G$292,5,FALSE)),"",IF(VLOOKUP(A137,DECLARATIONS!C$5:G$292,5,FALSE)="","",VLOOKUP(A137,DECLARATIONS!C$5:G$292,5,FALSE)))</f>
        <v/>
      </c>
      <c r="D137" s="237" t="str">
        <f>IF(ISNA(VLOOKUP(A137,DECLARATIONS!C$5:H$292,6,FALSE)),"",IF(VLOOKUP(A137,DECLARATIONS!C$5:H$292,6,FALSE)="","",VLOOKUP(A137,DECLARATIONS!C$5:H$292,6,FALSE)))</f>
        <v/>
      </c>
      <c r="E137" s="237" t="str">
        <f>IF(ISNA(VLOOKUP(A137,DECLARATIONS!C$5:F$292,4,FALSE)),"",IF(VLOOKUP(A137,DECLARATIONS!C$5:F$292,4,FALSE)="","",VLOOKUP(A137,DECLARATIONS!C$5:F$292,4,FALSE)))</f>
        <v/>
      </c>
      <c r="F137" s="75" t="str">
        <f>IF(B137="","",IF(ISNA(VLOOKUP(A137,'75m'!F$5:G$302,2,FALSE)),"",VLOOKUP(A137,'75m'!F$5:G$302,2,FALSE)))</f>
        <v/>
      </c>
      <c r="G137" s="75">
        <f>IF(B137="",0,IF(ISNA(VLOOKUP(A137,'75m'!F$5:I$302,4,FALSE)),0,VLOOKUP(A137,'75m'!F$5:I$302,4,FALSE)))</f>
        <v>0</v>
      </c>
      <c r="H137" s="75" t="str">
        <f>IF(B137="","",IF(ISNA(VLOOKUP(A137,'75m'!F$5:J$302,5,FALSE)),"",VLOOKUP(A137,'75m'!F$5:J$302,5,FALSE)))</f>
        <v/>
      </c>
      <c r="I137" s="77">
        <f>IF(B137="",0,IF(ISNA(VLOOKUP(A137,'600m'!F$5:I$302,2,FALSE)),0,VLOOKUP(A137,'600m'!F$5:I$302,2,FALSE)))</f>
        <v>0</v>
      </c>
      <c r="J137" s="75">
        <f>IF(B137="",0,IF(ISNA(VLOOKUP(A137,'600m'!F$5:I$302,4,FALSE)),0,VLOOKUP(A137,'600m'!F$5:I$302,4,FALSE)))</f>
        <v>0</v>
      </c>
      <c r="K137" s="75" t="str">
        <f>IF(B137="","",IF(ISNA(VLOOKUP(A137,'600m'!F$5:J$302,5,FALSE)),"",VLOOKUP(A137,'600m'!F$5:J$302,5,FALSE)))</f>
        <v/>
      </c>
      <c r="L137" s="75" t="str">
        <f>IF(B137="","",IF(ISNA(VLOOKUP(A137,LongJump!F$5:G$302,2,FALSE)),"",VLOOKUP(A137,LongJump!F$5:G$302,2,FALSE)))</f>
        <v/>
      </c>
      <c r="M137" s="75">
        <f>IF(B137="",0,IF(ISNA(VLOOKUP(A137,LongJump!F$5:I$302,4,FALSE)),0,VLOOKUP(A137,LongJump!F$5:I$302,4,FALSE)))</f>
        <v>0</v>
      </c>
      <c r="N137" s="75">
        <f>IF(B137="",0,IF(ISNA(VLOOKUP(A137,LongJump!F$5:J$302,5,FALSE)),0,VLOOKUP(A137,LongJump!F$5:J$302,5,FALSE)))</f>
        <v>0</v>
      </c>
      <c r="O137" s="75" t="str">
        <f>IF(B137="","",IF(ISNA(VLOOKUP(A137,Vortex!F$5:I$302,2,FALSE)),"",VLOOKUP(A137,Vortex!F$5:I$302,2,FALSE)))</f>
        <v/>
      </c>
      <c r="P137" s="75">
        <f>IF(B137="",0,IF(ISNA(VLOOKUP(A137,Vortex!F$5:I$302,4,FALSE)),0,VLOOKUP(A137,Vortex!F$5:I$302,4,FALSE)))</f>
        <v>0</v>
      </c>
      <c r="Q137" s="75">
        <f t="shared" si="42"/>
        <v>0</v>
      </c>
      <c r="R137" s="75" t="str">
        <f t="shared" si="43"/>
        <v/>
      </c>
      <c r="S137" s="75" t="str">
        <f t="shared" si="44"/>
        <v/>
      </c>
      <c r="T137" s="75" t="str">
        <f t="shared" si="45"/>
        <v/>
      </c>
      <c r="U137" s="75" t="str">
        <f t="shared" si="46"/>
        <v/>
      </c>
      <c r="V137" s="63"/>
    </row>
    <row r="138" spans="1:22" ht="20" customHeight="1">
      <c r="A138" s="75" t="str">
        <f>IF(DECLARATIONS!C137=0,"",DECLARATIONS!C137)</f>
        <v/>
      </c>
      <c r="B138" s="237" t="str">
        <f>IF(ISNA(VLOOKUP(A138,DECLARATIONS!C$5:D$292,2,FALSE)),"",IF(VLOOKUP(A138,DECLARATIONS!C$5:D$292,2,FALSE)="","",VLOOKUP(A138,DECLARATIONS!C$5:D$292,2,FALSE)))</f>
        <v/>
      </c>
      <c r="C138" s="237" t="str">
        <f>IF(ISNA(VLOOKUP(A138,DECLARATIONS!C$5:G$292,5,FALSE)),"",IF(VLOOKUP(A138,DECLARATIONS!C$5:G$292,5,FALSE)="","",VLOOKUP(A138,DECLARATIONS!C$5:G$292,5,FALSE)))</f>
        <v/>
      </c>
      <c r="D138" s="237" t="str">
        <f>IF(ISNA(VLOOKUP(A138,DECLARATIONS!C$5:H$292,6,FALSE)),"",IF(VLOOKUP(A138,DECLARATIONS!C$5:H$292,6,FALSE)="","",VLOOKUP(A138,DECLARATIONS!C$5:H$292,6,FALSE)))</f>
        <v/>
      </c>
      <c r="E138" s="237" t="str">
        <f>IF(ISNA(VLOOKUP(A138,DECLARATIONS!C$5:F$292,4,FALSE)),"",IF(VLOOKUP(A138,DECLARATIONS!C$5:F$292,4,FALSE)="","",VLOOKUP(A138,DECLARATIONS!C$5:F$292,4,FALSE)))</f>
        <v/>
      </c>
      <c r="F138" s="75" t="str">
        <f>IF(B138="","",IF(ISNA(VLOOKUP(A138,'75m'!F$5:G$302,2,FALSE)),"",VLOOKUP(A138,'75m'!F$5:G$302,2,FALSE)))</f>
        <v/>
      </c>
      <c r="G138" s="75">
        <f>IF(B138="",0,IF(ISNA(VLOOKUP(A138,'75m'!F$5:I$302,4,FALSE)),0,VLOOKUP(A138,'75m'!F$5:I$302,4,FALSE)))</f>
        <v>0</v>
      </c>
      <c r="H138" s="75" t="str">
        <f>IF(B138="","",IF(ISNA(VLOOKUP(A138,'75m'!F$5:J$302,5,FALSE)),"",VLOOKUP(A138,'75m'!F$5:J$302,5,FALSE)))</f>
        <v/>
      </c>
      <c r="I138" s="77">
        <f>IF(B138="",0,IF(ISNA(VLOOKUP(A138,'600m'!F$5:I$302,2,FALSE)),0,VLOOKUP(A138,'600m'!F$5:I$302,2,FALSE)))</f>
        <v>0</v>
      </c>
      <c r="J138" s="75">
        <f>IF(B138="",0,IF(ISNA(VLOOKUP(A138,'600m'!F$5:I$302,4,FALSE)),0,VLOOKUP(A138,'600m'!F$5:I$302,4,FALSE)))</f>
        <v>0</v>
      </c>
      <c r="K138" s="75" t="str">
        <f>IF(B138="","",IF(ISNA(VLOOKUP(A138,'600m'!F$5:J$302,5,FALSE)),"",VLOOKUP(A138,'600m'!F$5:J$302,5,FALSE)))</f>
        <v/>
      </c>
      <c r="L138" s="75" t="str">
        <f>IF(B138="","",IF(ISNA(VLOOKUP(A138,LongJump!F$5:G$302,2,FALSE)),"",VLOOKUP(A138,LongJump!F$5:G$302,2,FALSE)))</f>
        <v/>
      </c>
      <c r="M138" s="75">
        <f>IF(B138="",0,IF(ISNA(VLOOKUP(A138,LongJump!F$5:I$302,4,FALSE)),0,VLOOKUP(A138,LongJump!F$5:I$302,4,FALSE)))</f>
        <v>0</v>
      </c>
      <c r="N138" s="75">
        <f>IF(B138="",0,IF(ISNA(VLOOKUP(A138,LongJump!F$5:J$302,5,FALSE)),0,VLOOKUP(A138,LongJump!F$5:J$302,5,FALSE)))</f>
        <v>0</v>
      </c>
      <c r="O138" s="75" t="str">
        <f>IF(B138="","",IF(ISNA(VLOOKUP(A138,Vortex!F$5:I$302,2,FALSE)),"",VLOOKUP(A138,Vortex!F$5:I$302,2,FALSE)))</f>
        <v/>
      </c>
      <c r="P138" s="75">
        <f>IF(B138="",0,IF(ISNA(VLOOKUP(A138,Vortex!F$5:I$302,4,FALSE)),0,VLOOKUP(A138,Vortex!F$5:I$302,4,FALSE)))</f>
        <v>0</v>
      </c>
      <c r="Q138" s="75">
        <f t="shared" si="42"/>
        <v>0</v>
      </c>
      <c r="R138" s="75" t="str">
        <f t="shared" si="43"/>
        <v/>
      </c>
      <c r="S138" s="75" t="str">
        <f t="shared" si="44"/>
        <v/>
      </c>
      <c r="T138" s="75" t="str">
        <f t="shared" si="45"/>
        <v/>
      </c>
      <c r="U138" s="75" t="str">
        <f t="shared" si="46"/>
        <v/>
      </c>
      <c r="V138" s="63"/>
    </row>
    <row r="139" spans="1:22" ht="20" customHeight="1">
      <c r="A139" s="75" t="str">
        <f>IF(DECLARATIONS!C138=0,"",DECLARATIONS!C138)</f>
        <v/>
      </c>
      <c r="B139" s="237" t="str">
        <f>IF(ISNA(VLOOKUP(A139,DECLARATIONS!C$5:D$292,2,FALSE)),"",IF(VLOOKUP(A139,DECLARATIONS!C$5:D$292,2,FALSE)="","",VLOOKUP(A139,DECLARATIONS!C$5:D$292,2,FALSE)))</f>
        <v/>
      </c>
      <c r="C139" s="237" t="str">
        <f>IF(ISNA(VLOOKUP(A139,DECLARATIONS!C$5:G$292,5,FALSE)),"",IF(VLOOKUP(A139,DECLARATIONS!C$5:G$292,5,FALSE)="","",VLOOKUP(A139,DECLARATIONS!C$5:G$292,5,FALSE)))</f>
        <v/>
      </c>
      <c r="D139" s="237" t="str">
        <f>IF(ISNA(VLOOKUP(A139,DECLARATIONS!C$5:H$292,6,FALSE)),"",IF(VLOOKUP(A139,DECLARATIONS!C$5:H$292,6,FALSE)="","",VLOOKUP(A139,DECLARATIONS!C$5:H$292,6,FALSE)))</f>
        <v/>
      </c>
      <c r="E139" s="237" t="str">
        <f>IF(ISNA(VLOOKUP(A139,DECLARATIONS!C$5:F$292,4,FALSE)),"",IF(VLOOKUP(A139,DECLARATIONS!C$5:F$292,4,FALSE)="","",VLOOKUP(A139,DECLARATIONS!C$5:F$292,4,FALSE)))</f>
        <v/>
      </c>
      <c r="F139" s="75" t="str">
        <f>IF(B139="","",IF(ISNA(VLOOKUP(A139,'75m'!F$5:G$302,2,FALSE)),"",VLOOKUP(A139,'75m'!F$5:G$302,2,FALSE)))</f>
        <v/>
      </c>
      <c r="G139" s="75">
        <f>IF(B139="",0,IF(ISNA(VLOOKUP(A139,'75m'!F$5:I$302,4,FALSE)),0,VLOOKUP(A139,'75m'!F$5:I$302,4,FALSE)))</f>
        <v>0</v>
      </c>
      <c r="H139" s="75" t="str">
        <f>IF(B139="","",IF(ISNA(VLOOKUP(A139,'75m'!F$5:J$302,5,FALSE)),"",VLOOKUP(A139,'75m'!F$5:J$302,5,FALSE)))</f>
        <v/>
      </c>
      <c r="I139" s="77">
        <f>IF(B139="",0,IF(ISNA(VLOOKUP(A139,'600m'!F$5:I$302,2,FALSE)),0,VLOOKUP(A139,'600m'!F$5:I$302,2,FALSE)))</f>
        <v>0</v>
      </c>
      <c r="J139" s="75">
        <f>IF(B139="",0,IF(ISNA(VLOOKUP(A139,'600m'!F$5:I$302,4,FALSE)),0,VLOOKUP(A139,'600m'!F$5:I$302,4,FALSE)))</f>
        <v>0</v>
      </c>
      <c r="K139" s="75" t="str">
        <f>IF(B139="","",IF(ISNA(VLOOKUP(A139,'600m'!F$5:J$302,5,FALSE)),"",VLOOKUP(A139,'600m'!F$5:J$302,5,FALSE)))</f>
        <v/>
      </c>
      <c r="L139" s="75" t="str">
        <f>IF(B139="","",IF(ISNA(VLOOKUP(A139,LongJump!F$5:G$302,2,FALSE)),"",VLOOKUP(A139,LongJump!F$5:G$302,2,FALSE)))</f>
        <v/>
      </c>
      <c r="M139" s="75">
        <f>IF(B139="",0,IF(ISNA(VLOOKUP(A139,LongJump!F$5:I$302,4,FALSE)),0,VLOOKUP(A139,LongJump!F$5:I$302,4,FALSE)))</f>
        <v>0</v>
      </c>
      <c r="N139" s="75">
        <f>IF(B139="",0,IF(ISNA(VLOOKUP(A139,LongJump!F$5:J$302,5,FALSE)),0,VLOOKUP(A139,LongJump!F$5:J$302,5,FALSE)))</f>
        <v>0</v>
      </c>
      <c r="O139" s="75" t="str">
        <f>IF(B139="","",IF(ISNA(VLOOKUP(A139,Vortex!F$5:I$302,2,FALSE)),"",VLOOKUP(A139,Vortex!F$5:I$302,2,FALSE)))</f>
        <v/>
      </c>
      <c r="P139" s="75">
        <f>IF(B139="",0,IF(ISNA(VLOOKUP(A139,Vortex!F$5:I$302,4,FALSE)),0,VLOOKUP(A139,Vortex!F$5:I$302,4,FALSE)))</f>
        <v>0</v>
      </c>
      <c r="Q139" s="75">
        <f t="shared" si="42"/>
        <v>0</v>
      </c>
      <c r="R139" s="75" t="str">
        <f t="shared" si="43"/>
        <v/>
      </c>
      <c r="S139" s="75" t="str">
        <f t="shared" si="44"/>
        <v/>
      </c>
      <c r="T139" s="75" t="str">
        <f t="shared" si="45"/>
        <v/>
      </c>
      <c r="U139" s="75" t="str">
        <f t="shared" si="46"/>
        <v/>
      </c>
      <c r="V139" s="63"/>
    </row>
    <row r="140" spans="1:22" ht="20" customHeight="1">
      <c r="A140" s="75" t="str">
        <f>IF(DECLARATIONS!C139=0,"",DECLARATIONS!C139)</f>
        <v/>
      </c>
      <c r="B140" s="237" t="str">
        <f>IF(ISNA(VLOOKUP(A140,DECLARATIONS!C$5:D$292,2,FALSE)),"",IF(VLOOKUP(A140,DECLARATIONS!C$5:D$292,2,FALSE)="","",VLOOKUP(A140,DECLARATIONS!C$5:D$292,2,FALSE)))</f>
        <v/>
      </c>
      <c r="C140" s="237" t="str">
        <f>IF(ISNA(VLOOKUP(A140,DECLARATIONS!C$5:G$292,5,FALSE)),"",IF(VLOOKUP(A140,DECLARATIONS!C$5:G$292,5,FALSE)="","",VLOOKUP(A140,DECLARATIONS!C$5:G$292,5,FALSE)))</f>
        <v/>
      </c>
      <c r="D140" s="237" t="str">
        <f>IF(ISNA(VLOOKUP(A140,DECLARATIONS!C$5:H$292,6,FALSE)),"",IF(VLOOKUP(A140,DECLARATIONS!C$5:H$292,6,FALSE)="","",VLOOKUP(A140,DECLARATIONS!C$5:H$292,6,FALSE)))</f>
        <v/>
      </c>
      <c r="E140" s="237" t="str">
        <f>IF(ISNA(VLOOKUP(A140,DECLARATIONS!C$5:F$292,4,FALSE)),"",IF(VLOOKUP(A140,DECLARATIONS!C$5:F$292,4,FALSE)="","",VLOOKUP(A140,DECLARATIONS!C$5:F$292,4,FALSE)))</f>
        <v/>
      </c>
      <c r="F140" s="75" t="str">
        <f>IF(B140="","",IF(ISNA(VLOOKUP(A140,'75m'!F$5:G$302,2,FALSE)),"",VLOOKUP(A140,'75m'!F$5:G$302,2,FALSE)))</f>
        <v/>
      </c>
      <c r="G140" s="75">
        <f>IF(B140="",0,IF(ISNA(VLOOKUP(A140,'75m'!F$5:I$302,4,FALSE)),0,VLOOKUP(A140,'75m'!F$5:I$302,4,FALSE)))</f>
        <v>0</v>
      </c>
      <c r="H140" s="75" t="str">
        <f>IF(B140="","",IF(ISNA(VLOOKUP(A140,'75m'!F$5:J$302,5,FALSE)),"",VLOOKUP(A140,'75m'!F$5:J$302,5,FALSE)))</f>
        <v/>
      </c>
      <c r="I140" s="77">
        <f>IF(B140="",0,IF(ISNA(VLOOKUP(A140,'600m'!F$5:I$302,2,FALSE)),0,VLOOKUP(A140,'600m'!F$5:I$302,2,FALSE)))</f>
        <v>0</v>
      </c>
      <c r="J140" s="75">
        <f>IF(B140="",0,IF(ISNA(VLOOKUP(A140,'600m'!F$5:I$302,4,FALSE)),0,VLOOKUP(A140,'600m'!F$5:I$302,4,FALSE)))</f>
        <v>0</v>
      </c>
      <c r="K140" s="75" t="str">
        <f>IF(B140="","",IF(ISNA(VLOOKUP(A140,'600m'!F$5:J$302,5,FALSE)),"",VLOOKUP(A140,'600m'!F$5:J$302,5,FALSE)))</f>
        <v/>
      </c>
      <c r="L140" s="75" t="str">
        <f>IF(B140="","",IF(ISNA(VLOOKUP(A140,LongJump!F$5:G$302,2,FALSE)),"",VLOOKUP(A140,LongJump!F$5:G$302,2,FALSE)))</f>
        <v/>
      </c>
      <c r="M140" s="75">
        <f>IF(B140="",0,IF(ISNA(VLOOKUP(A140,LongJump!F$5:I$302,4,FALSE)),0,VLOOKUP(A140,LongJump!F$5:I$302,4,FALSE)))</f>
        <v>0</v>
      </c>
      <c r="N140" s="75">
        <f>IF(B140="",0,IF(ISNA(VLOOKUP(A140,LongJump!F$5:J$302,5,FALSE)),0,VLOOKUP(A140,LongJump!F$5:J$302,5,FALSE)))</f>
        <v>0</v>
      </c>
      <c r="O140" s="75" t="str">
        <f>IF(B140="","",IF(ISNA(VLOOKUP(A140,Vortex!F$5:I$302,2,FALSE)),"",VLOOKUP(A140,Vortex!F$5:I$302,2,FALSE)))</f>
        <v/>
      </c>
      <c r="P140" s="75">
        <f>IF(B140="",0,IF(ISNA(VLOOKUP(A140,Vortex!F$5:I$302,4,FALSE)),0,VLOOKUP(A140,Vortex!F$5:I$302,4,FALSE)))</f>
        <v>0</v>
      </c>
      <c r="Q140" s="75">
        <f t="shared" si="42"/>
        <v>0</v>
      </c>
      <c r="R140" s="75" t="str">
        <f t="shared" si="43"/>
        <v/>
      </c>
      <c r="S140" s="75" t="str">
        <f t="shared" si="44"/>
        <v/>
      </c>
      <c r="T140" s="75" t="str">
        <f t="shared" si="45"/>
        <v/>
      </c>
      <c r="U140" s="75" t="str">
        <f t="shared" si="46"/>
        <v/>
      </c>
      <c r="V140" s="63"/>
    </row>
    <row r="141" spans="1:22" ht="20" customHeight="1">
      <c r="A141" s="75" t="str">
        <f>IF(DECLARATIONS!C140=0,"",DECLARATIONS!C140)</f>
        <v/>
      </c>
      <c r="B141" s="237" t="str">
        <f>IF(ISNA(VLOOKUP(A141,DECLARATIONS!C$5:D$292,2,FALSE)),"",IF(VLOOKUP(A141,DECLARATIONS!C$5:D$292,2,FALSE)="","",VLOOKUP(A141,DECLARATIONS!C$5:D$292,2,FALSE)))</f>
        <v/>
      </c>
      <c r="C141" s="237" t="str">
        <f>IF(ISNA(VLOOKUP(A141,DECLARATIONS!C$5:G$292,5,FALSE)),"",IF(VLOOKUP(A141,DECLARATIONS!C$5:G$292,5,FALSE)="","",VLOOKUP(A141,DECLARATIONS!C$5:G$292,5,FALSE)))</f>
        <v/>
      </c>
      <c r="D141" s="237" t="str">
        <f>IF(ISNA(VLOOKUP(A141,DECLARATIONS!C$5:H$292,6,FALSE)),"",IF(VLOOKUP(A141,DECLARATIONS!C$5:H$292,6,FALSE)="","",VLOOKUP(A141,DECLARATIONS!C$5:H$292,6,FALSE)))</f>
        <v/>
      </c>
      <c r="E141" s="237" t="str">
        <f>IF(ISNA(VLOOKUP(A141,DECLARATIONS!C$5:F$292,4,FALSE)),"",IF(VLOOKUP(A141,DECLARATIONS!C$5:F$292,4,FALSE)="","",VLOOKUP(A141,DECLARATIONS!C$5:F$292,4,FALSE)))</f>
        <v/>
      </c>
      <c r="F141" s="75" t="str">
        <f>IF(B141="","",IF(ISNA(VLOOKUP(A141,'75m'!F$5:G$302,2,FALSE)),"",VLOOKUP(A141,'75m'!F$5:G$302,2,FALSE)))</f>
        <v/>
      </c>
      <c r="G141" s="75">
        <f>IF(B141="",0,IF(ISNA(VLOOKUP(A141,'75m'!F$5:I$302,4,FALSE)),0,VLOOKUP(A141,'75m'!F$5:I$302,4,FALSE)))</f>
        <v>0</v>
      </c>
      <c r="H141" s="75" t="str">
        <f>IF(B141="","",IF(ISNA(VLOOKUP(A141,'75m'!F$5:J$302,5,FALSE)),"",VLOOKUP(A141,'75m'!F$5:J$302,5,FALSE)))</f>
        <v/>
      </c>
      <c r="I141" s="77">
        <f>IF(B141="",0,IF(ISNA(VLOOKUP(A141,'600m'!F$5:I$302,2,FALSE)),0,VLOOKUP(A141,'600m'!F$5:I$302,2,FALSE)))</f>
        <v>0</v>
      </c>
      <c r="J141" s="75">
        <f>IF(B141="",0,IF(ISNA(VLOOKUP(A141,'600m'!F$5:I$302,4,FALSE)),0,VLOOKUP(A141,'600m'!F$5:I$302,4,FALSE)))</f>
        <v>0</v>
      </c>
      <c r="K141" s="75" t="str">
        <f>IF(B141="","",IF(ISNA(VLOOKUP(A141,'600m'!F$5:J$302,5,FALSE)),"",VLOOKUP(A141,'600m'!F$5:J$302,5,FALSE)))</f>
        <v/>
      </c>
      <c r="L141" s="75" t="str">
        <f>IF(B141="","",IF(ISNA(VLOOKUP(A141,LongJump!F$5:G$302,2,FALSE)),"",VLOOKUP(A141,LongJump!F$5:G$302,2,FALSE)))</f>
        <v/>
      </c>
      <c r="M141" s="75">
        <f>IF(B141="",0,IF(ISNA(VLOOKUP(A141,LongJump!F$5:I$302,4,FALSE)),0,VLOOKUP(A141,LongJump!F$5:I$302,4,FALSE)))</f>
        <v>0</v>
      </c>
      <c r="N141" s="75">
        <f>IF(B141="",0,IF(ISNA(VLOOKUP(A141,LongJump!F$5:J$302,5,FALSE)),0,VLOOKUP(A141,LongJump!F$5:J$302,5,FALSE)))</f>
        <v>0</v>
      </c>
      <c r="O141" s="75" t="str">
        <f>IF(B141="","",IF(ISNA(VLOOKUP(A141,Vortex!F$5:I$302,2,FALSE)),"",VLOOKUP(A141,Vortex!F$5:I$302,2,FALSE)))</f>
        <v/>
      </c>
      <c r="P141" s="75">
        <f>IF(B141="",0,IF(ISNA(VLOOKUP(A141,Vortex!F$5:I$302,4,FALSE)),0,VLOOKUP(A141,Vortex!F$5:I$302,4,FALSE)))</f>
        <v>0</v>
      </c>
      <c r="Q141" s="75">
        <f t="shared" si="42"/>
        <v>0</v>
      </c>
      <c r="R141" s="75" t="str">
        <f t="shared" si="43"/>
        <v/>
      </c>
      <c r="S141" s="75" t="str">
        <f t="shared" si="44"/>
        <v/>
      </c>
      <c r="T141" s="75" t="str">
        <f t="shared" si="45"/>
        <v/>
      </c>
      <c r="U141" s="75" t="str">
        <f t="shared" si="46"/>
        <v/>
      </c>
      <c r="V141" s="63"/>
    </row>
    <row r="142" spans="1:22" ht="20" customHeight="1">
      <c r="A142" s="75" t="str">
        <f>IF(DECLARATIONS!C141=0,"",DECLARATIONS!C141)</f>
        <v/>
      </c>
      <c r="B142" s="237" t="str">
        <f>IF(ISNA(VLOOKUP(A142,DECLARATIONS!C$5:D$292,2,FALSE)),"",IF(VLOOKUP(A142,DECLARATIONS!C$5:D$292,2,FALSE)="","",VLOOKUP(A142,DECLARATIONS!C$5:D$292,2,FALSE)))</f>
        <v/>
      </c>
      <c r="C142" s="237" t="str">
        <f>IF(ISNA(VLOOKUP(A142,DECLARATIONS!C$5:G$292,5,FALSE)),"",IF(VLOOKUP(A142,DECLARATIONS!C$5:G$292,5,FALSE)="","",VLOOKUP(A142,DECLARATIONS!C$5:G$292,5,FALSE)))</f>
        <v/>
      </c>
      <c r="D142" s="237" t="str">
        <f>IF(ISNA(VLOOKUP(A142,DECLARATIONS!C$5:H$292,6,FALSE)),"",IF(VLOOKUP(A142,DECLARATIONS!C$5:H$292,6,FALSE)="","",VLOOKUP(A142,DECLARATIONS!C$5:H$292,6,FALSE)))</f>
        <v/>
      </c>
      <c r="E142" s="237" t="str">
        <f>IF(ISNA(VLOOKUP(A142,DECLARATIONS!C$5:F$292,4,FALSE)),"",IF(VLOOKUP(A142,DECLARATIONS!C$5:F$292,4,FALSE)="","",VLOOKUP(A142,DECLARATIONS!C$5:F$292,4,FALSE)))</f>
        <v/>
      </c>
      <c r="F142" s="75" t="str">
        <f>IF(B142="","",IF(ISNA(VLOOKUP(A142,'75m'!F$5:G$302,2,FALSE)),"",VLOOKUP(A142,'75m'!F$5:G$302,2,FALSE)))</f>
        <v/>
      </c>
      <c r="G142" s="75">
        <f>IF(B142="",0,IF(ISNA(VLOOKUP(A142,'75m'!F$5:I$302,4,FALSE)),0,VLOOKUP(A142,'75m'!F$5:I$302,4,FALSE)))</f>
        <v>0</v>
      </c>
      <c r="H142" s="75" t="str">
        <f>IF(B142="","",IF(ISNA(VLOOKUP(A142,'75m'!F$5:J$302,5,FALSE)),"",VLOOKUP(A142,'75m'!F$5:J$302,5,FALSE)))</f>
        <v/>
      </c>
      <c r="I142" s="77">
        <f>IF(B142="",0,IF(ISNA(VLOOKUP(A142,'600m'!F$5:I$302,2,FALSE)),0,VLOOKUP(A142,'600m'!F$5:I$302,2,FALSE)))</f>
        <v>0</v>
      </c>
      <c r="J142" s="75">
        <f>IF(B142="",0,IF(ISNA(VLOOKUP(A142,'600m'!F$5:I$302,4,FALSE)),0,VLOOKUP(A142,'600m'!F$5:I$302,4,FALSE)))</f>
        <v>0</v>
      </c>
      <c r="K142" s="75" t="str">
        <f>IF(B142="","",IF(ISNA(VLOOKUP(A142,'600m'!F$5:J$302,5,FALSE)),"",VLOOKUP(A142,'600m'!F$5:J$302,5,FALSE)))</f>
        <v/>
      </c>
      <c r="L142" s="75" t="str">
        <f>IF(B142="","",IF(ISNA(VLOOKUP(A142,LongJump!F$5:G$302,2,FALSE)),"",VLOOKUP(A142,LongJump!F$5:G$302,2,FALSE)))</f>
        <v/>
      </c>
      <c r="M142" s="75">
        <f>IF(B142="",0,IF(ISNA(VLOOKUP(A142,LongJump!F$5:I$302,4,FALSE)),0,VLOOKUP(A142,LongJump!F$5:I$302,4,FALSE)))</f>
        <v>0</v>
      </c>
      <c r="N142" s="75">
        <f>IF(B142="",0,IF(ISNA(VLOOKUP(A142,LongJump!F$5:J$302,5,FALSE)),0,VLOOKUP(A142,LongJump!F$5:J$302,5,FALSE)))</f>
        <v>0</v>
      </c>
      <c r="O142" s="75" t="str">
        <f>IF(B142="","",IF(ISNA(VLOOKUP(A142,Vortex!F$5:I$302,2,FALSE)),"",VLOOKUP(A142,Vortex!F$5:I$302,2,FALSE)))</f>
        <v/>
      </c>
      <c r="P142" s="75">
        <f>IF(B142="",0,IF(ISNA(VLOOKUP(A142,Vortex!F$5:I$302,4,FALSE)),0,VLOOKUP(A142,Vortex!F$5:I$302,4,FALSE)))</f>
        <v>0</v>
      </c>
      <c r="Q142" s="75">
        <f t="shared" si="42"/>
        <v>0</v>
      </c>
      <c r="R142" s="75" t="str">
        <f t="shared" si="43"/>
        <v/>
      </c>
      <c r="S142" s="75" t="str">
        <f t="shared" si="44"/>
        <v/>
      </c>
      <c r="T142" s="75" t="str">
        <f t="shared" si="45"/>
        <v/>
      </c>
      <c r="U142" s="75" t="str">
        <f t="shared" si="46"/>
        <v/>
      </c>
      <c r="V142" s="63"/>
    </row>
    <row r="143" spans="1:22" ht="20" customHeight="1">
      <c r="A143" s="75" t="str">
        <f>IF(DECLARATIONS!C142=0,"",DECLARATIONS!C142)</f>
        <v/>
      </c>
      <c r="B143" s="237" t="str">
        <f>IF(ISNA(VLOOKUP(A143,DECLARATIONS!C$5:D$292,2,FALSE)),"",IF(VLOOKUP(A143,DECLARATIONS!C$5:D$292,2,FALSE)="","",VLOOKUP(A143,DECLARATIONS!C$5:D$292,2,FALSE)))</f>
        <v/>
      </c>
      <c r="C143" s="237" t="str">
        <f>IF(ISNA(VLOOKUP(A143,DECLARATIONS!C$5:G$292,5,FALSE)),"",IF(VLOOKUP(A143,DECLARATIONS!C$5:G$292,5,FALSE)="","",VLOOKUP(A143,DECLARATIONS!C$5:G$292,5,FALSE)))</f>
        <v/>
      </c>
      <c r="D143" s="237" t="str">
        <f>IF(ISNA(VLOOKUP(A143,DECLARATIONS!C$5:H$292,6,FALSE)),"",IF(VLOOKUP(A143,DECLARATIONS!C$5:H$292,6,FALSE)="","",VLOOKUP(A143,DECLARATIONS!C$5:H$292,6,FALSE)))</f>
        <v/>
      </c>
      <c r="E143" s="237" t="str">
        <f>IF(ISNA(VLOOKUP(A143,DECLARATIONS!C$5:F$292,4,FALSE)),"",IF(VLOOKUP(A143,DECLARATIONS!C$5:F$292,4,FALSE)="","",VLOOKUP(A143,DECLARATIONS!C$5:F$292,4,FALSE)))</f>
        <v/>
      </c>
      <c r="F143" s="75" t="str">
        <f>IF(B143="","",IF(ISNA(VLOOKUP(A143,'75m'!F$5:G$302,2,FALSE)),"",VLOOKUP(A143,'75m'!F$5:G$302,2,FALSE)))</f>
        <v/>
      </c>
      <c r="G143" s="75">
        <f>IF(B143="",0,IF(ISNA(VLOOKUP(A143,'75m'!F$5:I$302,4,FALSE)),0,VLOOKUP(A143,'75m'!F$5:I$302,4,FALSE)))</f>
        <v>0</v>
      </c>
      <c r="H143" s="75" t="str">
        <f>IF(B143="","",IF(ISNA(VLOOKUP(A143,'75m'!F$5:J$302,5,FALSE)),"",VLOOKUP(A143,'75m'!F$5:J$302,5,FALSE)))</f>
        <v/>
      </c>
      <c r="I143" s="77">
        <f>IF(B143="",0,IF(ISNA(VLOOKUP(A143,'600m'!F$5:I$302,2,FALSE)),0,VLOOKUP(A143,'600m'!F$5:I$302,2,FALSE)))</f>
        <v>0</v>
      </c>
      <c r="J143" s="75">
        <f>IF(B143="",0,IF(ISNA(VLOOKUP(A143,'600m'!F$5:I$302,4,FALSE)),0,VLOOKUP(A143,'600m'!F$5:I$302,4,FALSE)))</f>
        <v>0</v>
      </c>
      <c r="K143" s="75" t="str">
        <f>IF(B143="","",IF(ISNA(VLOOKUP(A143,'600m'!F$5:J$302,5,FALSE)),"",VLOOKUP(A143,'600m'!F$5:J$302,5,FALSE)))</f>
        <v/>
      </c>
      <c r="L143" s="75" t="str">
        <f>IF(B143="","",IF(ISNA(VLOOKUP(A143,LongJump!F$5:G$302,2,FALSE)),"",VLOOKUP(A143,LongJump!F$5:G$302,2,FALSE)))</f>
        <v/>
      </c>
      <c r="M143" s="75">
        <f>IF(B143="",0,IF(ISNA(VLOOKUP(A143,LongJump!F$5:I$302,4,FALSE)),0,VLOOKUP(A143,LongJump!F$5:I$302,4,FALSE)))</f>
        <v>0</v>
      </c>
      <c r="N143" s="75">
        <f>IF(B143="",0,IF(ISNA(VLOOKUP(A143,LongJump!F$5:J$302,5,FALSE)),0,VLOOKUP(A143,LongJump!F$5:J$302,5,FALSE)))</f>
        <v>0</v>
      </c>
      <c r="O143" s="75" t="str">
        <f>IF(B143="","",IF(ISNA(VLOOKUP(A143,Vortex!F$5:I$302,2,FALSE)),"",VLOOKUP(A143,Vortex!F$5:I$302,2,FALSE)))</f>
        <v/>
      </c>
      <c r="P143" s="75">
        <f>IF(B143="",0,IF(ISNA(VLOOKUP(A143,Vortex!F$5:I$302,4,FALSE)),0,VLOOKUP(A143,Vortex!F$5:I$302,4,FALSE)))</f>
        <v>0</v>
      </c>
      <c r="Q143" s="75">
        <f t="shared" si="42"/>
        <v>0</v>
      </c>
      <c r="R143" s="75" t="str">
        <f t="shared" si="43"/>
        <v/>
      </c>
      <c r="S143" s="75" t="str">
        <f t="shared" si="44"/>
        <v/>
      </c>
      <c r="T143" s="75" t="str">
        <f t="shared" si="45"/>
        <v/>
      </c>
      <c r="U143" s="75" t="str">
        <f t="shared" si="46"/>
        <v/>
      </c>
      <c r="V143" s="63"/>
    </row>
    <row r="144" spans="1:22" ht="20" customHeight="1">
      <c r="A144" s="75" t="str">
        <f>IF(DECLARATIONS!C143=0,"",DECLARATIONS!C143)</f>
        <v/>
      </c>
      <c r="B144" s="237" t="str">
        <f>IF(ISNA(VLOOKUP(A144,DECLARATIONS!C$5:D$292,2,FALSE)),"",IF(VLOOKUP(A144,DECLARATIONS!C$5:D$292,2,FALSE)="","",VLOOKUP(A144,DECLARATIONS!C$5:D$292,2,FALSE)))</f>
        <v/>
      </c>
      <c r="C144" s="237" t="str">
        <f>IF(ISNA(VLOOKUP(A144,DECLARATIONS!C$5:G$292,5,FALSE)),"",IF(VLOOKUP(A144,DECLARATIONS!C$5:G$292,5,FALSE)="","",VLOOKUP(A144,DECLARATIONS!C$5:G$292,5,FALSE)))</f>
        <v/>
      </c>
      <c r="D144" s="237" t="str">
        <f>IF(ISNA(VLOOKUP(A144,DECLARATIONS!C$5:H$292,6,FALSE)),"",IF(VLOOKUP(A144,DECLARATIONS!C$5:H$292,6,FALSE)="","",VLOOKUP(A144,DECLARATIONS!C$5:H$292,6,FALSE)))</f>
        <v/>
      </c>
      <c r="E144" s="237" t="str">
        <f>IF(ISNA(VLOOKUP(A144,DECLARATIONS!C$5:F$292,4,FALSE)),"",IF(VLOOKUP(A144,DECLARATIONS!C$5:F$292,4,FALSE)="","",VLOOKUP(A144,DECLARATIONS!C$5:F$292,4,FALSE)))</f>
        <v/>
      </c>
      <c r="F144" s="75" t="str">
        <f>IF(B144="","",IF(ISNA(VLOOKUP(A144,'75m'!F$5:G$302,2,FALSE)),"",VLOOKUP(A144,'75m'!F$5:G$302,2,FALSE)))</f>
        <v/>
      </c>
      <c r="G144" s="75">
        <f>IF(B144="",0,IF(ISNA(VLOOKUP(A144,'75m'!F$5:I$302,4,FALSE)),0,VLOOKUP(A144,'75m'!F$5:I$302,4,FALSE)))</f>
        <v>0</v>
      </c>
      <c r="H144" s="75" t="str">
        <f>IF(B144="","",IF(ISNA(VLOOKUP(A144,'75m'!F$5:J$302,5,FALSE)),"",VLOOKUP(A144,'75m'!F$5:J$302,5,FALSE)))</f>
        <v/>
      </c>
      <c r="I144" s="77">
        <f>IF(B144="",0,IF(ISNA(VLOOKUP(A144,'600m'!F$5:I$302,2,FALSE)),0,VLOOKUP(A144,'600m'!F$5:I$302,2,FALSE)))</f>
        <v>0</v>
      </c>
      <c r="J144" s="75">
        <f>IF(B144="",0,IF(ISNA(VLOOKUP(A144,'600m'!F$5:I$302,4,FALSE)),0,VLOOKUP(A144,'600m'!F$5:I$302,4,FALSE)))</f>
        <v>0</v>
      </c>
      <c r="K144" s="75" t="str">
        <f>IF(B144="","",IF(ISNA(VLOOKUP(A144,'600m'!F$5:J$302,5,FALSE)),"",VLOOKUP(A144,'600m'!F$5:J$302,5,FALSE)))</f>
        <v/>
      </c>
      <c r="L144" s="75" t="str">
        <f>IF(B144="","",IF(ISNA(VLOOKUP(A144,LongJump!F$5:G$302,2,FALSE)),"",VLOOKUP(A144,LongJump!F$5:G$302,2,FALSE)))</f>
        <v/>
      </c>
      <c r="M144" s="75">
        <f>IF(B144="",0,IF(ISNA(VLOOKUP(A144,LongJump!F$5:I$302,4,FALSE)),0,VLOOKUP(A144,LongJump!F$5:I$302,4,FALSE)))</f>
        <v>0</v>
      </c>
      <c r="N144" s="75">
        <f>IF(B144="",0,IF(ISNA(VLOOKUP(A144,LongJump!F$5:J$302,5,FALSE)),0,VLOOKUP(A144,LongJump!F$5:J$302,5,FALSE)))</f>
        <v>0</v>
      </c>
      <c r="O144" s="75" t="str">
        <f>IF(B144="","",IF(ISNA(VLOOKUP(A144,Vortex!F$5:I$302,2,FALSE)),"",VLOOKUP(A144,Vortex!F$5:I$302,2,FALSE)))</f>
        <v/>
      </c>
      <c r="P144" s="75">
        <f>IF(B144="",0,IF(ISNA(VLOOKUP(A144,Vortex!F$5:I$302,4,FALSE)),0,VLOOKUP(A144,Vortex!F$5:I$302,4,FALSE)))</f>
        <v>0</v>
      </c>
      <c r="Q144" s="75">
        <f t="shared" si="42"/>
        <v>0</v>
      </c>
      <c r="R144" s="75" t="str">
        <f t="shared" si="43"/>
        <v/>
      </c>
      <c r="S144" s="75" t="str">
        <f t="shared" si="44"/>
        <v/>
      </c>
      <c r="T144" s="75" t="str">
        <f t="shared" si="45"/>
        <v/>
      </c>
      <c r="U144" s="75" t="str">
        <f t="shared" si="46"/>
        <v/>
      </c>
      <c r="V144" s="63"/>
    </row>
    <row r="145" spans="1:22" ht="20" customHeight="1">
      <c r="A145" s="75" t="str">
        <f>IF(DECLARATIONS!C144=0,"",DECLARATIONS!C144)</f>
        <v/>
      </c>
      <c r="B145" s="237" t="str">
        <f>IF(ISNA(VLOOKUP(A145,DECLARATIONS!C$5:D$292,2,FALSE)),"",IF(VLOOKUP(A145,DECLARATIONS!C$5:D$292,2,FALSE)="","",VLOOKUP(A145,DECLARATIONS!C$5:D$292,2,FALSE)))</f>
        <v/>
      </c>
      <c r="C145" s="237" t="str">
        <f>IF(ISNA(VLOOKUP(A145,DECLARATIONS!C$5:G$292,5,FALSE)),"",IF(VLOOKUP(A145,DECLARATIONS!C$5:G$292,5,FALSE)="","",VLOOKUP(A145,DECLARATIONS!C$5:G$292,5,FALSE)))</f>
        <v/>
      </c>
      <c r="D145" s="237" t="str">
        <f>IF(ISNA(VLOOKUP(A145,DECLARATIONS!C$5:H$292,6,FALSE)),"",IF(VLOOKUP(A145,DECLARATIONS!C$5:H$292,6,FALSE)="","",VLOOKUP(A145,DECLARATIONS!C$5:H$292,6,FALSE)))</f>
        <v/>
      </c>
      <c r="E145" s="237" t="str">
        <f>IF(ISNA(VLOOKUP(A145,DECLARATIONS!C$5:F$292,4,FALSE)),"",IF(VLOOKUP(A145,DECLARATIONS!C$5:F$292,4,FALSE)="","",VLOOKUP(A145,DECLARATIONS!C$5:F$292,4,FALSE)))</f>
        <v/>
      </c>
      <c r="F145" s="75" t="str">
        <f>IF(B145="","",IF(ISNA(VLOOKUP(A145,'75m'!F$5:G$302,2,FALSE)),"",VLOOKUP(A145,'75m'!F$5:G$302,2,FALSE)))</f>
        <v/>
      </c>
      <c r="G145" s="75">
        <f>IF(B145="",0,IF(ISNA(VLOOKUP(A145,'75m'!F$5:I$302,4,FALSE)),0,VLOOKUP(A145,'75m'!F$5:I$302,4,FALSE)))</f>
        <v>0</v>
      </c>
      <c r="H145" s="75" t="str">
        <f>IF(B145="","",IF(ISNA(VLOOKUP(A145,'75m'!F$5:J$302,5,FALSE)),"",VLOOKUP(A145,'75m'!F$5:J$302,5,FALSE)))</f>
        <v/>
      </c>
      <c r="I145" s="77">
        <f>IF(B145="",0,IF(ISNA(VLOOKUP(A145,'600m'!F$5:I$302,2,FALSE)),0,VLOOKUP(A145,'600m'!F$5:I$302,2,FALSE)))</f>
        <v>0</v>
      </c>
      <c r="J145" s="75">
        <f>IF(B145="",0,IF(ISNA(VLOOKUP(A145,'600m'!F$5:I$302,4,FALSE)),0,VLOOKUP(A145,'600m'!F$5:I$302,4,FALSE)))</f>
        <v>0</v>
      </c>
      <c r="K145" s="75" t="str">
        <f>IF(B145="","",IF(ISNA(VLOOKUP(A145,'600m'!F$5:J$302,5,FALSE)),"",VLOOKUP(A145,'600m'!F$5:J$302,5,FALSE)))</f>
        <v/>
      </c>
      <c r="L145" s="75" t="str">
        <f>IF(B145="","",IF(ISNA(VLOOKUP(A145,LongJump!F$5:G$302,2,FALSE)),"",VLOOKUP(A145,LongJump!F$5:G$302,2,FALSE)))</f>
        <v/>
      </c>
      <c r="M145" s="75">
        <f>IF(B145="",0,IF(ISNA(VLOOKUP(A145,LongJump!F$5:I$302,4,FALSE)),0,VLOOKUP(A145,LongJump!F$5:I$302,4,FALSE)))</f>
        <v>0</v>
      </c>
      <c r="N145" s="75">
        <f>IF(B145="",0,IF(ISNA(VLOOKUP(A145,LongJump!F$5:J$302,5,FALSE)),0,VLOOKUP(A145,LongJump!F$5:J$302,5,FALSE)))</f>
        <v>0</v>
      </c>
      <c r="O145" s="75" t="str">
        <f>IF(B145="","",IF(ISNA(VLOOKUP(A145,Vortex!F$5:I$302,2,FALSE)),"",VLOOKUP(A145,Vortex!F$5:I$302,2,FALSE)))</f>
        <v/>
      </c>
      <c r="P145" s="75">
        <f>IF(B145="",0,IF(ISNA(VLOOKUP(A145,Vortex!F$5:I$302,4,FALSE)),0,VLOOKUP(A145,Vortex!F$5:I$302,4,FALSE)))</f>
        <v>0</v>
      </c>
      <c r="Q145" s="75">
        <f t="shared" si="42"/>
        <v>0</v>
      </c>
      <c r="R145" s="75" t="str">
        <f t="shared" si="43"/>
        <v/>
      </c>
      <c r="S145" s="75" t="str">
        <f t="shared" si="44"/>
        <v/>
      </c>
      <c r="T145" s="75" t="str">
        <f t="shared" si="45"/>
        <v/>
      </c>
      <c r="U145" s="75" t="str">
        <f t="shared" si="46"/>
        <v/>
      </c>
      <c r="V145" s="63"/>
    </row>
    <row r="146" spans="1:22" ht="20" customHeight="1">
      <c r="A146" s="75" t="str">
        <f>IF(DECLARATIONS!C145=0,"",DECLARATIONS!C145)</f>
        <v/>
      </c>
      <c r="B146" s="237" t="str">
        <f>IF(ISNA(VLOOKUP(A146,DECLARATIONS!C$5:D$292,2,FALSE)),"",IF(VLOOKUP(A146,DECLARATIONS!C$5:D$292,2,FALSE)="","",VLOOKUP(A146,DECLARATIONS!C$5:D$292,2,FALSE)))</f>
        <v/>
      </c>
      <c r="C146" s="237" t="str">
        <f>IF(ISNA(VLOOKUP(A146,DECLARATIONS!C$5:G$292,5,FALSE)),"",IF(VLOOKUP(A146,DECLARATIONS!C$5:G$292,5,FALSE)="","",VLOOKUP(A146,DECLARATIONS!C$5:G$292,5,FALSE)))</f>
        <v/>
      </c>
      <c r="D146" s="237" t="str">
        <f>IF(ISNA(VLOOKUP(A146,DECLARATIONS!C$5:H$292,6,FALSE)),"",IF(VLOOKUP(A146,DECLARATIONS!C$5:H$292,6,FALSE)="","",VLOOKUP(A146,DECLARATIONS!C$5:H$292,6,FALSE)))</f>
        <v/>
      </c>
      <c r="E146" s="237" t="str">
        <f>IF(ISNA(VLOOKUP(A146,DECLARATIONS!C$5:F$292,4,FALSE)),"",IF(VLOOKUP(A146,DECLARATIONS!C$5:F$292,4,FALSE)="","",VLOOKUP(A146,DECLARATIONS!C$5:F$292,4,FALSE)))</f>
        <v/>
      </c>
      <c r="F146" s="75" t="str">
        <f>IF(B146="","",IF(ISNA(VLOOKUP(A146,'75m'!F$5:G$302,2,FALSE)),"",VLOOKUP(A146,'75m'!F$5:G$302,2,FALSE)))</f>
        <v/>
      </c>
      <c r="G146" s="75">
        <f>IF(B146="",0,IF(ISNA(VLOOKUP(A146,'75m'!F$5:I$302,4,FALSE)),0,VLOOKUP(A146,'75m'!F$5:I$302,4,FALSE)))</f>
        <v>0</v>
      </c>
      <c r="H146" s="75" t="str">
        <f>IF(B146="","",IF(ISNA(VLOOKUP(A146,'75m'!F$5:J$302,5,FALSE)),"",VLOOKUP(A146,'75m'!F$5:J$302,5,FALSE)))</f>
        <v/>
      </c>
      <c r="I146" s="77">
        <f>IF(B146="",0,IF(ISNA(VLOOKUP(A146,'600m'!F$5:I$302,2,FALSE)),0,VLOOKUP(A146,'600m'!F$5:I$302,2,FALSE)))</f>
        <v>0</v>
      </c>
      <c r="J146" s="75">
        <f>IF(B146="",0,IF(ISNA(VLOOKUP(A146,'600m'!F$5:I$302,4,FALSE)),0,VLOOKUP(A146,'600m'!F$5:I$302,4,FALSE)))</f>
        <v>0</v>
      </c>
      <c r="K146" s="75" t="str">
        <f>IF(B146="","",IF(ISNA(VLOOKUP(A146,'600m'!F$5:J$302,5,FALSE)),"",VLOOKUP(A146,'600m'!F$5:J$302,5,FALSE)))</f>
        <v/>
      </c>
      <c r="L146" s="75" t="str">
        <f>IF(B146="","",IF(ISNA(VLOOKUP(A146,LongJump!F$5:G$302,2,FALSE)),"",VLOOKUP(A146,LongJump!F$5:G$302,2,FALSE)))</f>
        <v/>
      </c>
      <c r="M146" s="75">
        <f>IF(B146="",0,IF(ISNA(VLOOKUP(A146,LongJump!F$5:I$302,4,FALSE)),0,VLOOKUP(A146,LongJump!F$5:I$302,4,FALSE)))</f>
        <v>0</v>
      </c>
      <c r="N146" s="75">
        <f>IF(B146="",0,IF(ISNA(VLOOKUP(A146,LongJump!F$5:J$302,5,FALSE)),0,VLOOKUP(A146,LongJump!F$5:J$302,5,FALSE)))</f>
        <v>0</v>
      </c>
      <c r="O146" s="75" t="str">
        <f>IF(B146="","",IF(ISNA(VLOOKUP(A146,Vortex!F$5:I$302,2,FALSE)),"",VLOOKUP(A146,Vortex!F$5:I$302,2,FALSE)))</f>
        <v/>
      </c>
      <c r="P146" s="75">
        <f>IF(B146="",0,IF(ISNA(VLOOKUP(A146,Vortex!F$5:I$302,4,FALSE)),0,VLOOKUP(A146,Vortex!F$5:I$302,4,FALSE)))</f>
        <v>0</v>
      </c>
      <c r="Q146" s="75">
        <f t="shared" si="42"/>
        <v>0</v>
      </c>
      <c r="R146" s="75" t="str">
        <f t="shared" si="43"/>
        <v/>
      </c>
      <c r="S146" s="75" t="str">
        <f t="shared" si="44"/>
        <v/>
      </c>
      <c r="T146" s="75" t="str">
        <f t="shared" si="45"/>
        <v/>
      </c>
      <c r="U146" s="75" t="str">
        <f t="shared" si="46"/>
        <v/>
      </c>
      <c r="V146" s="63"/>
    </row>
    <row r="147" spans="1:22" ht="20" customHeight="1">
      <c r="A147" s="75" t="str">
        <f>IF(DECLARATIONS!C146=0,"",DECLARATIONS!C146)</f>
        <v/>
      </c>
      <c r="B147" s="237" t="str">
        <f>IF(ISNA(VLOOKUP(A147,DECLARATIONS!C$5:D$292,2,FALSE)),"",IF(VLOOKUP(A147,DECLARATIONS!C$5:D$292,2,FALSE)="","",VLOOKUP(A147,DECLARATIONS!C$5:D$292,2,FALSE)))</f>
        <v/>
      </c>
      <c r="C147" s="237" t="str">
        <f>IF(ISNA(VLOOKUP(A147,DECLARATIONS!C$5:G$292,5,FALSE)),"",IF(VLOOKUP(A147,DECLARATIONS!C$5:G$292,5,FALSE)="","",VLOOKUP(A147,DECLARATIONS!C$5:G$292,5,FALSE)))</f>
        <v/>
      </c>
      <c r="D147" s="237" t="str">
        <f>IF(ISNA(VLOOKUP(A147,DECLARATIONS!C$5:H$292,6,FALSE)),"",IF(VLOOKUP(A147,DECLARATIONS!C$5:H$292,6,FALSE)="","",VLOOKUP(A147,DECLARATIONS!C$5:H$292,6,FALSE)))</f>
        <v/>
      </c>
      <c r="E147" s="237" t="str">
        <f>IF(ISNA(VLOOKUP(A147,DECLARATIONS!C$5:F$292,4,FALSE)),"",IF(VLOOKUP(A147,DECLARATIONS!C$5:F$292,4,FALSE)="","",VLOOKUP(A147,DECLARATIONS!C$5:F$292,4,FALSE)))</f>
        <v/>
      </c>
      <c r="F147" s="75" t="str">
        <f>IF(B147="","",IF(ISNA(VLOOKUP(A147,'75m'!F$5:G$302,2,FALSE)),"",VLOOKUP(A147,'75m'!F$5:G$302,2,FALSE)))</f>
        <v/>
      </c>
      <c r="G147" s="75">
        <f>IF(B147="",0,IF(ISNA(VLOOKUP(A147,'75m'!F$5:I$302,4,FALSE)),0,VLOOKUP(A147,'75m'!F$5:I$302,4,FALSE)))</f>
        <v>0</v>
      </c>
      <c r="H147" s="75" t="str">
        <f>IF(B147="","",IF(ISNA(VLOOKUP(A147,'75m'!F$5:J$302,5,FALSE)),"",VLOOKUP(A147,'75m'!F$5:J$302,5,FALSE)))</f>
        <v/>
      </c>
      <c r="I147" s="77">
        <f>IF(B147="",0,IF(ISNA(VLOOKUP(A147,'600m'!F$5:I$302,2,FALSE)),0,VLOOKUP(A147,'600m'!F$5:I$302,2,FALSE)))</f>
        <v>0</v>
      </c>
      <c r="J147" s="75">
        <f>IF(B147="",0,IF(ISNA(VLOOKUP(A147,'600m'!F$5:I$302,4,FALSE)),0,VLOOKUP(A147,'600m'!F$5:I$302,4,FALSE)))</f>
        <v>0</v>
      </c>
      <c r="K147" s="75" t="str">
        <f>IF(B147="","",IF(ISNA(VLOOKUP(A147,'600m'!F$5:J$302,5,FALSE)),"",VLOOKUP(A147,'600m'!F$5:J$302,5,FALSE)))</f>
        <v/>
      </c>
      <c r="L147" s="75" t="str">
        <f>IF(B147="","",IF(ISNA(VLOOKUP(A147,LongJump!F$5:G$302,2,FALSE)),"",VLOOKUP(A147,LongJump!F$5:G$302,2,FALSE)))</f>
        <v/>
      </c>
      <c r="M147" s="75">
        <f>IF(B147="",0,IF(ISNA(VLOOKUP(A147,LongJump!F$5:I$302,4,FALSE)),0,VLOOKUP(A147,LongJump!F$5:I$302,4,FALSE)))</f>
        <v>0</v>
      </c>
      <c r="N147" s="75">
        <f>IF(B147="",0,IF(ISNA(VLOOKUP(A147,LongJump!F$5:J$302,5,FALSE)),0,VLOOKUP(A147,LongJump!F$5:J$302,5,FALSE)))</f>
        <v>0</v>
      </c>
      <c r="O147" s="75" t="str">
        <f>IF(B147="","",IF(ISNA(VLOOKUP(A147,Vortex!F$5:I$302,2,FALSE)),"",VLOOKUP(A147,Vortex!F$5:I$302,2,FALSE)))</f>
        <v/>
      </c>
      <c r="P147" s="75">
        <f>IF(B147="",0,IF(ISNA(VLOOKUP(A147,Vortex!F$5:I$302,4,FALSE)),0,VLOOKUP(A147,Vortex!F$5:I$302,4,FALSE)))</f>
        <v>0</v>
      </c>
      <c r="Q147" s="75">
        <f t="shared" si="42"/>
        <v>0</v>
      </c>
      <c r="R147" s="75" t="str">
        <f t="shared" si="43"/>
        <v/>
      </c>
      <c r="S147" s="75" t="str">
        <f t="shared" si="44"/>
        <v/>
      </c>
      <c r="T147" s="75" t="str">
        <f t="shared" si="45"/>
        <v/>
      </c>
      <c r="U147" s="75" t="str">
        <f t="shared" si="46"/>
        <v/>
      </c>
      <c r="V147" s="63"/>
    </row>
    <row r="148" spans="1:22" ht="20" customHeight="1">
      <c r="A148" s="75" t="str">
        <f>IF(DECLARATIONS!C147=0,"",DECLARATIONS!C147)</f>
        <v/>
      </c>
      <c r="B148" s="237" t="str">
        <f>IF(ISNA(VLOOKUP(A148,DECLARATIONS!C$5:D$292,2,FALSE)),"",IF(VLOOKUP(A148,DECLARATIONS!C$5:D$292,2,FALSE)="","",VLOOKUP(A148,DECLARATIONS!C$5:D$292,2,FALSE)))</f>
        <v/>
      </c>
      <c r="C148" s="237" t="str">
        <f>IF(ISNA(VLOOKUP(A148,DECLARATIONS!C$5:G$292,5,FALSE)),"",IF(VLOOKUP(A148,DECLARATIONS!C$5:G$292,5,FALSE)="","",VLOOKUP(A148,DECLARATIONS!C$5:G$292,5,FALSE)))</f>
        <v/>
      </c>
      <c r="D148" s="237" t="str">
        <f>IF(ISNA(VLOOKUP(A148,DECLARATIONS!C$5:H$292,6,FALSE)),"",IF(VLOOKUP(A148,DECLARATIONS!C$5:H$292,6,FALSE)="","",VLOOKUP(A148,DECLARATIONS!C$5:H$292,6,FALSE)))</f>
        <v/>
      </c>
      <c r="E148" s="237" t="str">
        <f>IF(ISNA(VLOOKUP(A148,DECLARATIONS!C$5:F$292,4,FALSE)),"",IF(VLOOKUP(A148,DECLARATIONS!C$5:F$292,4,FALSE)="","",VLOOKUP(A148,DECLARATIONS!C$5:F$292,4,FALSE)))</f>
        <v/>
      </c>
      <c r="F148" s="75" t="str">
        <f>IF(B148="","",IF(ISNA(VLOOKUP(A148,'75m'!F$5:G$302,2,FALSE)),"",VLOOKUP(A148,'75m'!F$5:G$302,2,FALSE)))</f>
        <v/>
      </c>
      <c r="G148" s="75">
        <f>IF(B148="",0,IF(ISNA(VLOOKUP(A148,'75m'!F$5:I$302,4,FALSE)),0,VLOOKUP(A148,'75m'!F$5:I$302,4,FALSE)))</f>
        <v>0</v>
      </c>
      <c r="H148" s="75" t="str">
        <f>IF(B148="","",IF(ISNA(VLOOKUP(A148,'75m'!F$5:J$302,5,FALSE)),"",VLOOKUP(A148,'75m'!F$5:J$302,5,FALSE)))</f>
        <v/>
      </c>
      <c r="I148" s="77">
        <f>IF(B148="",0,IF(ISNA(VLOOKUP(A148,'600m'!F$5:I$302,2,FALSE)),0,VLOOKUP(A148,'600m'!F$5:I$302,2,FALSE)))</f>
        <v>0</v>
      </c>
      <c r="J148" s="75">
        <f>IF(B148="",0,IF(ISNA(VLOOKUP(A148,'600m'!F$5:I$302,4,FALSE)),0,VLOOKUP(A148,'600m'!F$5:I$302,4,FALSE)))</f>
        <v>0</v>
      </c>
      <c r="K148" s="75" t="str">
        <f>IF(B148="","",IF(ISNA(VLOOKUP(A148,'600m'!F$5:J$302,5,FALSE)),"",VLOOKUP(A148,'600m'!F$5:J$302,5,FALSE)))</f>
        <v/>
      </c>
      <c r="L148" s="75" t="str">
        <f>IF(B148="","",IF(ISNA(VLOOKUP(A148,LongJump!F$5:G$302,2,FALSE)),"",VLOOKUP(A148,LongJump!F$5:G$302,2,FALSE)))</f>
        <v/>
      </c>
      <c r="M148" s="75">
        <f>IF(B148="",0,IF(ISNA(VLOOKUP(A148,LongJump!F$5:I$302,4,FALSE)),0,VLOOKUP(A148,LongJump!F$5:I$302,4,FALSE)))</f>
        <v>0</v>
      </c>
      <c r="N148" s="75">
        <f>IF(B148="",0,IF(ISNA(VLOOKUP(A148,LongJump!F$5:J$302,5,FALSE)),0,VLOOKUP(A148,LongJump!F$5:J$302,5,FALSE)))</f>
        <v>0</v>
      </c>
      <c r="O148" s="75" t="str">
        <f>IF(B148="","",IF(ISNA(VLOOKUP(A148,Vortex!F$5:I$302,2,FALSE)),"",VLOOKUP(A148,Vortex!F$5:I$302,2,FALSE)))</f>
        <v/>
      </c>
      <c r="P148" s="75">
        <f>IF(B148="",0,IF(ISNA(VLOOKUP(A148,Vortex!F$5:I$302,4,FALSE)),0,VLOOKUP(A148,Vortex!F$5:I$302,4,FALSE)))</f>
        <v>0</v>
      </c>
      <c r="Q148" s="75">
        <f t="shared" si="42"/>
        <v>0</v>
      </c>
      <c r="R148" s="75" t="str">
        <f t="shared" si="43"/>
        <v/>
      </c>
      <c r="S148" s="75" t="str">
        <f t="shared" si="44"/>
        <v/>
      </c>
      <c r="T148" s="75" t="str">
        <f t="shared" si="45"/>
        <v/>
      </c>
      <c r="U148" s="75" t="str">
        <f t="shared" si="46"/>
        <v/>
      </c>
      <c r="V148" s="63"/>
    </row>
    <row r="149" spans="1:22" ht="20" customHeight="1">
      <c r="A149" s="75" t="str">
        <f>IF(DECLARATIONS!C148=0,"",DECLARATIONS!C148)</f>
        <v/>
      </c>
      <c r="B149" s="237" t="str">
        <f>IF(ISNA(VLOOKUP(A149,DECLARATIONS!C$5:D$292,2,FALSE)),"",IF(VLOOKUP(A149,DECLARATIONS!C$5:D$292,2,FALSE)="","",VLOOKUP(A149,DECLARATIONS!C$5:D$292,2,FALSE)))</f>
        <v/>
      </c>
      <c r="C149" s="237" t="str">
        <f>IF(ISNA(VLOOKUP(A149,DECLARATIONS!C$5:G$292,5,FALSE)),"",IF(VLOOKUP(A149,DECLARATIONS!C$5:G$292,5,FALSE)="","",VLOOKUP(A149,DECLARATIONS!C$5:G$292,5,FALSE)))</f>
        <v/>
      </c>
      <c r="D149" s="237" t="str">
        <f>IF(ISNA(VLOOKUP(A149,DECLARATIONS!C$5:H$292,6,FALSE)),"",IF(VLOOKUP(A149,DECLARATIONS!C$5:H$292,6,FALSE)="","",VLOOKUP(A149,DECLARATIONS!C$5:H$292,6,FALSE)))</f>
        <v/>
      </c>
      <c r="E149" s="237" t="str">
        <f>IF(ISNA(VLOOKUP(A149,DECLARATIONS!C$5:F$292,4,FALSE)),"",IF(VLOOKUP(A149,DECLARATIONS!C$5:F$292,4,FALSE)="","",VLOOKUP(A149,DECLARATIONS!C$5:F$292,4,FALSE)))</f>
        <v/>
      </c>
      <c r="F149" s="75" t="str">
        <f>IF(B149="","",IF(ISNA(VLOOKUP(A149,'75m'!F$5:G$302,2,FALSE)),"",VLOOKUP(A149,'75m'!F$5:G$302,2,FALSE)))</f>
        <v/>
      </c>
      <c r="G149" s="75">
        <f>IF(B149="",0,IF(ISNA(VLOOKUP(A149,'75m'!F$5:I$302,4,FALSE)),0,VLOOKUP(A149,'75m'!F$5:I$302,4,FALSE)))</f>
        <v>0</v>
      </c>
      <c r="H149" s="75" t="str">
        <f>IF(B149="","",IF(ISNA(VLOOKUP(A149,'75m'!F$5:J$302,5,FALSE)),"",VLOOKUP(A149,'75m'!F$5:J$302,5,FALSE)))</f>
        <v/>
      </c>
      <c r="I149" s="77">
        <f>IF(B149="",0,IF(ISNA(VLOOKUP(A149,'600m'!F$5:I$302,2,FALSE)),0,VLOOKUP(A149,'600m'!F$5:I$302,2,FALSE)))</f>
        <v>0</v>
      </c>
      <c r="J149" s="75">
        <f>IF(B149="",0,IF(ISNA(VLOOKUP(A149,'600m'!F$5:I$302,4,FALSE)),0,VLOOKUP(A149,'600m'!F$5:I$302,4,FALSE)))</f>
        <v>0</v>
      </c>
      <c r="K149" s="75" t="str">
        <f>IF(B149="","",IF(ISNA(VLOOKUP(A149,'600m'!F$5:J$302,5,FALSE)),"",VLOOKUP(A149,'600m'!F$5:J$302,5,FALSE)))</f>
        <v/>
      </c>
      <c r="L149" s="75" t="str">
        <f>IF(B149="","",IF(ISNA(VLOOKUP(A149,LongJump!F$5:G$302,2,FALSE)),"",VLOOKUP(A149,LongJump!F$5:G$302,2,FALSE)))</f>
        <v/>
      </c>
      <c r="M149" s="75">
        <f>IF(B149="",0,IF(ISNA(VLOOKUP(A149,LongJump!F$5:I$302,4,FALSE)),0,VLOOKUP(A149,LongJump!F$5:I$302,4,FALSE)))</f>
        <v>0</v>
      </c>
      <c r="N149" s="75">
        <f>IF(B149="",0,IF(ISNA(VLOOKUP(A149,LongJump!F$5:J$302,5,FALSE)),0,VLOOKUP(A149,LongJump!F$5:J$302,5,FALSE)))</f>
        <v>0</v>
      </c>
      <c r="O149" s="75" t="str">
        <f>IF(B149="","",IF(ISNA(VLOOKUP(A149,Vortex!F$5:I$302,2,FALSE)),"",VLOOKUP(A149,Vortex!F$5:I$302,2,FALSE)))</f>
        <v/>
      </c>
      <c r="P149" s="75">
        <f>IF(B149="",0,IF(ISNA(VLOOKUP(A149,Vortex!F$5:I$302,4,FALSE)),0,VLOOKUP(A149,Vortex!F$5:I$302,4,FALSE)))</f>
        <v>0</v>
      </c>
      <c r="Q149" s="75">
        <f t="shared" si="42"/>
        <v>0</v>
      </c>
      <c r="R149" s="75" t="str">
        <f t="shared" si="43"/>
        <v/>
      </c>
      <c r="S149" s="75" t="str">
        <f t="shared" si="44"/>
        <v/>
      </c>
      <c r="T149" s="75" t="str">
        <f t="shared" si="45"/>
        <v/>
      </c>
      <c r="U149" s="75" t="str">
        <f t="shared" si="46"/>
        <v/>
      </c>
      <c r="V149" s="63"/>
    </row>
    <row r="150" spans="1:22" ht="20" customHeight="1">
      <c r="A150" s="75" t="str">
        <f>IF(DECLARATIONS!C149=0,"",DECLARATIONS!C149)</f>
        <v/>
      </c>
      <c r="B150" s="237" t="str">
        <f>IF(ISNA(VLOOKUP(A150,DECLARATIONS!C$5:D$292,2,FALSE)),"",IF(VLOOKUP(A150,DECLARATIONS!C$5:D$292,2,FALSE)="","",VLOOKUP(A150,DECLARATIONS!C$5:D$292,2,FALSE)))</f>
        <v/>
      </c>
      <c r="C150" s="237" t="str">
        <f>IF(ISNA(VLOOKUP(A150,DECLARATIONS!C$5:G$292,5,FALSE)),"",IF(VLOOKUP(A150,DECLARATIONS!C$5:G$292,5,FALSE)="","",VLOOKUP(A150,DECLARATIONS!C$5:G$292,5,FALSE)))</f>
        <v/>
      </c>
      <c r="D150" s="237" t="str">
        <f>IF(ISNA(VLOOKUP(A150,DECLARATIONS!C$5:H$292,6,FALSE)),"",IF(VLOOKUP(A150,DECLARATIONS!C$5:H$292,6,FALSE)="","",VLOOKUP(A150,DECLARATIONS!C$5:H$292,6,FALSE)))</f>
        <v/>
      </c>
      <c r="E150" s="237" t="str">
        <f>IF(ISNA(VLOOKUP(A150,DECLARATIONS!C$5:F$292,4,FALSE)),"",IF(VLOOKUP(A150,DECLARATIONS!C$5:F$292,4,FALSE)="","",VLOOKUP(A150,DECLARATIONS!C$5:F$292,4,FALSE)))</f>
        <v/>
      </c>
      <c r="F150" s="75" t="str">
        <f>IF(B150="","",IF(ISNA(VLOOKUP(A150,'75m'!F$5:G$302,2,FALSE)),"",VLOOKUP(A150,'75m'!F$5:G$302,2,FALSE)))</f>
        <v/>
      </c>
      <c r="G150" s="75">
        <f>IF(B150="",0,IF(ISNA(VLOOKUP(A150,'75m'!F$5:I$302,4,FALSE)),0,VLOOKUP(A150,'75m'!F$5:I$302,4,FALSE)))</f>
        <v>0</v>
      </c>
      <c r="H150" s="75" t="str">
        <f>IF(B150="","",IF(ISNA(VLOOKUP(A150,'75m'!F$5:J$302,5,FALSE)),"",VLOOKUP(A150,'75m'!F$5:J$302,5,FALSE)))</f>
        <v/>
      </c>
      <c r="I150" s="77">
        <f>IF(B150="",0,IF(ISNA(VLOOKUP(A150,'600m'!F$5:I$302,2,FALSE)),0,VLOOKUP(A150,'600m'!F$5:I$302,2,FALSE)))</f>
        <v>0</v>
      </c>
      <c r="J150" s="75">
        <f>IF(B150="",0,IF(ISNA(VLOOKUP(A150,'600m'!F$5:I$302,4,FALSE)),0,VLOOKUP(A150,'600m'!F$5:I$302,4,FALSE)))</f>
        <v>0</v>
      </c>
      <c r="K150" s="75" t="str">
        <f>IF(B150="","",IF(ISNA(VLOOKUP(A150,'600m'!F$5:J$302,5,FALSE)),"",VLOOKUP(A150,'600m'!F$5:J$302,5,FALSE)))</f>
        <v/>
      </c>
      <c r="L150" s="75" t="str">
        <f>IF(B150="","",IF(ISNA(VLOOKUP(A150,LongJump!F$5:G$302,2,FALSE)),"",VLOOKUP(A150,LongJump!F$5:G$302,2,FALSE)))</f>
        <v/>
      </c>
      <c r="M150" s="75">
        <f>IF(B150="",0,IF(ISNA(VLOOKUP(A150,LongJump!F$5:I$302,4,FALSE)),0,VLOOKUP(A150,LongJump!F$5:I$302,4,FALSE)))</f>
        <v>0</v>
      </c>
      <c r="N150" s="75">
        <f>IF(B150="",0,IF(ISNA(VLOOKUP(A150,LongJump!F$5:J$302,5,FALSE)),0,VLOOKUP(A150,LongJump!F$5:J$302,5,FALSE)))</f>
        <v>0</v>
      </c>
      <c r="O150" s="75" t="str">
        <f>IF(B150="","",IF(ISNA(VLOOKUP(A150,Vortex!F$5:I$302,2,FALSE)),"",VLOOKUP(A150,Vortex!F$5:I$302,2,FALSE)))</f>
        <v/>
      </c>
      <c r="P150" s="75">
        <f>IF(B150="",0,IF(ISNA(VLOOKUP(A150,Vortex!F$5:I$302,4,FALSE)),0,VLOOKUP(A150,Vortex!F$5:I$302,4,FALSE)))</f>
        <v>0</v>
      </c>
      <c r="Q150" s="75">
        <f t="shared" si="42"/>
        <v>0</v>
      </c>
      <c r="R150" s="75" t="str">
        <f t="shared" si="43"/>
        <v/>
      </c>
      <c r="S150" s="75" t="str">
        <f t="shared" si="44"/>
        <v/>
      </c>
      <c r="T150" s="75" t="str">
        <f t="shared" si="45"/>
        <v/>
      </c>
      <c r="U150" s="75" t="str">
        <f t="shared" si="46"/>
        <v/>
      </c>
      <c r="V150" s="63"/>
    </row>
    <row r="151" spans="1:22" ht="20" customHeight="1">
      <c r="A151" s="75" t="str">
        <f>IF(DECLARATIONS!C150=0,"",DECLARATIONS!C150)</f>
        <v/>
      </c>
      <c r="B151" s="237" t="str">
        <f>IF(ISNA(VLOOKUP(A151,DECLARATIONS!C$5:D$292,2,FALSE)),"",IF(VLOOKUP(A151,DECLARATIONS!C$5:D$292,2,FALSE)="","",VLOOKUP(A151,DECLARATIONS!C$5:D$292,2,FALSE)))</f>
        <v/>
      </c>
      <c r="C151" s="237" t="str">
        <f>IF(ISNA(VLOOKUP(A151,DECLARATIONS!C$5:G$292,5,FALSE)),"",IF(VLOOKUP(A151,DECLARATIONS!C$5:G$292,5,FALSE)="","",VLOOKUP(A151,DECLARATIONS!C$5:G$292,5,FALSE)))</f>
        <v/>
      </c>
      <c r="D151" s="237" t="str">
        <f>IF(ISNA(VLOOKUP(A151,DECLARATIONS!C$5:H$292,6,FALSE)),"",IF(VLOOKUP(A151,DECLARATIONS!C$5:H$292,6,FALSE)="","",VLOOKUP(A151,DECLARATIONS!C$5:H$292,6,FALSE)))</f>
        <v/>
      </c>
      <c r="E151" s="237" t="str">
        <f>IF(ISNA(VLOOKUP(A151,DECLARATIONS!C$5:F$292,4,FALSE)),"",IF(VLOOKUP(A151,DECLARATIONS!C$5:F$292,4,FALSE)="","",VLOOKUP(A151,DECLARATIONS!C$5:F$292,4,FALSE)))</f>
        <v/>
      </c>
      <c r="F151" s="75" t="str">
        <f>IF(B151="","",IF(ISNA(VLOOKUP(A151,'75m'!F$5:G$302,2,FALSE)),"",VLOOKUP(A151,'75m'!F$5:G$302,2,FALSE)))</f>
        <v/>
      </c>
      <c r="G151" s="75">
        <f>IF(B151="",0,IF(ISNA(VLOOKUP(A151,'75m'!F$5:I$302,4,FALSE)),0,VLOOKUP(A151,'75m'!F$5:I$302,4,FALSE)))</f>
        <v>0</v>
      </c>
      <c r="H151" s="75" t="str">
        <f>IF(B151="","",IF(ISNA(VLOOKUP(A151,'75m'!F$5:J$302,5,FALSE)),"",VLOOKUP(A151,'75m'!F$5:J$302,5,FALSE)))</f>
        <v/>
      </c>
      <c r="I151" s="77">
        <f>IF(B151="",0,IF(ISNA(VLOOKUP(A151,'600m'!F$5:I$302,2,FALSE)),0,VLOOKUP(A151,'600m'!F$5:I$302,2,FALSE)))</f>
        <v>0</v>
      </c>
      <c r="J151" s="75">
        <f>IF(B151="",0,IF(ISNA(VLOOKUP(A151,'600m'!F$5:I$302,4,FALSE)),0,VLOOKUP(A151,'600m'!F$5:I$302,4,FALSE)))</f>
        <v>0</v>
      </c>
      <c r="K151" s="75" t="str">
        <f>IF(B151="","",IF(ISNA(VLOOKUP(A151,'600m'!F$5:J$302,5,FALSE)),"",VLOOKUP(A151,'600m'!F$5:J$302,5,FALSE)))</f>
        <v/>
      </c>
      <c r="L151" s="75" t="str">
        <f>IF(B151="","",IF(ISNA(VLOOKUP(A151,LongJump!F$5:G$302,2,FALSE)),"",VLOOKUP(A151,LongJump!F$5:G$302,2,FALSE)))</f>
        <v/>
      </c>
      <c r="M151" s="75">
        <f>IF(B151="",0,IF(ISNA(VLOOKUP(A151,LongJump!F$5:I$302,4,FALSE)),0,VLOOKUP(A151,LongJump!F$5:I$302,4,FALSE)))</f>
        <v>0</v>
      </c>
      <c r="N151" s="75">
        <f>IF(B151="",0,IF(ISNA(VLOOKUP(A151,LongJump!F$5:J$302,5,FALSE)),0,VLOOKUP(A151,LongJump!F$5:J$302,5,FALSE)))</f>
        <v>0</v>
      </c>
      <c r="O151" s="75" t="str">
        <f>IF(B151="","",IF(ISNA(VLOOKUP(A151,Vortex!F$5:I$302,2,FALSE)),"",VLOOKUP(A151,Vortex!F$5:I$302,2,FALSE)))</f>
        <v/>
      </c>
      <c r="P151" s="75">
        <f>IF(B151="",0,IF(ISNA(VLOOKUP(A151,Vortex!F$5:I$302,4,FALSE)),0,VLOOKUP(A151,Vortex!F$5:I$302,4,FALSE)))</f>
        <v>0</v>
      </c>
      <c r="Q151" s="75">
        <f t="shared" si="42"/>
        <v>0</v>
      </c>
      <c r="R151" s="75" t="str">
        <f t="shared" si="43"/>
        <v/>
      </c>
      <c r="S151" s="75" t="str">
        <f t="shared" si="44"/>
        <v/>
      </c>
      <c r="T151" s="75" t="str">
        <f t="shared" si="45"/>
        <v/>
      </c>
      <c r="U151" s="75" t="str">
        <f t="shared" si="46"/>
        <v/>
      </c>
      <c r="V151" s="63"/>
    </row>
    <row r="152" spans="1:22" ht="20" customHeight="1">
      <c r="A152" s="75" t="str">
        <f>IF(DECLARATIONS!C151=0,"",DECLARATIONS!C151)</f>
        <v/>
      </c>
      <c r="B152" s="237" t="str">
        <f>IF(ISNA(VLOOKUP(A152,DECLARATIONS!C$5:D$292,2,FALSE)),"",IF(VLOOKUP(A152,DECLARATIONS!C$5:D$292,2,FALSE)="","",VLOOKUP(A152,DECLARATIONS!C$5:D$292,2,FALSE)))</f>
        <v/>
      </c>
      <c r="C152" s="237" t="str">
        <f>IF(ISNA(VLOOKUP(A152,DECLARATIONS!C$5:G$292,5,FALSE)),"",IF(VLOOKUP(A152,DECLARATIONS!C$5:G$292,5,FALSE)="","",VLOOKUP(A152,DECLARATIONS!C$5:G$292,5,FALSE)))</f>
        <v/>
      </c>
      <c r="D152" s="237" t="str">
        <f>IF(ISNA(VLOOKUP(A152,DECLARATIONS!C$5:H$292,6,FALSE)),"",IF(VLOOKUP(A152,DECLARATIONS!C$5:H$292,6,FALSE)="","",VLOOKUP(A152,DECLARATIONS!C$5:H$292,6,FALSE)))</f>
        <v/>
      </c>
      <c r="E152" s="237" t="str">
        <f>IF(ISNA(VLOOKUP(A152,DECLARATIONS!C$5:F$292,4,FALSE)),"",IF(VLOOKUP(A152,DECLARATIONS!C$5:F$292,4,FALSE)="","",VLOOKUP(A152,DECLARATIONS!C$5:F$292,4,FALSE)))</f>
        <v/>
      </c>
      <c r="F152" s="75" t="str">
        <f>IF(B152="","",IF(ISNA(VLOOKUP(A152,'75m'!F$5:G$302,2,FALSE)),"",VLOOKUP(A152,'75m'!F$5:G$302,2,FALSE)))</f>
        <v/>
      </c>
      <c r="G152" s="75">
        <f>IF(B152="",0,IF(ISNA(VLOOKUP(A152,'75m'!F$5:I$302,4,FALSE)),0,VLOOKUP(A152,'75m'!F$5:I$302,4,FALSE)))</f>
        <v>0</v>
      </c>
      <c r="H152" s="75" t="str">
        <f>IF(B152="","",IF(ISNA(VLOOKUP(A152,'75m'!F$5:J$302,5,FALSE)),"",VLOOKUP(A152,'75m'!F$5:J$302,5,FALSE)))</f>
        <v/>
      </c>
      <c r="I152" s="77">
        <f>IF(B152="",0,IF(ISNA(VLOOKUP(A152,'600m'!F$5:I$302,2,FALSE)),0,VLOOKUP(A152,'600m'!F$5:I$302,2,FALSE)))</f>
        <v>0</v>
      </c>
      <c r="J152" s="75">
        <f>IF(B152="",0,IF(ISNA(VLOOKUP(A152,'600m'!F$5:I$302,4,FALSE)),0,VLOOKUP(A152,'600m'!F$5:I$302,4,FALSE)))</f>
        <v>0</v>
      </c>
      <c r="K152" s="75" t="str">
        <f>IF(B152="","",IF(ISNA(VLOOKUP(A152,'600m'!F$5:J$302,5,FALSE)),"",VLOOKUP(A152,'600m'!F$5:J$302,5,FALSE)))</f>
        <v/>
      </c>
      <c r="L152" s="75" t="str">
        <f>IF(B152="","",IF(ISNA(VLOOKUP(A152,LongJump!F$5:G$302,2,FALSE)),"",VLOOKUP(A152,LongJump!F$5:G$302,2,FALSE)))</f>
        <v/>
      </c>
      <c r="M152" s="75">
        <f>IF(B152="",0,IF(ISNA(VLOOKUP(A152,LongJump!F$5:I$302,4,FALSE)),0,VLOOKUP(A152,LongJump!F$5:I$302,4,FALSE)))</f>
        <v>0</v>
      </c>
      <c r="N152" s="75">
        <f>IF(B152="",0,IF(ISNA(VLOOKUP(A152,LongJump!F$5:J$302,5,FALSE)),0,VLOOKUP(A152,LongJump!F$5:J$302,5,FALSE)))</f>
        <v>0</v>
      </c>
      <c r="O152" s="75" t="str">
        <f>IF(B152="","",IF(ISNA(VLOOKUP(A152,Vortex!F$5:I$302,2,FALSE)),"",VLOOKUP(A152,Vortex!F$5:I$302,2,FALSE)))</f>
        <v/>
      </c>
      <c r="P152" s="75">
        <f>IF(B152="",0,IF(ISNA(VLOOKUP(A152,Vortex!F$5:I$302,4,FALSE)),0,VLOOKUP(A152,Vortex!F$5:I$302,4,FALSE)))</f>
        <v>0</v>
      </c>
      <c r="Q152" s="75">
        <f t="shared" si="42"/>
        <v>0</v>
      </c>
      <c r="R152" s="75" t="str">
        <f t="shared" si="43"/>
        <v/>
      </c>
      <c r="S152" s="75" t="str">
        <f t="shared" si="44"/>
        <v/>
      </c>
      <c r="T152" s="75" t="str">
        <f t="shared" si="45"/>
        <v/>
      </c>
      <c r="U152" s="75" t="str">
        <f t="shared" si="46"/>
        <v/>
      </c>
      <c r="V152" s="63"/>
    </row>
    <row r="153" spans="1:22" ht="20" customHeight="1">
      <c r="A153" s="75" t="str">
        <f>IF(DECLARATIONS!C152=0,"",DECLARATIONS!C152)</f>
        <v/>
      </c>
      <c r="B153" s="237" t="str">
        <f>IF(ISNA(VLOOKUP(A153,DECLARATIONS!C$5:D$292,2,FALSE)),"",IF(VLOOKUP(A153,DECLARATIONS!C$5:D$292,2,FALSE)="","",VLOOKUP(A153,DECLARATIONS!C$5:D$292,2,FALSE)))</f>
        <v/>
      </c>
      <c r="C153" s="237" t="str">
        <f>IF(ISNA(VLOOKUP(A153,DECLARATIONS!C$5:G$292,5,FALSE)),"",IF(VLOOKUP(A153,DECLARATIONS!C$5:G$292,5,FALSE)="","",VLOOKUP(A153,DECLARATIONS!C$5:G$292,5,FALSE)))</f>
        <v/>
      </c>
      <c r="D153" s="237" t="str">
        <f>IF(ISNA(VLOOKUP(A153,DECLARATIONS!C$5:H$292,6,FALSE)),"",IF(VLOOKUP(A153,DECLARATIONS!C$5:H$292,6,FALSE)="","",VLOOKUP(A153,DECLARATIONS!C$5:H$292,6,FALSE)))</f>
        <v/>
      </c>
      <c r="E153" s="237" t="str">
        <f>IF(ISNA(VLOOKUP(A153,DECLARATIONS!C$5:F$292,4,FALSE)),"",IF(VLOOKUP(A153,DECLARATIONS!C$5:F$292,4,FALSE)="","",VLOOKUP(A153,DECLARATIONS!C$5:F$292,4,FALSE)))</f>
        <v/>
      </c>
      <c r="F153" s="75" t="str">
        <f>IF(B153="","",IF(ISNA(VLOOKUP(A153,'75m'!F$5:G$302,2,FALSE)),"",VLOOKUP(A153,'75m'!F$5:G$302,2,FALSE)))</f>
        <v/>
      </c>
      <c r="G153" s="75">
        <f>IF(B153="",0,IF(ISNA(VLOOKUP(A153,'75m'!F$5:I$302,4,FALSE)),0,VLOOKUP(A153,'75m'!F$5:I$302,4,FALSE)))</f>
        <v>0</v>
      </c>
      <c r="H153" s="75" t="str">
        <f>IF(B153="","",IF(ISNA(VLOOKUP(A153,'75m'!F$5:J$302,5,FALSE)),"",VLOOKUP(A153,'75m'!F$5:J$302,5,FALSE)))</f>
        <v/>
      </c>
      <c r="I153" s="77">
        <f>IF(B153="",0,IF(ISNA(VLOOKUP(A153,'600m'!F$5:I$302,2,FALSE)),0,VLOOKUP(A153,'600m'!F$5:I$302,2,FALSE)))</f>
        <v>0</v>
      </c>
      <c r="J153" s="75">
        <f>IF(B153="",0,IF(ISNA(VLOOKUP(A153,'600m'!F$5:I$302,4,FALSE)),0,VLOOKUP(A153,'600m'!F$5:I$302,4,FALSE)))</f>
        <v>0</v>
      </c>
      <c r="K153" s="75" t="str">
        <f>IF(B153="","",IF(ISNA(VLOOKUP(A153,'600m'!F$5:J$302,5,FALSE)),"",VLOOKUP(A153,'600m'!F$5:J$302,5,FALSE)))</f>
        <v/>
      </c>
      <c r="L153" s="75" t="str">
        <f>IF(B153="","",IF(ISNA(VLOOKUP(A153,LongJump!F$5:G$302,2,FALSE)),"",VLOOKUP(A153,LongJump!F$5:G$302,2,FALSE)))</f>
        <v/>
      </c>
      <c r="M153" s="75">
        <f>IF(B153="",0,IF(ISNA(VLOOKUP(A153,LongJump!F$5:I$302,4,FALSE)),0,VLOOKUP(A153,LongJump!F$5:I$302,4,FALSE)))</f>
        <v>0</v>
      </c>
      <c r="N153" s="75">
        <f>IF(B153="",0,IF(ISNA(VLOOKUP(A153,LongJump!F$5:J$302,5,FALSE)),0,VLOOKUP(A153,LongJump!F$5:J$302,5,FALSE)))</f>
        <v>0</v>
      </c>
      <c r="O153" s="75" t="str">
        <f>IF(B153="","",IF(ISNA(VLOOKUP(A153,Vortex!F$5:I$302,2,FALSE)),"",VLOOKUP(A153,Vortex!F$5:I$302,2,FALSE)))</f>
        <v/>
      </c>
      <c r="P153" s="75">
        <f>IF(B153="",0,IF(ISNA(VLOOKUP(A153,Vortex!F$5:I$302,4,FALSE)),0,VLOOKUP(A153,Vortex!F$5:I$302,4,FALSE)))</f>
        <v>0</v>
      </c>
      <c r="Q153" s="75">
        <f t="shared" si="42"/>
        <v>0</v>
      </c>
      <c r="R153" s="75" t="str">
        <f t="shared" si="43"/>
        <v/>
      </c>
      <c r="S153" s="75" t="str">
        <f t="shared" si="44"/>
        <v/>
      </c>
      <c r="T153" s="75" t="str">
        <f t="shared" si="45"/>
        <v/>
      </c>
      <c r="U153" s="75" t="str">
        <f t="shared" si="46"/>
        <v/>
      </c>
      <c r="V153" s="63"/>
    </row>
    <row r="154" spans="1:22" ht="20" customHeight="1">
      <c r="A154" s="75" t="str">
        <f>IF(DECLARATIONS!C153=0,"",DECLARATIONS!C153)</f>
        <v/>
      </c>
      <c r="B154" s="237" t="str">
        <f>IF(ISNA(VLOOKUP(A154,DECLARATIONS!C$5:D$292,2,FALSE)),"",IF(VLOOKUP(A154,DECLARATIONS!C$5:D$292,2,FALSE)="","",VLOOKUP(A154,DECLARATIONS!C$5:D$292,2,FALSE)))</f>
        <v/>
      </c>
      <c r="C154" s="237" t="str">
        <f>IF(ISNA(VLOOKUP(A154,DECLARATIONS!C$5:G$292,5,FALSE)),"",IF(VLOOKUP(A154,DECLARATIONS!C$5:G$292,5,FALSE)="","",VLOOKUP(A154,DECLARATIONS!C$5:G$292,5,FALSE)))</f>
        <v/>
      </c>
      <c r="D154" s="237" t="str">
        <f>IF(ISNA(VLOOKUP(A154,DECLARATIONS!C$5:H$292,6,FALSE)),"",IF(VLOOKUP(A154,DECLARATIONS!C$5:H$292,6,FALSE)="","",VLOOKUP(A154,DECLARATIONS!C$5:H$292,6,FALSE)))</f>
        <v/>
      </c>
      <c r="E154" s="237" t="str">
        <f>IF(ISNA(VLOOKUP(A154,DECLARATIONS!C$5:F$292,4,FALSE)),"",IF(VLOOKUP(A154,DECLARATIONS!C$5:F$292,4,FALSE)="","",VLOOKUP(A154,DECLARATIONS!C$5:F$292,4,FALSE)))</f>
        <v/>
      </c>
      <c r="F154" s="75" t="str">
        <f>IF(B154="","",IF(ISNA(VLOOKUP(A154,'75m'!F$5:G$302,2,FALSE)),"",VLOOKUP(A154,'75m'!F$5:G$302,2,FALSE)))</f>
        <v/>
      </c>
      <c r="G154" s="75">
        <f>IF(B154="",0,IF(ISNA(VLOOKUP(A154,'75m'!F$5:I$302,4,FALSE)),0,VLOOKUP(A154,'75m'!F$5:I$302,4,FALSE)))</f>
        <v>0</v>
      </c>
      <c r="H154" s="75" t="str">
        <f>IF(B154="","",IF(ISNA(VLOOKUP(A154,'75m'!F$5:J$302,5,FALSE)),"",VLOOKUP(A154,'75m'!F$5:J$302,5,FALSE)))</f>
        <v/>
      </c>
      <c r="I154" s="77">
        <f>IF(B154="",0,IF(ISNA(VLOOKUP(A154,'600m'!F$5:I$302,2,FALSE)),0,VLOOKUP(A154,'600m'!F$5:I$302,2,FALSE)))</f>
        <v>0</v>
      </c>
      <c r="J154" s="75">
        <f>IF(B154="",0,IF(ISNA(VLOOKUP(A154,'600m'!F$5:I$302,4,FALSE)),0,VLOOKUP(A154,'600m'!F$5:I$302,4,FALSE)))</f>
        <v>0</v>
      </c>
      <c r="K154" s="75" t="str">
        <f>IF(B154="","",IF(ISNA(VLOOKUP(A154,'600m'!F$5:J$302,5,FALSE)),"",VLOOKUP(A154,'600m'!F$5:J$302,5,FALSE)))</f>
        <v/>
      </c>
      <c r="L154" s="75" t="str">
        <f>IF(B154="","",IF(ISNA(VLOOKUP(A154,LongJump!F$5:G$302,2,FALSE)),"",VLOOKUP(A154,LongJump!F$5:G$302,2,FALSE)))</f>
        <v/>
      </c>
      <c r="M154" s="75">
        <f>IF(B154="",0,IF(ISNA(VLOOKUP(A154,LongJump!F$5:I$302,4,FALSE)),0,VLOOKUP(A154,LongJump!F$5:I$302,4,FALSE)))</f>
        <v>0</v>
      </c>
      <c r="N154" s="75">
        <f>IF(B154="",0,IF(ISNA(VLOOKUP(A154,LongJump!F$5:J$302,5,FALSE)),0,VLOOKUP(A154,LongJump!F$5:J$302,5,FALSE)))</f>
        <v>0</v>
      </c>
      <c r="O154" s="75" t="str">
        <f>IF(B154="","",IF(ISNA(VLOOKUP(A154,Vortex!F$5:I$302,2,FALSE)),"",VLOOKUP(A154,Vortex!F$5:I$302,2,FALSE)))</f>
        <v/>
      </c>
      <c r="P154" s="75">
        <f>IF(B154="",0,IF(ISNA(VLOOKUP(A154,Vortex!F$5:I$302,4,FALSE)),0,VLOOKUP(A154,Vortex!F$5:I$302,4,FALSE)))</f>
        <v>0</v>
      </c>
      <c r="Q154" s="75">
        <f t="shared" si="42"/>
        <v>0</v>
      </c>
      <c r="R154" s="75" t="str">
        <f t="shared" si="43"/>
        <v/>
      </c>
      <c r="S154" s="75" t="str">
        <f t="shared" si="44"/>
        <v/>
      </c>
      <c r="T154" s="75" t="str">
        <f t="shared" si="45"/>
        <v/>
      </c>
      <c r="U154" s="75" t="str">
        <f t="shared" si="46"/>
        <v/>
      </c>
      <c r="V154" s="63"/>
    </row>
    <row r="155" spans="1:22" ht="18" customHeight="1">
      <c r="A155" s="75" t="str">
        <f>IF(DECLARATIONS!C154=0,"",DECLARATIONS!C154)</f>
        <v/>
      </c>
      <c r="B155" s="237" t="str">
        <f>IF(ISNA(VLOOKUP(A155,DECLARATIONS!C$5:D$292,2,FALSE)),"",IF(VLOOKUP(A155,DECLARATIONS!C$5:D$292,2,FALSE)="","",VLOOKUP(A155,DECLARATIONS!C$5:D$292,2,FALSE)))</f>
        <v/>
      </c>
      <c r="C155" s="237" t="str">
        <f>IF(ISNA(VLOOKUP(A155,DECLARATIONS!C$5:G$292,5,FALSE)),"",IF(VLOOKUP(A155,DECLARATIONS!C$5:G$292,5,FALSE)="","",VLOOKUP(A155,DECLARATIONS!C$5:G$292,5,FALSE)))</f>
        <v/>
      </c>
      <c r="D155" s="237" t="str">
        <f>IF(ISNA(VLOOKUP(A155,DECLARATIONS!C$5:H$292,6,FALSE)),"",IF(VLOOKUP(A155,DECLARATIONS!C$5:H$292,6,FALSE)="","",VLOOKUP(A155,DECLARATIONS!C$5:H$292,6,FALSE)))</f>
        <v/>
      </c>
      <c r="E155" s="237" t="str">
        <f>IF(ISNA(VLOOKUP(A155,DECLARATIONS!C$5:F$292,4,FALSE)),"",IF(VLOOKUP(A155,DECLARATIONS!C$5:F$292,4,FALSE)="","",VLOOKUP(A155,DECLARATIONS!C$5:F$292,4,FALSE)))</f>
        <v/>
      </c>
      <c r="F155" s="75" t="str">
        <f>IF(B155="","",IF(ISNA(VLOOKUP(A155,'75m'!F$5:G$302,2,FALSE)),"",VLOOKUP(A155,'75m'!F$5:G$302,2,FALSE)))</f>
        <v/>
      </c>
      <c r="G155" s="75">
        <f>IF(B155="",0,IF(ISNA(VLOOKUP(A155,'75m'!F$5:I$302,4,FALSE)),0,VLOOKUP(A155,'75m'!F$5:I$302,4,FALSE)))</f>
        <v>0</v>
      </c>
      <c r="H155" s="75" t="str">
        <f>IF(B155="","",IF(ISNA(VLOOKUP(A155,'75m'!F$5:J$302,5,FALSE)),"",VLOOKUP(A155,'75m'!F$5:J$302,5,FALSE)))</f>
        <v/>
      </c>
      <c r="I155" s="77">
        <f>IF(B155="",0,IF(ISNA(VLOOKUP(A155,'600m'!F$5:I$302,2,FALSE)),0,VLOOKUP(A155,'600m'!F$5:I$302,2,FALSE)))</f>
        <v>0</v>
      </c>
      <c r="J155" s="75">
        <f>IF(B155="",0,IF(ISNA(VLOOKUP(A155,'600m'!F$5:I$302,4,FALSE)),0,VLOOKUP(A155,'600m'!F$5:I$302,4,FALSE)))</f>
        <v>0</v>
      </c>
      <c r="K155" s="75" t="str">
        <f>IF(B155="","",IF(ISNA(VLOOKUP(A155,'600m'!F$5:J$302,5,FALSE)),"",VLOOKUP(A155,'600m'!F$5:J$302,5,FALSE)))</f>
        <v/>
      </c>
      <c r="L155" s="75" t="str">
        <f>IF(B155="","",IF(ISNA(VLOOKUP(A155,LongJump!F$5:G$302,2,FALSE)),"",VLOOKUP(A155,LongJump!F$5:G$302,2,FALSE)))</f>
        <v/>
      </c>
      <c r="M155" s="75">
        <f>IF(B155="",0,IF(ISNA(VLOOKUP(A155,LongJump!F$5:I$302,4,FALSE)),0,VLOOKUP(A155,LongJump!F$5:I$302,4,FALSE)))</f>
        <v>0</v>
      </c>
      <c r="N155" s="75">
        <f>IF(B155="",0,IF(ISNA(VLOOKUP(A155,LongJump!F$5:J$302,5,FALSE)),0,VLOOKUP(A155,LongJump!F$5:J$302,5,FALSE)))</f>
        <v>0</v>
      </c>
      <c r="O155" s="75" t="str">
        <f>IF(B155="","",IF(ISNA(VLOOKUP(A155,Vortex!F$5:I$302,2,FALSE)),"",VLOOKUP(A155,Vortex!F$5:I$302,2,FALSE)))</f>
        <v/>
      </c>
      <c r="P155" s="75">
        <f>IF(B155="",0,IF(ISNA(VLOOKUP(A155,Vortex!F$5:I$302,4,FALSE)),0,VLOOKUP(A155,Vortex!F$5:I$302,4,FALSE)))</f>
        <v>0</v>
      </c>
      <c r="Q155" s="75">
        <f t="shared" si="42"/>
        <v>0</v>
      </c>
      <c r="R155" s="75" t="str">
        <f t="shared" si="43"/>
        <v/>
      </c>
      <c r="S155" s="75" t="str">
        <f t="shared" si="44"/>
        <v/>
      </c>
      <c r="T155" s="75" t="str">
        <f t="shared" si="45"/>
        <v/>
      </c>
      <c r="U155" s="75" t="str">
        <f t="shared" si="46"/>
        <v/>
      </c>
      <c r="V155" s="63"/>
    </row>
    <row r="156" spans="1:22" ht="18" customHeight="1">
      <c r="A156" s="75" t="str">
        <f>IF(DECLARATIONS!C155=0,"",DECLARATIONS!C155)</f>
        <v/>
      </c>
      <c r="B156" s="237" t="str">
        <f>IF(ISNA(VLOOKUP(A156,DECLARATIONS!C$5:D$292,2,FALSE)),"",IF(VLOOKUP(A156,DECLARATIONS!C$5:D$292,2,FALSE)="","",VLOOKUP(A156,DECLARATIONS!C$5:D$292,2,FALSE)))</f>
        <v/>
      </c>
      <c r="C156" s="237" t="str">
        <f>IF(ISNA(VLOOKUP(A156,DECLARATIONS!C$5:G$292,5,FALSE)),"",IF(VLOOKUP(A156,DECLARATIONS!C$5:G$292,5,FALSE)="","",VLOOKUP(A156,DECLARATIONS!C$5:G$292,5,FALSE)))</f>
        <v/>
      </c>
      <c r="D156" s="237" t="str">
        <f>IF(ISNA(VLOOKUP(A156,DECLARATIONS!C$5:H$292,6,FALSE)),"",IF(VLOOKUP(A156,DECLARATIONS!C$5:H$292,6,FALSE)="","",VLOOKUP(A156,DECLARATIONS!C$5:H$292,6,FALSE)))</f>
        <v/>
      </c>
      <c r="E156" s="237" t="str">
        <f>IF(ISNA(VLOOKUP(A156,DECLARATIONS!C$5:F$292,4,FALSE)),"",IF(VLOOKUP(A156,DECLARATIONS!C$5:F$292,4,FALSE)="","",VLOOKUP(A156,DECLARATIONS!C$5:F$292,4,FALSE)))</f>
        <v/>
      </c>
      <c r="F156" s="75" t="str">
        <f>IF(B156="","",IF(ISNA(VLOOKUP(A156,'75m'!F$5:G$302,2,FALSE)),"",VLOOKUP(A156,'75m'!F$5:G$302,2,FALSE)))</f>
        <v/>
      </c>
      <c r="G156" s="75">
        <f>IF(B156="",0,IF(ISNA(VLOOKUP(A156,'75m'!F$5:I$302,4,FALSE)),0,VLOOKUP(A156,'75m'!F$5:I$302,4,FALSE)))</f>
        <v>0</v>
      </c>
      <c r="H156" s="75" t="str">
        <f>IF(B156="","",IF(ISNA(VLOOKUP(A156,'75m'!F$5:J$302,5,FALSE)),"",VLOOKUP(A156,'75m'!F$5:J$302,5,FALSE)))</f>
        <v/>
      </c>
      <c r="I156" s="77">
        <f>IF(B156="",0,IF(ISNA(VLOOKUP(A156,'600m'!F$5:I$302,2,FALSE)),0,VLOOKUP(A156,'600m'!F$5:I$302,2,FALSE)))</f>
        <v>0</v>
      </c>
      <c r="J156" s="75">
        <f>IF(B156="",0,IF(ISNA(VLOOKUP(A156,'600m'!F$5:I$302,4,FALSE)),0,VLOOKUP(A156,'600m'!F$5:I$302,4,FALSE)))</f>
        <v>0</v>
      </c>
      <c r="K156" s="75" t="str">
        <f>IF(B156="","",IF(ISNA(VLOOKUP(A156,'600m'!F$5:J$302,5,FALSE)),"",VLOOKUP(A156,'600m'!F$5:J$302,5,FALSE)))</f>
        <v/>
      </c>
      <c r="L156" s="75" t="str">
        <f>IF(B156="","",IF(ISNA(VLOOKUP(A156,LongJump!F$5:G$302,2,FALSE)),"",VLOOKUP(A156,LongJump!F$5:G$302,2,FALSE)))</f>
        <v/>
      </c>
      <c r="M156" s="75">
        <f>IF(B156="",0,IF(ISNA(VLOOKUP(A156,LongJump!F$5:I$302,4,FALSE)),0,VLOOKUP(A156,LongJump!F$5:I$302,4,FALSE)))</f>
        <v>0</v>
      </c>
      <c r="N156" s="75">
        <f>IF(B156="",0,IF(ISNA(VLOOKUP(A156,LongJump!F$5:J$302,5,FALSE)),0,VLOOKUP(A156,LongJump!F$5:J$302,5,FALSE)))</f>
        <v>0</v>
      </c>
      <c r="O156" s="75" t="str">
        <f>IF(B156="","",IF(ISNA(VLOOKUP(A156,Vortex!F$5:I$302,2,FALSE)),"",VLOOKUP(A156,Vortex!F$5:I$302,2,FALSE)))</f>
        <v/>
      </c>
      <c r="P156" s="75">
        <f>IF(B156="",0,IF(ISNA(VLOOKUP(A156,Vortex!F$5:I$302,4,FALSE)),0,VLOOKUP(A156,Vortex!F$5:I$302,4,FALSE)))</f>
        <v>0</v>
      </c>
      <c r="Q156" s="75">
        <f t="shared" si="42"/>
        <v>0</v>
      </c>
      <c r="R156" s="75" t="str">
        <f t="shared" si="43"/>
        <v/>
      </c>
      <c r="S156" s="75" t="str">
        <f t="shared" si="44"/>
        <v/>
      </c>
      <c r="T156" s="75" t="str">
        <f t="shared" si="45"/>
        <v/>
      </c>
      <c r="U156" s="75" t="str">
        <f t="shared" si="46"/>
        <v/>
      </c>
      <c r="V156" s="63"/>
    </row>
    <row r="157" spans="1:22" ht="18" customHeight="1">
      <c r="A157" s="75" t="str">
        <f>IF(DECLARATIONS!C156=0,"",DECLARATIONS!C156)</f>
        <v/>
      </c>
      <c r="B157" s="237" t="str">
        <f>IF(ISNA(VLOOKUP(A157,DECLARATIONS!C$5:D$292,2,FALSE)),"",IF(VLOOKUP(A157,DECLARATIONS!C$5:D$292,2,FALSE)="","",VLOOKUP(A157,DECLARATIONS!C$5:D$292,2,FALSE)))</f>
        <v/>
      </c>
      <c r="C157" s="237" t="str">
        <f>IF(ISNA(VLOOKUP(A157,DECLARATIONS!C$5:G$292,5,FALSE)),"",IF(VLOOKUP(A157,DECLARATIONS!C$5:G$292,5,FALSE)="","",VLOOKUP(A157,DECLARATIONS!C$5:G$292,5,FALSE)))</f>
        <v/>
      </c>
      <c r="D157" s="237" t="str">
        <f>IF(ISNA(VLOOKUP(A157,DECLARATIONS!C$5:H$292,6,FALSE)),"",IF(VLOOKUP(A157,DECLARATIONS!C$5:H$292,6,FALSE)="","",VLOOKUP(A157,DECLARATIONS!C$5:H$292,6,FALSE)))</f>
        <v/>
      </c>
      <c r="E157" s="237" t="str">
        <f>IF(ISNA(VLOOKUP(A157,DECLARATIONS!C$5:F$292,4,FALSE)),"",IF(VLOOKUP(A157,DECLARATIONS!C$5:F$292,4,FALSE)="","",VLOOKUP(A157,DECLARATIONS!C$5:F$292,4,FALSE)))</f>
        <v/>
      </c>
      <c r="F157" s="75" t="str">
        <f>IF(B157="","",IF(ISNA(VLOOKUP(A157,'75m'!F$5:G$302,2,FALSE)),"",VLOOKUP(A157,'75m'!F$5:G$302,2,FALSE)))</f>
        <v/>
      </c>
      <c r="G157" s="75">
        <f>IF(B157="",0,IF(ISNA(VLOOKUP(A157,'75m'!F$5:I$302,4,FALSE)),0,VLOOKUP(A157,'75m'!F$5:I$302,4,FALSE)))</f>
        <v>0</v>
      </c>
      <c r="H157" s="75" t="str">
        <f>IF(B157="","",IF(ISNA(VLOOKUP(A157,'75m'!F$5:J$302,5,FALSE)),"",VLOOKUP(A157,'75m'!F$5:J$302,5,FALSE)))</f>
        <v/>
      </c>
      <c r="I157" s="77">
        <f>IF(B157="",0,IF(ISNA(VLOOKUP(A157,'600m'!F$5:I$302,2,FALSE)),0,VLOOKUP(A157,'600m'!F$5:I$302,2,FALSE)))</f>
        <v>0</v>
      </c>
      <c r="J157" s="75">
        <f>IF(B157="",0,IF(ISNA(VLOOKUP(A157,'600m'!F$5:I$302,4,FALSE)),0,VLOOKUP(A157,'600m'!F$5:I$302,4,FALSE)))</f>
        <v>0</v>
      </c>
      <c r="K157" s="75" t="str">
        <f>IF(B157="","",IF(ISNA(VLOOKUP(A157,'600m'!F$5:J$302,5,FALSE)),"",VLOOKUP(A157,'600m'!F$5:J$302,5,FALSE)))</f>
        <v/>
      </c>
      <c r="L157" s="75" t="str">
        <f>IF(B157="","",IF(ISNA(VLOOKUP(A157,LongJump!F$5:G$302,2,FALSE)),"",VLOOKUP(A157,LongJump!F$5:G$302,2,FALSE)))</f>
        <v/>
      </c>
      <c r="M157" s="75">
        <f>IF(B157="",0,IF(ISNA(VLOOKUP(A157,LongJump!F$5:I$302,4,FALSE)),0,VLOOKUP(A157,LongJump!F$5:I$302,4,FALSE)))</f>
        <v>0</v>
      </c>
      <c r="N157" s="75">
        <f>IF(B157="",0,IF(ISNA(VLOOKUP(A157,LongJump!F$5:J$302,5,FALSE)),0,VLOOKUP(A157,LongJump!F$5:J$302,5,FALSE)))</f>
        <v>0</v>
      </c>
      <c r="O157" s="75" t="str">
        <f>IF(B157="","",IF(ISNA(VLOOKUP(A157,Vortex!F$5:I$302,2,FALSE)),"",VLOOKUP(A157,Vortex!F$5:I$302,2,FALSE)))</f>
        <v/>
      </c>
      <c r="P157" s="75">
        <f>IF(B157="",0,IF(ISNA(VLOOKUP(A157,Vortex!F$5:I$302,4,FALSE)),0,VLOOKUP(A157,Vortex!F$5:I$302,4,FALSE)))</f>
        <v>0</v>
      </c>
      <c r="Q157" s="75">
        <f t="shared" si="42"/>
        <v>0</v>
      </c>
      <c r="R157" s="75" t="str">
        <f t="shared" si="43"/>
        <v/>
      </c>
      <c r="S157" s="75" t="str">
        <f t="shared" si="44"/>
        <v/>
      </c>
      <c r="T157" s="75" t="str">
        <f t="shared" si="45"/>
        <v/>
      </c>
      <c r="U157" s="75" t="str">
        <f t="shared" si="46"/>
        <v/>
      </c>
      <c r="V157" s="63"/>
    </row>
    <row r="158" spans="1:22" ht="18" customHeight="1">
      <c r="A158" s="75" t="str">
        <f>IF(DECLARATIONS!C157=0,"",DECLARATIONS!C157)</f>
        <v/>
      </c>
      <c r="B158" s="237" t="str">
        <f>IF(ISNA(VLOOKUP(A158,DECLARATIONS!C$5:D$292,2,FALSE)),"",IF(VLOOKUP(A158,DECLARATIONS!C$5:D$292,2,FALSE)="","",VLOOKUP(A158,DECLARATIONS!C$5:D$292,2,FALSE)))</f>
        <v/>
      </c>
      <c r="C158" s="237" t="str">
        <f>IF(ISNA(VLOOKUP(A158,DECLARATIONS!C$5:G$292,5,FALSE)),"",IF(VLOOKUP(A158,DECLARATIONS!C$5:G$292,5,FALSE)="","",VLOOKUP(A158,DECLARATIONS!C$5:G$292,5,FALSE)))</f>
        <v/>
      </c>
      <c r="D158" s="237" t="str">
        <f>IF(ISNA(VLOOKUP(A158,DECLARATIONS!C$5:H$292,6,FALSE)),"",IF(VLOOKUP(A158,DECLARATIONS!C$5:H$292,6,FALSE)="","",VLOOKUP(A158,DECLARATIONS!C$5:H$292,6,FALSE)))</f>
        <v/>
      </c>
      <c r="E158" s="237" t="str">
        <f>IF(ISNA(VLOOKUP(A158,DECLARATIONS!C$5:F$292,4,FALSE)),"",IF(VLOOKUP(A158,DECLARATIONS!C$5:F$292,4,FALSE)="","",VLOOKUP(A158,DECLARATIONS!C$5:F$292,4,FALSE)))</f>
        <v/>
      </c>
      <c r="F158" s="75" t="str">
        <f>IF(B158="","",IF(ISNA(VLOOKUP(A158,'75m'!F$5:G$302,2,FALSE)),"",VLOOKUP(A158,'75m'!F$5:G$302,2,FALSE)))</f>
        <v/>
      </c>
      <c r="G158" s="75">
        <f>IF(B158="",0,IF(ISNA(VLOOKUP(A158,'75m'!F$5:I$302,4,FALSE)),0,VLOOKUP(A158,'75m'!F$5:I$302,4,FALSE)))</f>
        <v>0</v>
      </c>
      <c r="H158" s="75" t="str">
        <f>IF(B158="","",IF(ISNA(VLOOKUP(A158,'75m'!F$5:J$302,5,FALSE)),"",VLOOKUP(A158,'75m'!F$5:J$302,5,FALSE)))</f>
        <v/>
      </c>
      <c r="I158" s="77">
        <f>IF(B158="",0,IF(ISNA(VLOOKUP(A158,'600m'!F$5:I$302,2,FALSE)),0,VLOOKUP(A158,'600m'!F$5:I$302,2,FALSE)))</f>
        <v>0</v>
      </c>
      <c r="J158" s="75">
        <f>IF(B158="",0,IF(ISNA(VLOOKUP(A158,'600m'!F$5:I$302,4,FALSE)),0,VLOOKUP(A158,'600m'!F$5:I$302,4,FALSE)))</f>
        <v>0</v>
      </c>
      <c r="K158" s="75" t="str">
        <f>IF(B158="","",IF(ISNA(VLOOKUP(A158,'600m'!F$5:J$302,5,FALSE)),"",VLOOKUP(A158,'600m'!F$5:J$302,5,FALSE)))</f>
        <v/>
      </c>
      <c r="L158" s="75" t="str">
        <f>IF(B158="","",IF(ISNA(VLOOKUP(A158,LongJump!F$5:G$302,2,FALSE)),"",VLOOKUP(A158,LongJump!F$5:G$302,2,FALSE)))</f>
        <v/>
      </c>
      <c r="M158" s="75">
        <f>IF(B158="",0,IF(ISNA(VLOOKUP(A158,LongJump!F$5:I$302,4,FALSE)),0,VLOOKUP(A158,LongJump!F$5:I$302,4,FALSE)))</f>
        <v>0</v>
      </c>
      <c r="N158" s="75">
        <f>IF(B158="",0,IF(ISNA(VLOOKUP(A158,LongJump!F$5:J$302,5,FALSE)),0,VLOOKUP(A158,LongJump!F$5:J$302,5,FALSE)))</f>
        <v>0</v>
      </c>
      <c r="O158" s="75" t="str">
        <f>IF(B158="","",IF(ISNA(VLOOKUP(A158,Vortex!F$5:I$302,2,FALSE)),"",VLOOKUP(A158,Vortex!F$5:I$302,2,FALSE)))</f>
        <v/>
      </c>
      <c r="P158" s="75">
        <f>IF(B158="",0,IF(ISNA(VLOOKUP(A158,Vortex!F$5:I$302,4,FALSE)),0,VLOOKUP(A158,Vortex!F$5:I$302,4,FALSE)))</f>
        <v>0</v>
      </c>
      <c r="Q158" s="75">
        <f t="shared" si="42"/>
        <v>0</v>
      </c>
      <c r="R158" s="75" t="str">
        <f t="shared" si="43"/>
        <v/>
      </c>
      <c r="S158" s="75" t="str">
        <f t="shared" si="44"/>
        <v/>
      </c>
      <c r="T158" s="75" t="str">
        <f t="shared" si="45"/>
        <v/>
      </c>
      <c r="U158" s="75" t="str">
        <f t="shared" si="46"/>
        <v/>
      </c>
      <c r="V158" s="63"/>
    </row>
    <row r="159" spans="1:22" ht="18" customHeight="1">
      <c r="A159" s="75" t="str">
        <f>IF(DECLARATIONS!C158=0,"",DECLARATIONS!C158)</f>
        <v/>
      </c>
      <c r="B159" s="237" t="str">
        <f>IF(ISNA(VLOOKUP(A159,DECLARATIONS!C$5:D$292,2,FALSE)),"",IF(VLOOKUP(A159,DECLARATIONS!C$5:D$292,2,FALSE)="","",VLOOKUP(A159,DECLARATIONS!C$5:D$292,2,FALSE)))</f>
        <v/>
      </c>
      <c r="C159" s="237" t="str">
        <f>IF(ISNA(VLOOKUP(A159,DECLARATIONS!C$5:G$292,5,FALSE)),"",IF(VLOOKUP(A159,DECLARATIONS!C$5:G$292,5,FALSE)="","",VLOOKUP(A159,DECLARATIONS!C$5:G$292,5,FALSE)))</f>
        <v/>
      </c>
      <c r="D159" s="237" t="str">
        <f>IF(ISNA(VLOOKUP(A159,DECLARATIONS!C$5:H$292,6,FALSE)),"",IF(VLOOKUP(A159,DECLARATIONS!C$5:H$292,6,FALSE)="","",VLOOKUP(A159,DECLARATIONS!C$5:H$292,6,FALSE)))</f>
        <v/>
      </c>
      <c r="E159" s="237" t="str">
        <f>IF(ISNA(VLOOKUP(A159,DECLARATIONS!C$5:F$292,4,FALSE)),"",IF(VLOOKUP(A159,DECLARATIONS!C$5:F$292,4,FALSE)="","",VLOOKUP(A159,DECLARATIONS!C$5:F$292,4,FALSE)))</f>
        <v/>
      </c>
      <c r="F159" s="75" t="str">
        <f>IF(B159="","",IF(ISNA(VLOOKUP(A159,'75m'!F$5:G$302,2,FALSE)),"",VLOOKUP(A159,'75m'!F$5:G$302,2,FALSE)))</f>
        <v/>
      </c>
      <c r="G159" s="75">
        <f>IF(B159="",0,IF(ISNA(VLOOKUP(A159,'75m'!F$5:I$302,4,FALSE)),0,VLOOKUP(A159,'75m'!F$5:I$302,4,FALSE)))</f>
        <v>0</v>
      </c>
      <c r="H159" s="75" t="str">
        <f>IF(B159="","",IF(ISNA(VLOOKUP(A159,'75m'!F$5:J$302,5,FALSE)),"",VLOOKUP(A159,'75m'!F$5:J$302,5,FALSE)))</f>
        <v/>
      </c>
      <c r="I159" s="77">
        <f>IF(B159="",0,IF(ISNA(VLOOKUP(A159,'600m'!F$5:I$302,2,FALSE)),0,VLOOKUP(A159,'600m'!F$5:I$302,2,FALSE)))</f>
        <v>0</v>
      </c>
      <c r="J159" s="75">
        <f>IF(B159="",0,IF(ISNA(VLOOKUP(A159,'600m'!F$5:I$302,4,FALSE)),0,VLOOKUP(A159,'600m'!F$5:I$302,4,FALSE)))</f>
        <v>0</v>
      </c>
      <c r="K159" s="75" t="str">
        <f>IF(B159="","",IF(ISNA(VLOOKUP(A159,'600m'!F$5:J$302,5,FALSE)),"",VLOOKUP(A159,'600m'!F$5:J$302,5,FALSE)))</f>
        <v/>
      </c>
      <c r="L159" s="75" t="str">
        <f>IF(B159="","",IF(ISNA(VLOOKUP(A159,LongJump!F$5:G$302,2,FALSE)),"",VLOOKUP(A159,LongJump!F$5:G$302,2,FALSE)))</f>
        <v/>
      </c>
      <c r="M159" s="75">
        <f>IF(B159="",0,IF(ISNA(VLOOKUP(A159,LongJump!F$5:I$302,4,FALSE)),0,VLOOKUP(A159,LongJump!F$5:I$302,4,FALSE)))</f>
        <v>0</v>
      </c>
      <c r="N159" s="75">
        <f>IF(B159="",0,IF(ISNA(VLOOKUP(A159,LongJump!F$5:J$302,5,FALSE)),0,VLOOKUP(A159,LongJump!F$5:J$302,5,FALSE)))</f>
        <v>0</v>
      </c>
      <c r="O159" s="75" t="str">
        <f>IF(B159="","",IF(ISNA(VLOOKUP(A159,Vortex!F$5:I$302,2,FALSE)),"",VLOOKUP(A159,Vortex!F$5:I$302,2,FALSE)))</f>
        <v/>
      </c>
      <c r="P159" s="75">
        <f>IF(B159="",0,IF(ISNA(VLOOKUP(A159,Vortex!F$5:I$302,4,FALSE)),0,VLOOKUP(A159,Vortex!F$5:I$302,4,FALSE)))</f>
        <v>0</v>
      </c>
      <c r="Q159" s="75">
        <f t="shared" si="42"/>
        <v>0</v>
      </c>
      <c r="R159" s="75" t="str">
        <f t="shared" si="43"/>
        <v/>
      </c>
      <c r="S159" s="75" t="str">
        <f t="shared" si="44"/>
        <v/>
      </c>
      <c r="T159" s="75" t="str">
        <f t="shared" si="45"/>
        <v/>
      </c>
      <c r="U159" s="75" t="str">
        <f t="shared" si="46"/>
        <v/>
      </c>
      <c r="V159" s="63"/>
    </row>
    <row r="160" spans="1:22" ht="20" customHeight="1">
      <c r="A160" s="75" t="str">
        <f>IF(DECLARATIONS!C159=0,"",DECLARATIONS!C159)</f>
        <v/>
      </c>
      <c r="B160" s="237" t="str">
        <f>IF(ISNA(VLOOKUP(A160,DECLARATIONS!C$5:D$292,2,FALSE)),"",IF(VLOOKUP(A160,DECLARATIONS!C$5:D$292,2,FALSE)="","",VLOOKUP(A160,DECLARATIONS!C$5:D$292,2,FALSE)))</f>
        <v/>
      </c>
      <c r="C160" s="237" t="str">
        <f>IF(ISNA(VLOOKUP(A160,DECLARATIONS!C$5:G$292,5,FALSE)),"",IF(VLOOKUP(A160,DECLARATIONS!C$5:G$292,5,FALSE)="","",VLOOKUP(A160,DECLARATIONS!C$5:G$292,5,FALSE)))</f>
        <v/>
      </c>
      <c r="D160" s="237" t="str">
        <f>IF(ISNA(VLOOKUP(A160,DECLARATIONS!C$5:H$292,6,FALSE)),"",IF(VLOOKUP(A160,DECLARATIONS!C$5:H$292,6,FALSE)="","",VLOOKUP(A160,DECLARATIONS!C$5:H$292,6,FALSE)))</f>
        <v/>
      </c>
      <c r="E160" s="237" t="str">
        <f>IF(ISNA(VLOOKUP(A160,DECLARATIONS!C$5:F$292,4,FALSE)),"",IF(VLOOKUP(A160,DECLARATIONS!C$5:F$292,4,FALSE)="","",VLOOKUP(A160,DECLARATIONS!C$5:F$292,4,FALSE)))</f>
        <v/>
      </c>
      <c r="F160" s="75" t="str">
        <f>IF(B160="","",IF(ISNA(VLOOKUP(A160,'75m'!F$5:G$302,2,FALSE)),"",VLOOKUP(A160,'75m'!F$5:G$302,2,FALSE)))</f>
        <v/>
      </c>
      <c r="G160" s="75">
        <f>IF(B160="",0,IF(ISNA(VLOOKUP(A160,'75m'!F$5:I$302,4,FALSE)),0,VLOOKUP(A160,'75m'!F$5:I$302,4,FALSE)))</f>
        <v>0</v>
      </c>
      <c r="H160" s="75" t="str">
        <f>IF(B160="","",IF(ISNA(VLOOKUP(A160,'75m'!F$5:J$302,5,FALSE)),"",VLOOKUP(A160,'75m'!F$5:J$302,5,FALSE)))</f>
        <v/>
      </c>
      <c r="I160" s="77">
        <f>IF(B160="",0,IF(ISNA(VLOOKUP(A160,'600m'!F$5:I$302,2,FALSE)),0,VLOOKUP(A160,'600m'!F$5:I$302,2,FALSE)))</f>
        <v>0</v>
      </c>
      <c r="J160" s="75">
        <f>IF(B160="",0,IF(ISNA(VLOOKUP(A160,'600m'!F$5:I$302,4,FALSE)),0,VLOOKUP(A160,'600m'!F$5:I$302,4,FALSE)))</f>
        <v>0</v>
      </c>
      <c r="K160" s="75" t="str">
        <f>IF(B160="","",IF(ISNA(VLOOKUP(A160,'600m'!F$5:J$302,5,FALSE)),"",VLOOKUP(A160,'600m'!F$5:J$302,5,FALSE)))</f>
        <v/>
      </c>
      <c r="L160" s="75" t="str">
        <f>IF(B160="","",IF(ISNA(VLOOKUP(A160,LongJump!F$5:G$302,2,FALSE)),"",VLOOKUP(A160,LongJump!F$5:G$302,2,FALSE)))</f>
        <v/>
      </c>
      <c r="M160" s="75">
        <f>IF(B160="",0,IF(ISNA(VLOOKUP(A160,LongJump!F$5:I$302,4,FALSE)),0,VLOOKUP(A160,LongJump!F$5:I$302,4,FALSE)))</f>
        <v>0</v>
      </c>
      <c r="N160" s="75">
        <f>IF(B160="",0,IF(ISNA(VLOOKUP(A160,LongJump!F$5:J$302,5,FALSE)),0,VLOOKUP(A160,LongJump!F$5:J$302,5,FALSE)))</f>
        <v>0</v>
      </c>
      <c r="O160" s="75" t="str">
        <f>IF(B160="","",IF(ISNA(VLOOKUP(A160,Vortex!F$5:I$302,2,FALSE)),"",VLOOKUP(A160,Vortex!F$5:I$302,2,FALSE)))</f>
        <v/>
      </c>
      <c r="P160" s="75">
        <f>IF(B160="",0,IF(ISNA(VLOOKUP(A160,Vortex!F$5:I$302,4,FALSE)),0,VLOOKUP(A160,Vortex!F$5:I$302,4,FALSE)))</f>
        <v>0</v>
      </c>
      <c r="Q160" s="75">
        <f t="shared" si="42"/>
        <v>0</v>
      </c>
      <c r="R160" s="75" t="str">
        <f t="shared" si="43"/>
        <v/>
      </c>
      <c r="S160" s="75" t="str">
        <f t="shared" si="44"/>
        <v/>
      </c>
      <c r="T160" s="75" t="str">
        <f t="shared" si="45"/>
        <v/>
      </c>
      <c r="U160" s="75" t="str">
        <f t="shared" si="46"/>
        <v/>
      </c>
      <c r="V160" s="63"/>
    </row>
    <row r="161" spans="1:22" ht="20" customHeight="1">
      <c r="A161" s="75" t="str">
        <f>IF(DECLARATIONS!C160=0,"",DECLARATIONS!C160)</f>
        <v/>
      </c>
      <c r="B161" s="237" t="str">
        <f>IF(ISNA(VLOOKUP(A161,DECLARATIONS!C$5:D$292,2,FALSE)),"",IF(VLOOKUP(A161,DECLARATIONS!C$5:D$292,2,FALSE)="","",VLOOKUP(A161,DECLARATIONS!C$5:D$292,2,FALSE)))</f>
        <v/>
      </c>
      <c r="C161" s="237" t="str">
        <f>IF(ISNA(VLOOKUP(A161,DECLARATIONS!C$5:G$292,5,FALSE)),"",IF(VLOOKUP(A161,DECLARATIONS!C$5:G$292,5,FALSE)="","",VLOOKUP(A161,DECLARATIONS!C$5:G$292,5,FALSE)))</f>
        <v/>
      </c>
      <c r="D161" s="237" t="str">
        <f>IF(ISNA(VLOOKUP(A161,DECLARATIONS!C$5:H$292,6,FALSE)),"",IF(VLOOKUP(A161,DECLARATIONS!C$5:H$292,6,FALSE)="","",VLOOKUP(A161,DECLARATIONS!C$5:H$292,6,FALSE)))</f>
        <v/>
      </c>
      <c r="E161" s="237" t="str">
        <f>IF(ISNA(VLOOKUP(A161,DECLARATIONS!C$5:F$292,4,FALSE)),"",IF(VLOOKUP(A161,DECLARATIONS!C$5:F$292,4,FALSE)="","",VLOOKUP(A161,DECLARATIONS!C$5:F$292,4,FALSE)))</f>
        <v/>
      </c>
      <c r="F161" s="75" t="str">
        <f>IF(B161="","",IF(ISNA(VLOOKUP(A161,'75m'!F$5:G$302,2,FALSE)),"",VLOOKUP(A161,'75m'!F$5:G$302,2,FALSE)))</f>
        <v/>
      </c>
      <c r="G161" s="75">
        <f>IF(B161="",0,IF(ISNA(VLOOKUP(A161,'75m'!F$5:I$302,4,FALSE)),0,VLOOKUP(A161,'75m'!F$5:I$302,4,FALSE)))</f>
        <v>0</v>
      </c>
      <c r="H161" s="75" t="str">
        <f>IF(B161="","",IF(ISNA(VLOOKUP(A161,'75m'!F$5:J$302,5,FALSE)),"",VLOOKUP(A161,'75m'!F$5:J$302,5,FALSE)))</f>
        <v/>
      </c>
      <c r="I161" s="77">
        <f>IF(B161="",0,IF(ISNA(VLOOKUP(A161,'600m'!F$5:I$302,2,FALSE)),0,VLOOKUP(A161,'600m'!F$5:I$302,2,FALSE)))</f>
        <v>0</v>
      </c>
      <c r="J161" s="75">
        <f>IF(B161="",0,IF(ISNA(VLOOKUP(A161,'600m'!F$5:I$302,4,FALSE)),0,VLOOKUP(A161,'600m'!F$5:I$302,4,FALSE)))</f>
        <v>0</v>
      </c>
      <c r="K161" s="75" t="str">
        <f>IF(B161="","",IF(ISNA(VLOOKUP(A161,'600m'!F$5:J$302,5,FALSE)),"",VLOOKUP(A161,'600m'!F$5:J$302,5,FALSE)))</f>
        <v/>
      </c>
      <c r="L161" s="75" t="str">
        <f>IF(B161="","",IF(ISNA(VLOOKUP(A161,LongJump!F$5:G$302,2,FALSE)),"",VLOOKUP(A161,LongJump!F$5:G$302,2,FALSE)))</f>
        <v/>
      </c>
      <c r="M161" s="75">
        <f>IF(B161="",0,IF(ISNA(VLOOKUP(A161,LongJump!F$5:I$302,4,FALSE)),0,VLOOKUP(A161,LongJump!F$5:I$302,4,FALSE)))</f>
        <v>0</v>
      </c>
      <c r="N161" s="75">
        <f>IF(B161="",0,IF(ISNA(VLOOKUP(A161,LongJump!F$5:J$302,5,FALSE)),0,VLOOKUP(A161,LongJump!F$5:J$302,5,FALSE)))</f>
        <v>0</v>
      </c>
      <c r="O161" s="75" t="str">
        <f>IF(B161="","",IF(ISNA(VLOOKUP(A161,Vortex!F$5:I$302,2,FALSE)),"",VLOOKUP(A161,Vortex!F$5:I$302,2,FALSE)))</f>
        <v/>
      </c>
      <c r="P161" s="75">
        <f>IF(B161="",0,IF(ISNA(VLOOKUP(A161,Vortex!F$5:I$302,4,FALSE)),0,VLOOKUP(A161,Vortex!F$5:I$302,4,FALSE)))</f>
        <v>0</v>
      </c>
      <c r="Q161" s="75">
        <f t="shared" si="42"/>
        <v>0</v>
      </c>
      <c r="R161" s="75" t="str">
        <f t="shared" si="43"/>
        <v/>
      </c>
      <c r="S161" s="75" t="str">
        <f t="shared" si="44"/>
        <v/>
      </c>
      <c r="T161" s="75" t="str">
        <f t="shared" si="45"/>
        <v/>
      </c>
      <c r="U161" s="75" t="str">
        <f t="shared" si="46"/>
        <v/>
      </c>
      <c r="V161" s="63"/>
    </row>
    <row r="162" spans="1:22" ht="20" customHeight="1">
      <c r="A162" s="75" t="str">
        <f>IF(DECLARATIONS!C161=0,"",DECLARATIONS!C161)</f>
        <v/>
      </c>
      <c r="B162" s="237" t="str">
        <f>IF(ISNA(VLOOKUP(A162,DECLARATIONS!C$5:D$292,2,FALSE)),"",IF(VLOOKUP(A162,DECLARATIONS!C$5:D$292,2,FALSE)="","",VLOOKUP(A162,DECLARATIONS!C$5:D$292,2,FALSE)))</f>
        <v/>
      </c>
      <c r="C162" s="237" t="str">
        <f>IF(ISNA(VLOOKUP(A162,DECLARATIONS!C$5:G$292,5,FALSE)),"",IF(VLOOKUP(A162,DECLARATIONS!C$5:G$292,5,FALSE)="","",VLOOKUP(A162,DECLARATIONS!C$5:G$292,5,FALSE)))</f>
        <v/>
      </c>
      <c r="D162" s="237" t="str">
        <f>IF(ISNA(VLOOKUP(A162,DECLARATIONS!C$5:H$292,6,FALSE)),"",IF(VLOOKUP(A162,DECLARATIONS!C$5:H$292,6,FALSE)="","",VLOOKUP(A162,DECLARATIONS!C$5:H$292,6,FALSE)))</f>
        <v/>
      </c>
      <c r="E162" s="237" t="str">
        <f>IF(ISNA(VLOOKUP(A162,DECLARATIONS!C$5:F$292,4,FALSE)),"",IF(VLOOKUP(A162,DECLARATIONS!C$5:F$292,4,FALSE)="","",VLOOKUP(A162,DECLARATIONS!C$5:F$292,4,FALSE)))</f>
        <v/>
      </c>
      <c r="F162" s="75" t="str">
        <f>IF(B162="","",IF(ISNA(VLOOKUP(A162,'75m'!F$5:G$302,2,FALSE)),"",VLOOKUP(A162,'75m'!F$5:G$302,2,FALSE)))</f>
        <v/>
      </c>
      <c r="G162" s="75">
        <f>IF(B162="",0,IF(ISNA(VLOOKUP(A162,'75m'!F$5:I$302,4,FALSE)),0,VLOOKUP(A162,'75m'!F$5:I$302,4,FALSE)))</f>
        <v>0</v>
      </c>
      <c r="H162" s="75" t="str">
        <f>IF(B162="","",IF(ISNA(VLOOKUP(A162,'75m'!F$5:J$302,5,FALSE)),"",VLOOKUP(A162,'75m'!F$5:J$302,5,FALSE)))</f>
        <v/>
      </c>
      <c r="I162" s="77">
        <f>IF(B162="",0,IF(ISNA(VLOOKUP(A162,'600m'!F$5:I$302,2,FALSE)),0,VLOOKUP(A162,'600m'!F$5:I$302,2,FALSE)))</f>
        <v>0</v>
      </c>
      <c r="J162" s="75">
        <f>IF(B162="",0,IF(ISNA(VLOOKUP(A162,'600m'!F$5:I$302,4,FALSE)),0,VLOOKUP(A162,'600m'!F$5:I$302,4,FALSE)))</f>
        <v>0</v>
      </c>
      <c r="K162" s="75" t="str">
        <f>IF(B162="","",IF(ISNA(VLOOKUP(A162,'600m'!F$5:J$302,5,FALSE)),"",VLOOKUP(A162,'600m'!F$5:J$302,5,FALSE)))</f>
        <v/>
      </c>
      <c r="L162" s="75" t="str">
        <f>IF(B162="","",IF(ISNA(VLOOKUP(A162,LongJump!F$5:G$302,2,FALSE)),"",VLOOKUP(A162,LongJump!F$5:G$302,2,FALSE)))</f>
        <v/>
      </c>
      <c r="M162" s="75">
        <f>IF(B162="",0,IF(ISNA(VLOOKUP(A162,LongJump!F$5:I$302,4,FALSE)),0,VLOOKUP(A162,LongJump!F$5:I$302,4,FALSE)))</f>
        <v>0</v>
      </c>
      <c r="N162" s="75">
        <f>IF(B162="",0,IF(ISNA(VLOOKUP(A162,LongJump!F$5:J$302,5,FALSE)),0,VLOOKUP(A162,LongJump!F$5:J$302,5,FALSE)))</f>
        <v>0</v>
      </c>
      <c r="O162" s="75" t="str">
        <f>IF(B162="","",IF(ISNA(VLOOKUP(A162,Vortex!F$5:I$302,2,FALSE)),"",VLOOKUP(A162,Vortex!F$5:I$302,2,FALSE)))</f>
        <v/>
      </c>
      <c r="P162" s="75">
        <f>IF(B162="",0,IF(ISNA(VLOOKUP(A162,Vortex!F$5:I$302,4,FALSE)),0,VLOOKUP(A162,Vortex!F$5:I$302,4,FALSE)))</f>
        <v>0</v>
      </c>
      <c r="Q162" s="75">
        <f t="shared" si="42"/>
        <v>0</v>
      </c>
      <c r="R162" s="75" t="str">
        <f t="shared" si="43"/>
        <v/>
      </c>
      <c r="S162" s="75" t="str">
        <f t="shared" si="44"/>
        <v/>
      </c>
      <c r="T162" s="75" t="str">
        <f t="shared" si="45"/>
        <v/>
      </c>
      <c r="U162" s="75" t="str">
        <f t="shared" si="46"/>
        <v/>
      </c>
      <c r="V162" s="63"/>
    </row>
    <row r="163" spans="1:22" ht="20" customHeight="1">
      <c r="A163" s="75" t="str">
        <f>IF(DECLARATIONS!C162=0,"",DECLARATIONS!C162)</f>
        <v/>
      </c>
      <c r="B163" s="237" t="str">
        <f>IF(ISNA(VLOOKUP(A163,DECLARATIONS!C$5:D$292,2,FALSE)),"",IF(VLOOKUP(A163,DECLARATIONS!C$5:D$292,2,FALSE)="","",VLOOKUP(A163,DECLARATIONS!C$5:D$292,2,FALSE)))</f>
        <v/>
      </c>
      <c r="C163" s="237" t="str">
        <f>IF(ISNA(VLOOKUP(A163,DECLARATIONS!C$5:G$292,5,FALSE)),"",IF(VLOOKUP(A163,DECLARATIONS!C$5:G$292,5,FALSE)="","",VLOOKUP(A163,DECLARATIONS!C$5:G$292,5,FALSE)))</f>
        <v/>
      </c>
      <c r="D163" s="237" t="str">
        <f>IF(ISNA(VLOOKUP(A163,DECLARATIONS!C$5:H$292,6,FALSE)),"",IF(VLOOKUP(A163,DECLARATIONS!C$5:H$292,6,FALSE)="","",VLOOKUP(A163,DECLARATIONS!C$5:H$292,6,FALSE)))</f>
        <v/>
      </c>
      <c r="E163" s="237" t="str">
        <f>IF(ISNA(VLOOKUP(A163,DECLARATIONS!C$5:F$292,4,FALSE)),"",IF(VLOOKUP(A163,DECLARATIONS!C$5:F$292,4,FALSE)="","",VLOOKUP(A163,DECLARATIONS!C$5:F$292,4,FALSE)))</f>
        <v/>
      </c>
      <c r="F163" s="75" t="str">
        <f>IF(B163="","",IF(ISNA(VLOOKUP(A163,'75m'!F$5:G$302,2,FALSE)),"",VLOOKUP(A163,'75m'!F$5:G$302,2,FALSE)))</f>
        <v/>
      </c>
      <c r="G163" s="75">
        <f>IF(B163="",0,IF(ISNA(VLOOKUP(A163,'75m'!F$5:I$302,4,FALSE)),0,VLOOKUP(A163,'75m'!F$5:I$302,4,FALSE)))</f>
        <v>0</v>
      </c>
      <c r="H163" s="75" t="str">
        <f>IF(B163="","",IF(ISNA(VLOOKUP(A163,'75m'!F$5:J$302,5,FALSE)),"",VLOOKUP(A163,'75m'!F$5:J$302,5,FALSE)))</f>
        <v/>
      </c>
      <c r="I163" s="77">
        <f>IF(B163="",0,IF(ISNA(VLOOKUP(A163,'600m'!F$5:I$302,2,FALSE)),0,VLOOKUP(A163,'600m'!F$5:I$302,2,FALSE)))</f>
        <v>0</v>
      </c>
      <c r="J163" s="75">
        <f>IF(B163="",0,IF(ISNA(VLOOKUP(A163,'600m'!F$5:I$302,4,FALSE)),0,VLOOKUP(A163,'600m'!F$5:I$302,4,FALSE)))</f>
        <v>0</v>
      </c>
      <c r="K163" s="75" t="str">
        <f>IF(B163="","",IF(ISNA(VLOOKUP(A163,'600m'!F$5:J$302,5,FALSE)),"",VLOOKUP(A163,'600m'!F$5:J$302,5,FALSE)))</f>
        <v/>
      </c>
      <c r="L163" s="75" t="str">
        <f>IF(B163="","",IF(ISNA(VLOOKUP(A163,LongJump!F$5:G$302,2,FALSE)),"",VLOOKUP(A163,LongJump!F$5:G$302,2,FALSE)))</f>
        <v/>
      </c>
      <c r="M163" s="75">
        <f>IF(B163="",0,IF(ISNA(VLOOKUP(A163,LongJump!F$5:I$302,4,FALSE)),0,VLOOKUP(A163,LongJump!F$5:I$302,4,FALSE)))</f>
        <v>0</v>
      </c>
      <c r="N163" s="75">
        <f>IF(B163="",0,IF(ISNA(VLOOKUP(A163,LongJump!F$5:J$302,5,FALSE)),0,VLOOKUP(A163,LongJump!F$5:J$302,5,FALSE)))</f>
        <v>0</v>
      </c>
      <c r="O163" s="75" t="str">
        <f>IF(B163="","",IF(ISNA(VLOOKUP(A163,Vortex!F$5:I$302,2,FALSE)),"",VLOOKUP(A163,Vortex!F$5:I$302,2,FALSE)))</f>
        <v/>
      </c>
      <c r="P163" s="75">
        <f>IF(B163="",0,IF(ISNA(VLOOKUP(A163,Vortex!F$5:I$302,4,FALSE)),0,VLOOKUP(A163,Vortex!F$5:I$302,4,FALSE)))</f>
        <v>0</v>
      </c>
      <c r="Q163" s="75">
        <f t="shared" si="42"/>
        <v>0</v>
      </c>
      <c r="R163" s="75" t="str">
        <f t="shared" si="43"/>
        <v/>
      </c>
      <c r="S163" s="75" t="str">
        <f t="shared" si="44"/>
        <v/>
      </c>
      <c r="T163" s="75" t="str">
        <f t="shared" si="45"/>
        <v/>
      </c>
      <c r="U163" s="75" t="str">
        <f t="shared" si="46"/>
        <v/>
      </c>
      <c r="V163" s="63"/>
    </row>
    <row r="164" spans="1:22" ht="20" customHeight="1">
      <c r="A164" s="75" t="str">
        <f>IF(DECLARATIONS!C163=0,"",DECLARATIONS!C163)</f>
        <v/>
      </c>
      <c r="B164" s="237" t="str">
        <f>IF(ISNA(VLOOKUP(A164,DECLARATIONS!C$5:D$292,2,FALSE)),"",IF(VLOOKUP(A164,DECLARATIONS!C$5:D$292,2,FALSE)="","",VLOOKUP(A164,DECLARATIONS!C$5:D$292,2,FALSE)))</f>
        <v/>
      </c>
      <c r="C164" s="237" t="str">
        <f>IF(ISNA(VLOOKUP(A164,DECLARATIONS!C$5:G$292,5,FALSE)),"",IF(VLOOKUP(A164,DECLARATIONS!C$5:G$292,5,FALSE)="","",VLOOKUP(A164,DECLARATIONS!C$5:G$292,5,FALSE)))</f>
        <v/>
      </c>
      <c r="D164" s="237" t="str">
        <f>IF(ISNA(VLOOKUP(A164,DECLARATIONS!C$5:H$292,6,FALSE)),"",IF(VLOOKUP(A164,DECLARATIONS!C$5:H$292,6,FALSE)="","",VLOOKUP(A164,DECLARATIONS!C$5:H$292,6,FALSE)))</f>
        <v/>
      </c>
      <c r="E164" s="237" t="str">
        <f>IF(ISNA(VLOOKUP(A164,DECLARATIONS!C$5:F$292,4,FALSE)),"",IF(VLOOKUP(A164,DECLARATIONS!C$5:F$292,4,FALSE)="","",VLOOKUP(A164,DECLARATIONS!C$5:F$292,4,FALSE)))</f>
        <v/>
      </c>
      <c r="F164" s="75" t="str">
        <f>IF(B164="","",IF(ISNA(VLOOKUP(A164,'75m'!F$5:G$302,2,FALSE)),"",VLOOKUP(A164,'75m'!F$5:G$302,2,FALSE)))</f>
        <v/>
      </c>
      <c r="G164" s="75">
        <f>IF(B164="",0,IF(ISNA(VLOOKUP(A164,'75m'!F$5:I$302,4,FALSE)),0,VLOOKUP(A164,'75m'!F$5:I$302,4,FALSE)))</f>
        <v>0</v>
      </c>
      <c r="H164" s="75" t="str">
        <f>IF(B164="","",IF(ISNA(VLOOKUP(A164,'75m'!F$5:J$302,5,FALSE)),"",VLOOKUP(A164,'75m'!F$5:J$302,5,FALSE)))</f>
        <v/>
      </c>
      <c r="I164" s="77">
        <f>IF(B164="",0,IF(ISNA(VLOOKUP(A164,'600m'!F$5:I$302,2,FALSE)),0,VLOOKUP(A164,'600m'!F$5:I$302,2,FALSE)))</f>
        <v>0</v>
      </c>
      <c r="J164" s="75">
        <f>IF(B164="",0,IF(ISNA(VLOOKUP(A164,'600m'!F$5:I$302,4,FALSE)),0,VLOOKUP(A164,'600m'!F$5:I$302,4,FALSE)))</f>
        <v>0</v>
      </c>
      <c r="K164" s="75" t="str">
        <f>IF(B164="","",IF(ISNA(VLOOKUP(A164,'600m'!F$5:J$302,5,FALSE)),"",VLOOKUP(A164,'600m'!F$5:J$302,5,FALSE)))</f>
        <v/>
      </c>
      <c r="L164" s="75" t="str">
        <f>IF(B164="","",IF(ISNA(VLOOKUP(A164,LongJump!F$5:G$302,2,FALSE)),"",VLOOKUP(A164,LongJump!F$5:G$302,2,FALSE)))</f>
        <v/>
      </c>
      <c r="M164" s="75">
        <f>IF(B164="",0,IF(ISNA(VLOOKUP(A164,LongJump!F$5:I$302,4,FALSE)),0,VLOOKUP(A164,LongJump!F$5:I$302,4,FALSE)))</f>
        <v>0</v>
      </c>
      <c r="N164" s="75">
        <f>IF(B164="",0,IF(ISNA(VLOOKUP(A164,LongJump!F$5:J$302,5,FALSE)),0,VLOOKUP(A164,LongJump!F$5:J$302,5,FALSE)))</f>
        <v>0</v>
      </c>
      <c r="O164" s="75" t="str">
        <f>IF(B164="","",IF(ISNA(VLOOKUP(A164,Vortex!F$5:I$302,2,FALSE)),"",VLOOKUP(A164,Vortex!F$5:I$302,2,FALSE)))</f>
        <v/>
      </c>
      <c r="P164" s="75">
        <f>IF(B164="",0,IF(ISNA(VLOOKUP(A164,Vortex!F$5:I$302,4,FALSE)),0,VLOOKUP(A164,Vortex!F$5:I$302,4,FALSE)))</f>
        <v>0</v>
      </c>
      <c r="Q164" s="75">
        <f t="shared" si="42"/>
        <v>0</v>
      </c>
      <c r="R164" s="75" t="str">
        <f t="shared" si="43"/>
        <v/>
      </c>
      <c r="S164" s="75" t="str">
        <f t="shared" si="44"/>
        <v/>
      </c>
      <c r="T164" s="75" t="str">
        <f t="shared" si="45"/>
        <v/>
      </c>
      <c r="U164" s="75" t="str">
        <f t="shared" si="46"/>
        <v/>
      </c>
      <c r="V164" s="63"/>
    </row>
    <row r="165" spans="1:22" ht="20" customHeight="1">
      <c r="A165" s="75" t="str">
        <f>IF(DECLARATIONS!C164=0,"",DECLARATIONS!C164)</f>
        <v/>
      </c>
      <c r="B165" s="237" t="str">
        <f>IF(ISNA(VLOOKUP(A165,DECLARATIONS!C$5:D$292,2,FALSE)),"",IF(VLOOKUP(A165,DECLARATIONS!C$5:D$292,2,FALSE)="","",VLOOKUP(A165,DECLARATIONS!C$5:D$292,2,FALSE)))</f>
        <v/>
      </c>
      <c r="C165" s="237" t="str">
        <f>IF(ISNA(VLOOKUP(A165,DECLARATIONS!C$5:G$292,5,FALSE)),"",IF(VLOOKUP(A165,DECLARATIONS!C$5:G$292,5,FALSE)="","",VLOOKUP(A165,DECLARATIONS!C$5:G$292,5,FALSE)))</f>
        <v/>
      </c>
      <c r="D165" s="237" t="str">
        <f>IF(ISNA(VLOOKUP(A165,DECLARATIONS!C$5:H$292,6,FALSE)),"",IF(VLOOKUP(A165,DECLARATIONS!C$5:H$292,6,FALSE)="","",VLOOKUP(A165,DECLARATIONS!C$5:H$292,6,FALSE)))</f>
        <v/>
      </c>
      <c r="E165" s="237" t="str">
        <f>IF(ISNA(VLOOKUP(A165,DECLARATIONS!C$5:F$292,4,FALSE)),"",IF(VLOOKUP(A165,DECLARATIONS!C$5:F$292,4,FALSE)="","",VLOOKUP(A165,DECLARATIONS!C$5:F$292,4,FALSE)))</f>
        <v/>
      </c>
      <c r="F165" s="75" t="str">
        <f>IF(B165="","",IF(ISNA(VLOOKUP(A165,'75m'!F$5:G$302,2,FALSE)),"",VLOOKUP(A165,'75m'!F$5:G$302,2,FALSE)))</f>
        <v/>
      </c>
      <c r="G165" s="75">
        <f>IF(B165="",0,IF(ISNA(VLOOKUP(A165,'75m'!F$5:I$302,4,FALSE)),0,VLOOKUP(A165,'75m'!F$5:I$302,4,FALSE)))</f>
        <v>0</v>
      </c>
      <c r="H165" s="75" t="str">
        <f>IF(B165="","",IF(ISNA(VLOOKUP(A165,'75m'!F$5:J$302,5,FALSE)),"",VLOOKUP(A165,'75m'!F$5:J$302,5,FALSE)))</f>
        <v/>
      </c>
      <c r="I165" s="77">
        <f>IF(B165="",0,IF(ISNA(VLOOKUP(A165,'600m'!F$5:I$302,2,FALSE)),0,VLOOKUP(A165,'600m'!F$5:I$302,2,FALSE)))</f>
        <v>0</v>
      </c>
      <c r="J165" s="75">
        <f>IF(B165="",0,IF(ISNA(VLOOKUP(A165,'600m'!F$5:I$302,4,FALSE)),0,VLOOKUP(A165,'600m'!F$5:I$302,4,FALSE)))</f>
        <v>0</v>
      </c>
      <c r="K165" s="75" t="str">
        <f>IF(B165="","",IF(ISNA(VLOOKUP(A165,'600m'!F$5:J$302,5,FALSE)),"",VLOOKUP(A165,'600m'!F$5:J$302,5,FALSE)))</f>
        <v/>
      </c>
      <c r="L165" s="75" t="str">
        <f>IF(B165="","",IF(ISNA(VLOOKUP(A165,LongJump!F$5:G$302,2,FALSE)),"",VLOOKUP(A165,LongJump!F$5:G$302,2,FALSE)))</f>
        <v/>
      </c>
      <c r="M165" s="75">
        <f>IF(B165="",0,IF(ISNA(VLOOKUP(A165,LongJump!F$5:I$302,4,FALSE)),0,VLOOKUP(A165,LongJump!F$5:I$302,4,FALSE)))</f>
        <v>0</v>
      </c>
      <c r="N165" s="75">
        <f>IF(B165="",0,IF(ISNA(VLOOKUP(A165,LongJump!F$5:J$302,5,FALSE)),0,VLOOKUP(A165,LongJump!F$5:J$302,5,FALSE)))</f>
        <v>0</v>
      </c>
      <c r="O165" s="75" t="str">
        <f>IF(B165="","",IF(ISNA(VLOOKUP(A165,Vortex!F$5:I$302,2,FALSE)),"",VLOOKUP(A165,Vortex!F$5:I$302,2,FALSE)))</f>
        <v/>
      </c>
      <c r="P165" s="75">
        <f>IF(B165="",0,IF(ISNA(VLOOKUP(A165,Vortex!F$5:I$302,4,FALSE)),0,VLOOKUP(A165,Vortex!F$5:I$302,4,FALSE)))</f>
        <v>0</v>
      </c>
      <c r="Q165" s="75">
        <f t="shared" si="42"/>
        <v>0</v>
      </c>
      <c r="R165" s="75" t="str">
        <f t="shared" si="43"/>
        <v/>
      </c>
      <c r="S165" s="75" t="str">
        <f t="shared" si="44"/>
        <v/>
      </c>
      <c r="T165" s="75" t="str">
        <f t="shared" si="45"/>
        <v/>
      </c>
      <c r="U165" s="75" t="str">
        <f t="shared" si="46"/>
        <v/>
      </c>
      <c r="V165" s="63"/>
    </row>
    <row r="166" spans="1:22" ht="20" customHeight="1">
      <c r="A166" s="75" t="str">
        <f>IF(DECLARATIONS!C165=0,"",DECLARATIONS!C165)</f>
        <v/>
      </c>
      <c r="B166" s="237" t="str">
        <f>IF(ISNA(VLOOKUP(A166,DECLARATIONS!C$5:D$292,2,FALSE)),"",IF(VLOOKUP(A166,DECLARATIONS!C$5:D$292,2,FALSE)="","",VLOOKUP(A166,DECLARATIONS!C$5:D$292,2,FALSE)))</f>
        <v/>
      </c>
      <c r="C166" s="237" t="str">
        <f>IF(ISNA(VLOOKUP(A166,DECLARATIONS!C$5:G$292,5,FALSE)),"",IF(VLOOKUP(A166,DECLARATIONS!C$5:G$292,5,FALSE)="","",VLOOKUP(A166,DECLARATIONS!C$5:G$292,5,FALSE)))</f>
        <v/>
      </c>
      <c r="D166" s="237" t="str">
        <f>IF(ISNA(VLOOKUP(A166,DECLARATIONS!C$5:H$292,6,FALSE)),"",IF(VLOOKUP(A166,DECLARATIONS!C$5:H$292,6,FALSE)="","",VLOOKUP(A166,DECLARATIONS!C$5:H$292,6,FALSE)))</f>
        <v/>
      </c>
      <c r="E166" s="237" t="str">
        <f>IF(ISNA(VLOOKUP(A166,DECLARATIONS!C$5:F$292,4,FALSE)),"",IF(VLOOKUP(A166,DECLARATIONS!C$5:F$292,4,FALSE)="","",VLOOKUP(A166,DECLARATIONS!C$5:F$292,4,FALSE)))</f>
        <v/>
      </c>
      <c r="F166" s="75" t="str">
        <f>IF(B166="","",IF(ISNA(VLOOKUP(A166,'75m'!F$5:G$302,2,FALSE)),"",VLOOKUP(A166,'75m'!F$5:G$302,2,FALSE)))</f>
        <v/>
      </c>
      <c r="G166" s="75">
        <f>IF(B166="",0,IF(ISNA(VLOOKUP(A166,'75m'!F$5:I$302,4,FALSE)),0,VLOOKUP(A166,'75m'!F$5:I$302,4,FALSE)))</f>
        <v>0</v>
      </c>
      <c r="H166" s="75" t="str">
        <f>IF(B166="","",IF(ISNA(VLOOKUP(A166,'75m'!F$5:J$302,5,FALSE)),"",VLOOKUP(A166,'75m'!F$5:J$302,5,FALSE)))</f>
        <v/>
      </c>
      <c r="I166" s="77">
        <f>IF(B166="",0,IF(ISNA(VLOOKUP(A166,'600m'!F$5:I$302,2,FALSE)),0,VLOOKUP(A166,'600m'!F$5:I$302,2,FALSE)))</f>
        <v>0</v>
      </c>
      <c r="J166" s="75">
        <f>IF(B166="",0,IF(ISNA(VLOOKUP(A166,'600m'!F$5:I$302,4,FALSE)),0,VLOOKUP(A166,'600m'!F$5:I$302,4,FALSE)))</f>
        <v>0</v>
      </c>
      <c r="K166" s="75" t="str">
        <f>IF(B166="","",IF(ISNA(VLOOKUP(A166,'600m'!F$5:J$302,5,FALSE)),"",VLOOKUP(A166,'600m'!F$5:J$302,5,FALSE)))</f>
        <v/>
      </c>
      <c r="L166" s="75" t="str">
        <f>IF(B166="","",IF(ISNA(VLOOKUP(A166,LongJump!F$5:G$302,2,FALSE)),"",VLOOKUP(A166,LongJump!F$5:G$302,2,FALSE)))</f>
        <v/>
      </c>
      <c r="M166" s="75">
        <f>IF(B166="",0,IF(ISNA(VLOOKUP(A166,LongJump!F$5:I$302,4,FALSE)),0,VLOOKUP(A166,LongJump!F$5:I$302,4,FALSE)))</f>
        <v>0</v>
      </c>
      <c r="N166" s="75">
        <f>IF(B166="",0,IF(ISNA(VLOOKUP(A166,LongJump!F$5:J$302,5,FALSE)),0,VLOOKUP(A166,LongJump!F$5:J$302,5,FALSE)))</f>
        <v>0</v>
      </c>
      <c r="O166" s="75" t="str">
        <f>IF(B166="","",IF(ISNA(VLOOKUP(A166,Vortex!F$5:I$302,2,FALSE)),"",VLOOKUP(A166,Vortex!F$5:I$302,2,FALSE)))</f>
        <v/>
      </c>
      <c r="P166" s="75">
        <f>IF(B166="",0,IF(ISNA(VLOOKUP(A166,Vortex!F$5:I$302,4,FALSE)),0,VLOOKUP(A166,Vortex!F$5:I$302,4,FALSE)))</f>
        <v>0</v>
      </c>
      <c r="Q166" s="75">
        <f t="shared" si="42"/>
        <v>0</v>
      </c>
      <c r="R166" s="75" t="str">
        <f t="shared" si="43"/>
        <v/>
      </c>
      <c r="S166" s="75" t="str">
        <f t="shared" si="44"/>
        <v/>
      </c>
      <c r="T166" s="75" t="str">
        <f t="shared" si="45"/>
        <v/>
      </c>
      <c r="U166" s="75" t="str">
        <f t="shared" si="46"/>
        <v/>
      </c>
      <c r="V166" s="63"/>
    </row>
    <row r="167" spans="1:22" ht="20" customHeight="1">
      <c r="A167" s="75" t="str">
        <f>IF(DECLARATIONS!C166=0,"",DECLARATIONS!C166)</f>
        <v/>
      </c>
      <c r="B167" s="237" t="str">
        <f>IF(ISNA(VLOOKUP(A167,DECLARATIONS!C$5:D$292,2,FALSE)),"",IF(VLOOKUP(A167,DECLARATIONS!C$5:D$292,2,FALSE)="","",VLOOKUP(A167,DECLARATIONS!C$5:D$292,2,FALSE)))</f>
        <v/>
      </c>
      <c r="C167" s="237" t="str">
        <f>IF(ISNA(VLOOKUP(A167,DECLARATIONS!C$5:G$292,5,FALSE)),"",IF(VLOOKUP(A167,DECLARATIONS!C$5:G$292,5,FALSE)="","",VLOOKUP(A167,DECLARATIONS!C$5:G$292,5,FALSE)))</f>
        <v/>
      </c>
      <c r="D167" s="237" t="str">
        <f>IF(ISNA(VLOOKUP(A167,DECLARATIONS!C$5:H$292,6,FALSE)),"",IF(VLOOKUP(A167,DECLARATIONS!C$5:H$292,6,FALSE)="","",VLOOKUP(A167,DECLARATIONS!C$5:H$292,6,FALSE)))</f>
        <v/>
      </c>
      <c r="E167" s="237" t="str">
        <f>IF(ISNA(VLOOKUP(A167,DECLARATIONS!C$5:F$292,4,FALSE)),"",IF(VLOOKUP(A167,DECLARATIONS!C$5:F$292,4,FALSE)="","",VLOOKUP(A167,DECLARATIONS!C$5:F$292,4,FALSE)))</f>
        <v/>
      </c>
      <c r="F167" s="75" t="str">
        <f>IF(B167="","",IF(ISNA(VLOOKUP(A167,'75m'!F$5:G$302,2,FALSE)),"",VLOOKUP(A167,'75m'!F$5:G$302,2,FALSE)))</f>
        <v/>
      </c>
      <c r="G167" s="75">
        <f>IF(B167="",0,IF(ISNA(VLOOKUP(A167,'75m'!F$5:I$302,4,FALSE)),0,VLOOKUP(A167,'75m'!F$5:I$302,4,FALSE)))</f>
        <v>0</v>
      </c>
      <c r="H167" s="75" t="str">
        <f>IF(B167="","",IF(ISNA(VLOOKUP(A167,'75m'!F$5:J$302,5,FALSE)),"",VLOOKUP(A167,'75m'!F$5:J$302,5,FALSE)))</f>
        <v/>
      </c>
      <c r="I167" s="77">
        <f>IF(B167="",0,IF(ISNA(VLOOKUP(A167,'600m'!F$5:I$302,2,FALSE)),0,VLOOKUP(A167,'600m'!F$5:I$302,2,FALSE)))</f>
        <v>0</v>
      </c>
      <c r="J167" s="75">
        <f>IF(B167="",0,IF(ISNA(VLOOKUP(A167,'600m'!F$5:I$302,4,FALSE)),0,VLOOKUP(A167,'600m'!F$5:I$302,4,FALSE)))</f>
        <v>0</v>
      </c>
      <c r="K167" s="75" t="str">
        <f>IF(B167="","",IF(ISNA(VLOOKUP(A167,'600m'!F$5:J$302,5,FALSE)),"",VLOOKUP(A167,'600m'!F$5:J$302,5,FALSE)))</f>
        <v/>
      </c>
      <c r="L167" s="75" t="str">
        <f>IF(B167="","",IF(ISNA(VLOOKUP(A167,LongJump!F$5:G$302,2,FALSE)),"",VLOOKUP(A167,LongJump!F$5:G$302,2,FALSE)))</f>
        <v/>
      </c>
      <c r="M167" s="75">
        <f>IF(B167="",0,IF(ISNA(VLOOKUP(A167,LongJump!F$5:I$302,4,FALSE)),0,VLOOKUP(A167,LongJump!F$5:I$302,4,FALSE)))</f>
        <v>0</v>
      </c>
      <c r="N167" s="75">
        <f>IF(B167="",0,IF(ISNA(VLOOKUP(A167,LongJump!F$5:J$302,5,FALSE)),0,VLOOKUP(A167,LongJump!F$5:J$302,5,FALSE)))</f>
        <v>0</v>
      </c>
      <c r="O167" s="75" t="str">
        <f>IF(B167="","",IF(ISNA(VLOOKUP(A167,Vortex!F$5:I$302,2,FALSE)),"",VLOOKUP(A167,Vortex!F$5:I$302,2,FALSE)))</f>
        <v/>
      </c>
      <c r="P167" s="75">
        <f>IF(B167="",0,IF(ISNA(VLOOKUP(A167,Vortex!F$5:I$302,4,FALSE)),0,VLOOKUP(A167,Vortex!F$5:I$302,4,FALSE)))</f>
        <v>0</v>
      </c>
      <c r="Q167" s="75">
        <f t="shared" si="42"/>
        <v>0</v>
      </c>
      <c r="R167" s="75" t="str">
        <f t="shared" si="43"/>
        <v/>
      </c>
      <c r="S167" s="75" t="str">
        <f t="shared" si="44"/>
        <v/>
      </c>
      <c r="T167" s="75" t="str">
        <f t="shared" si="45"/>
        <v/>
      </c>
      <c r="U167" s="75" t="str">
        <f t="shared" si="46"/>
        <v/>
      </c>
      <c r="V167" s="63"/>
    </row>
    <row r="168" spans="1:22" ht="20" customHeight="1">
      <c r="A168" s="75" t="str">
        <f>IF(DECLARATIONS!C167=0,"",DECLARATIONS!C167)</f>
        <v/>
      </c>
      <c r="B168" s="237" t="str">
        <f>IF(ISNA(VLOOKUP(A168,DECLARATIONS!C$5:D$292,2,FALSE)),"",IF(VLOOKUP(A168,DECLARATIONS!C$5:D$292,2,FALSE)="","",VLOOKUP(A168,DECLARATIONS!C$5:D$292,2,FALSE)))</f>
        <v/>
      </c>
      <c r="C168" s="237" t="str">
        <f>IF(ISNA(VLOOKUP(A168,DECLARATIONS!C$5:G$292,5,FALSE)),"",IF(VLOOKUP(A168,DECLARATIONS!C$5:G$292,5,FALSE)="","",VLOOKUP(A168,DECLARATIONS!C$5:G$292,5,FALSE)))</f>
        <v/>
      </c>
      <c r="D168" s="237" t="str">
        <f>IF(ISNA(VLOOKUP(A168,DECLARATIONS!C$5:H$292,6,FALSE)),"",IF(VLOOKUP(A168,DECLARATIONS!C$5:H$292,6,FALSE)="","",VLOOKUP(A168,DECLARATIONS!C$5:H$292,6,FALSE)))</f>
        <v/>
      </c>
      <c r="E168" s="237" t="str">
        <f>IF(ISNA(VLOOKUP(A168,DECLARATIONS!C$5:F$292,4,FALSE)),"",IF(VLOOKUP(A168,DECLARATIONS!C$5:F$292,4,FALSE)="","",VLOOKUP(A168,DECLARATIONS!C$5:F$292,4,FALSE)))</f>
        <v/>
      </c>
      <c r="F168" s="75" t="str">
        <f>IF(B168="","",IF(ISNA(VLOOKUP(A168,'75m'!F$5:G$302,2,FALSE)),"",VLOOKUP(A168,'75m'!F$5:G$302,2,FALSE)))</f>
        <v/>
      </c>
      <c r="G168" s="75">
        <f>IF(B168="",0,IF(ISNA(VLOOKUP(A168,'75m'!F$5:I$302,4,FALSE)),0,VLOOKUP(A168,'75m'!F$5:I$302,4,FALSE)))</f>
        <v>0</v>
      </c>
      <c r="H168" s="75" t="str">
        <f>IF(B168="","",IF(ISNA(VLOOKUP(A168,'75m'!F$5:J$302,5,FALSE)),"",VLOOKUP(A168,'75m'!F$5:J$302,5,FALSE)))</f>
        <v/>
      </c>
      <c r="I168" s="77">
        <f>IF(B168="",0,IF(ISNA(VLOOKUP(A168,'600m'!F$5:I$302,2,FALSE)),0,VLOOKUP(A168,'600m'!F$5:I$302,2,FALSE)))</f>
        <v>0</v>
      </c>
      <c r="J168" s="75">
        <f>IF(B168="",0,IF(ISNA(VLOOKUP(A168,'600m'!F$5:I$302,4,FALSE)),0,VLOOKUP(A168,'600m'!F$5:I$302,4,FALSE)))</f>
        <v>0</v>
      </c>
      <c r="K168" s="75" t="str">
        <f>IF(B168="","",IF(ISNA(VLOOKUP(A168,'600m'!F$5:J$302,5,FALSE)),"",VLOOKUP(A168,'600m'!F$5:J$302,5,FALSE)))</f>
        <v/>
      </c>
      <c r="L168" s="75" t="str">
        <f>IF(B168="","",IF(ISNA(VLOOKUP(A168,LongJump!F$5:G$302,2,FALSE)),"",VLOOKUP(A168,LongJump!F$5:G$302,2,FALSE)))</f>
        <v/>
      </c>
      <c r="M168" s="75">
        <f>IF(B168="",0,IF(ISNA(VLOOKUP(A168,LongJump!F$5:I$302,4,FALSE)),0,VLOOKUP(A168,LongJump!F$5:I$302,4,FALSE)))</f>
        <v>0</v>
      </c>
      <c r="N168" s="75">
        <f>IF(B168="",0,IF(ISNA(VLOOKUP(A168,LongJump!F$5:J$302,5,FALSE)),0,VLOOKUP(A168,LongJump!F$5:J$302,5,FALSE)))</f>
        <v>0</v>
      </c>
      <c r="O168" s="75" t="str">
        <f>IF(B168="","",IF(ISNA(VLOOKUP(A168,Vortex!F$5:I$302,2,FALSE)),"",VLOOKUP(A168,Vortex!F$5:I$302,2,FALSE)))</f>
        <v/>
      </c>
      <c r="P168" s="75">
        <f>IF(B168="",0,IF(ISNA(VLOOKUP(A168,Vortex!F$5:I$302,4,FALSE)),0,VLOOKUP(A168,Vortex!F$5:I$302,4,FALSE)))</f>
        <v>0</v>
      </c>
      <c r="Q168" s="75">
        <f t="shared" si="42"/>
        <v>0</v>
      </c>
      <c r="R168" s="75" t="str">
        <f t="shared" si="43"/>
        <v/>
      </c>
      <c r="S168" s="75" t="str">
        <f t="shared" si="44"/>
        <v/>
      </c>
      <c r="T168" s="75" t="str">
        <f t="shared" si="45"/>
        <v/>
      </c>
      <c r="U168" s="75" t="str">
        <f t="shared" si="46"/>
        <v/>
      </c>
      <c r="V168" s="63"/>
    </row>
    <row r="169" spans="1:22" ht="20" customHeight="1">
      <c r="A169" s="75" t="str">
        <f>IF(DECLARATIONS!C168=0,"",DECLARATIONS!C168)</f>
        <v/>
      </c>
      <c r="B169" s="237" t="str">
        <f>IF(ISNA(VLOOKUP(A169,DECLARATIONS!C$5:D$292,2,FALSE)),"",IF(VLOOKUP(A169,DECLARATIONS!C$5:D$292,2,FALSE)="","",VLOOKUP(A169,DECLARATIONS!C$5:D$292,2,FALSE)))</f>
        <v/>
      </c>
      <c r="C169" s="237" t="str">
        <f>IF(ISNA(VLOOKUP(A169,DECLARATIONS!C$5:G$292,5,FALSE)),"",IF(VLOOKUP(A169,DECLARATIONS!C$5:G$292,5,FALSE)="","",VLOOKUP(A169,DECLARATIONS!C$5:G$292,5,FALSE)))</f>
        <v/>
      </c>
      <c r="D169" s="237" t="str">
        <f>IF(ISNA(VLOOKUP(A169,DECLARATIONS!C$5:H$292,6,FALSE)),"",IF(VLOOKUP(A169,DECLARATIONS!C$5:H$292,6,FALSE)="","",VLOOKUP(A169,DECLARATIONS!C$5:H$292,6,FALSE)))</f>
        <v/>
      </c>
      <c r="E169" s="237" t="str">
        <f>IF(ISNA(VLOOKUP(A169,DECLARATIONS!C$5:F$292,4,FALSE)),"",IF(VLOOKUP(A169,DECLARATIONS!C$5:F$292,4,FALSE)="","",VLOOKUP(A169,DECLARATIONS!C$5:F$292,4,FALSE)))</f>
        <v/>
      </c>
      <c r="F169" s="75" t="str">
        <f>IF(B169="","",IF(ISNA(VLOOKUP(A169,'75m'!F$5:G$302,2,FALSE)),"",VLOOKUP(A169,'75m'!F$5:G$302,2,FALSE)))</f>
        <v/>
      </c>
      <c r="G169" s="75">
        <f>IF(B169="",0,IF(ISNA(VLOOKUP(A169,'75m'!F$5:I$302,4,FALSE)),0,VLOOKUP(A169,'75m'!F$5:I$302,4,FALSE)))</f>
        <v>0</v>
      </c>
      <c r="H169" s="75" t="str">
        <f>IF(B169="","",IF(ISNA(VLOOKUP(A169,'75m'!F$5:J$302,5,FALSE)),"",VLOOKUP(A169,'75m'!F$5:J$302,5,FALSE)))</f>
        <v/>
      </c>
      <c r="I169" s="77">
        <f>IF(B169="",0,IF(ISNA(VLOOKUP(A169,'600m'!F$5:I$302,2,FALSE)),0,VLOOKUP(A169,'600m'!F$5:I$302,2,FALSE)))</f>
        <v>0</v>
      </c>
      <c r="J169" s="75">
        <f>IF(B169="",0,IF(ISNA(VLOOKUP(A169,'600m'!F$5:I$302,4,FALSE)),0,VLOOKUP(A169,'600m'!F$5:I$302,4,FALSE)))</f>
        <v>0</v>
      </c>
      <c r="K169" s="75" t="str">
        <f>IF(B169="","",IF(ISNA(VLOOKUP(A169,'600m'!F$5:J$302,5,FALSE)),"",VLOOKUP(A169,'600m'!F$5:J$302,5,FALSE)))</f>
        <v/>
      </c>
      <c r="L169" s="75" t="str">
        <f>IF(B169="","",IF(ISNA(VLOOKUP(A169,LongJump!F$5:G$302,2,FALSE)),"",VLOOKUP(A169,LongJump!F$5:G$302,2,FALSE)))</f>
        <v/>
      </c>
      <c r="M169" s="75">
        <f>IF(B169="",0,IF(ISNA(VLOOKUP(A169,LongJump!F$5:I$302,4,FALSE)),0,VLOOKUP(A169,LongJump!F$5:I$302,4,FALSE)))</f>
        <v>0</v>
      </c>
      <c r="N169" s="75">
        <f>IF(B169="",0,IF(ISNA(VLOOKUP(A169,LongJump!F$5:J$302,5,FALSE)),0,VLOOKUP(A169,LongJump!F$5:J$302,5,FALSE)))</f>
        <v>0</v>
      </c>
      <c r="O169" s="75" t="str">
        <f>IF(B169="","",IF(ISNA(VLOOKUP(A169,Vortex!F$5:I$302,2,FALSE)),"",VLOOKUP(A169,Vortex!F$5:I$302,2,FALSE)))</f>
        <v/>
      </c>
      <c r="P169" s="75">
        <f>IF(B169="",0,IF(ISNA(VLOOKUP(A169,Vortex!F$5:I$302,4,FALSE)),0,VLOOKUP(A169,Vortex!F$5:I$302,4,FALSE)))</f>
        <v>0</v>
      </c>
      <c r="Q169" s="75">
        <f t="shared" si="42"/>
        <v>0</v>
      </c>
      <c r="R169" s="75" t="str">
        <f t="shared" si="43"/>
        <v/>
      </c>
      <c r="S169" s="75" t="str">
        <f t="shared" si="44"/>
        <v/>
      </c>
      <c r="T169" s="75" t="str">
        <f t="shared" si="45"/>
        <v/>
      </c>
      <c r="U169" s="75" t="str">
        <f t="shared" si="46"/>
        <v/>
      </c>
      <c r="V169" s="63"/>
    </row>
    <row r="170" spans="1:22" ht="20" customHeight="1">
      <c r="A170" s="75" t="str">
        <f>IF(DECLARATIONS!C169=0,"",DECLARATIONS!C169)</f>
        <v/>
      </c>
      <c r="B170" s="237" t="str">
        <f>IF(ISNA(VLOOKUP(A170,DECLARATIONS!C$5:D$292,2,FALSE)),"",IF(VLOOKUP(A170,DECLARATIONS!C$5:D$292,2,FALSE)="","",VLOOKUP(A170,DECLARATIONS!C$5:D$292,2,FALSE)))</f>
        <v/>
      </c>
      <c r="C170" s="237" t="str">
        <f>IF(ISNA(VLOOKUP(A170,DECLARATIONS!C$5:G$292,5,FALSE)),"",IF(VLOOKUP(A170,DECLARATIONS!C$5:G$292,5,FALSE)="","",VLOOKUP(A170,DECLARATIONS!C$5:G$292,5,FALSE)))</f>
        <v/>
      </c>
      <c r="D170" s="237" t="str">
        <f>IF(ISNA(VLOOKUP(A170,DECLARATIONS!C$5:H$292,6,FALSE)),"",IF(VLOOKUP(A170,DECLARATIONS!C$5:H$292,6,FALSE)="","",VLOOKUP(A170,DECLARATIONS!C$5:H$292,6,FALSE)))</f>
        <v/>
      </c>
      <c r="E170" s="237" t="str">
        <f>IF(ISNA(VLOOKUP(A170,DECLARATIONS!C$5:F$292,4,FALSE)),"",IF(VLOOKUP(A170,DECLARATIONS!C$5:F$292,4,FALSE)="","",VLOOKUP(A170,DECLARATIONS!C$5:F$292,4,FALSE)))</f>
        <v/>
      </c>
      <c r="F170" s="75" t="str">
        <f>IF(B170="","",IF(ISNA(VLOOKUP(A170,'75m'!F$5:G$302,2,FALSE)),"",VLOOKUP(A170,'75m'!F$5:G$302,2,FALSE)))</f>
        <v/>
      </c>
      <c r="G170" s="75">
        <f>IF(B170="",0,IF(ISNA(VLOOKUP(A170,'75m'!F$5:I$302,4,FALSE)),0,VLOOKUP(A170,'75m'!F$5:I$302,4,FALSE)))</f>
        <v>0</v>
      </c>
      <c r="H170" s="75" t="str">
        <f>IF(B170="","",IF(ISNA(VLOOKUP(A170,'75m'!F$5:J$302,5,FALSE)),"",VLOOKUP(A170,'75m'!F$5:J$302,5,FALSE)))</f>
        <v/>
      </c>
      <c r="I170" s="77">
        <f>IF(B170="",0,IF(ISNA(VLOOKUP(A170,'600m'!F$5:I$302,2,FALSE)),0,VLOOKUP(A170,'600m'!F$5:I$302,2,FALSE)))</f>
        <v>0</v>
      </c>
      <c r="J170" s="75">
        <f>IF(B170="",0,IF(ISNA(VLOOKUP(A170,'600m'!F$5:I$302,4,FALSE)),0,VLOOKUP(A170,'600m'!F$5:I$302,4,FALSE)))</f>
        <v>0</v>
      </c>
      <c r="K170" s="75" t="str">
        <f>IF(B170="","",IF(ISNA(VLOOKUP(A170,'600m'!F$5:J$302,5,FALSE)),"",VLOOKUP(A170,'600m'!F$5:J$302,5,FALSE)))</f>
        <v/>
      </c>
      <c r="L170" s="75" t="str">
        <f>IF(B170="","",IF(ISNA(VLOOKUP(A170,LongJump!F$5:G$302,2,FALSE)),"",VLOOKUP(A170,LongJump!F$5:G$302,2,FALSE)))</f>
        <v/>
      </c>
      <c r="M170" s="75">
        <f>IF(B170="",0,IF(ISNA(VLOOKUP(A170,LongJump!F$5:I$302,4,FALSE)),0,VLOOKUP(A170,LongJump!F$5:I$302,4,FALSE)))</f>
        <v>0</v>
      </c>
      <c r="N170" s="75">
        <f>IF(B170="",0,IF(ISNA(VLOOKUP(A170,LongJump!F$5:J$302,5,FALSE)),0,VLOOKUP(A170,LongJump!F$5:J$302,5,FALSE)))</f>
        <v>0</v>
      </c>
      <c r="O170" s="75" t="str">
        <f>IF(B170="","",IF(ISNA(VLOOKUP(A170,Vortex!F$5:I$302,2,FALSE)),"",VLOOKUP(A170,Vortex!F$5:I$302,2,FALSE)))</f>
        <v/>
      </c>
      <c r="P170" s="75">
        <f>IF(B170="",0,IF(ISNA(VLOOKUP(A170,Vortex!F$5:I$302,4,FALSE)),0,VLOOKUP(A170,Vortex!F$5:I$302,4,FALSE)))</f>
        <v>0</v>
      </c>
      <c r="Q170" s="75">
        <f t="shared" si="42"/>
        <v>0</v>
      </c>
      <c r="R170" s="75" t="str">
        <f t="shared" si="43"/>
        <v/>
      </c>
      <c r="S170" s="75" t="str">
        <f t="shared" si="44"/>
        <v/>
      </c>
      <c r="T170" s="75" t="str">
        <f t="shared" si="45"/>
        <v/>
      </c>
      <c r="U170" s="75" t="str">
        <f t="shared" si="46"/>
        <v/>
      </c>
      <c r="V170" s="63"/>
    </row>
    <row r="171" spans="1:22" ht="20" customHeight="1">
      <c r="A171" s="75" t="str">
        <f>IF(DECLARATIONS!C170=0,"",DECLARATIONS!C170)</f>
        <v/>
      </c>
      <c r="B171" s="237" t="str">
        <f>IF(ISNA(VLOOKUP(A171,DECLARATIONS!C$5:D$292,2,FALSE)),"",IF(VLOOKUP(A171,DECLARATIONS!C$5:D$292,2,FALSE)="","",VLOOKUP(A171,DECLARATIONS!C$5:D$292,2,FALSE)))</f>
        <v/>
      </c>
      <c r="C171" s="237" t="str">
        <f>IF(ISNA(VLOOKUP(A171,DECLARATIONS!C$5:G$292,5,FALSE)),"",IF(VLOOKUP(A171,DECLARATIONS!C$5:G$292,5,FALSE)="","",VLOOKUP(A171,DECLARATIONS!C$5:G$292,5,FALSE)))</f>
        <v/>
      </c>
      <c r="D171" s="237" t="str">
        <f>IF(ISNA(VLOOKUP(A171,DECLARATIONS!C$5:H$292,6,FALSE)),"",IF(VLOOKUP(A171,DECLARATIONS!C$5:H$292,6,FALSE)="","",VLOOKUP(A171,DECLARATIONS!C$5:H$292,6,FALSE)))</f>
        <v/>
      </c>
      <c r="E171" s="237" t="str">
        <f>IF(ISNA(VLOOKUP(A171,DECLARATIONS!C$5:F$292,4,FALSE)),"",IF(VLOOKUP(A171,DECLARATIONS!C$5:F$292,4,FALSE)="","",VLOOKUP(A171,DECLARATIONS!C$5:F$292,4,FALSE)))</f>
        <v/>
      </c>
      <c r="F171" s="75" t="str">
        <f>IF(B171="","",IF(ISNA(VLOOKUP(A171,'75m'!F$5:G$302,2,FALSE)),"",VLOOKUP(A171,'75m'!F$5:G$302,2,FALSE)))</f>
        <v/>
      </c>
      <c r="G171" s="75">
        <f>IF(B171="",0,IF(ISNA(VLOOKUP(A171,'75m'!F$5:I$302,4,FALSE)),0,VLOOKUP(A171,'75m'!F$5:I$302,4,FALSE)))</f>
        <v>0</v>
      </c>
      <c r="H171" s="75" t="str">
        <f>IF(B171="","",IF(ISNA(VLOOKUP(A171,'75m'!F$5:J$302,5,FALSE)),"",VLOOKUP(A171,'75m'!F$5:J$302,5,FALSE)))</f>
        <v/>
      </c>
      <c r="I171" s="77">
        <f>IF(B171="",0,IF(ISNA(VLOOKUP(A171,'600m'!F$5:I$302,2,FALSE)),0,VLOOKUP(A171,'600m'!F$5:I$302,2,FALSE)))</f>
        <v>0</v>
      </c>
      <c r="J171" s="75">
        <f>IF(B171="",0,IF(ISNA(VLOOKUP(A171,'600m'!F$5:I$302,4,FALSE)),0,VLOOKUP(A171,'600m'!F$5:I$302,4,FALSE)))</f>
        <v>0</v>
      </c>
      <c r="K171" s="75" t="str">
        <f>IF(B171="","",IF(ISNA(VLOOKUP(A171,'600m'!F$5:J$302,5,FALSE)),"",VLOOKUP(A171,'600m'!F$5:J$302,5,FALSE)))</f>
        <v/>
      </c>
      <c r="L171" s="75" t="str">
        <f>IF(B171="","",IF(ISNA(VLOOKUP(A171,LongJump!F$5:G$302,2,FALSE)),"",VLOOKUP(A171,LongJump!F$5:G$302,2,FALSE)))</f>
        <v/>
      </c>
      <c r="M171" s="75">
        <f>IF(B171="",0,IF(ISNA(VLOOKUP(A171,LongJump!F$5:I$302,4,FALSE)),0,VLOOKUP(A171,LongJump!F$5:I$302,4,FALSE)))</f>
        <v>0</v>
      </c>
      <c r="N171" s="75">
        <f>IF(B171="",0,IF(ISNA(VLOOKUP(A171,LongJump!F$5:J$302,5,FALSE)),0,VLOOKUP(A171,LongJump!F$5:J$302,5,FALSE)))</f>
        <v>0</v>
      </c>
      <c r="O171" s="75" t="str">
        <f>IF(B171="","",IF(ISNA(VLOOKUP(A171,Vortex!F$5:I$302,2,FALSE)),"",VLOOKUP(A171,Vortex!F$5:I$302,2,FALSE)))</f>
        <v/>
      </c>
      <c r="P171" s="75">
        <f>IF(B171="",0,IF(ISNA(VLOOKUP(A171,Vortex!F$5:I$302,4,FALSE)),0,VLOOKUP(A171,Vortex!F$5:I$302,4,FALSE)))</f>
        <v>0</v>
      </c>
      <c r="Q171" s="75">
        <f t="shared" si="42"/>
        <v>0</v>
      </c>
      <c r="R171" s="75" t="str">
        <f t="shared" si="43"/>
        <v/>
      </c>
      <c r="S171" s="75" t="str">
        <f t="shared" si="44"/>
        <v/>
      </c>
      <c r="T171" s="75" t="str">
        <f t="shared" si="45"/>
        <v/>
      </c>
      <c r="U171" s="75" t="str">
        <f t="shared" si="46"/>
        <v/>
      </c>
      <c r="V171" s="63"/>
    </row>
    <row r="172" spans="1:22" ht="20" customHeight="1">
      <c r="A172" s="75" t="str">
        <f>IF(DECLARATIONS!C171=0,"",DECLARATIONS!C171)</f>
        <v/>
      </c>
      <c r="B172" s="237" t="str">
        <f>IF(ISNA(VLOOKUP(A172,DECLARATIONS!C$5:D$292,2,FALSE)),"",IF(VLOOKUP(A172,DECLARATIONS!C$5:D$292,2,FALSE)="","",VLOOKUP(A172,DECLARATIONS!C$5:D$292,2,FALSE)))</f>
        <v/>
      </c>
      <c r="C172" s="237" t="str">
        <f>IF(ISNA(VLOOKUP(A172,DECLARATIONS!C$5:G$292,5,FALSE)),"",IF(VLOOKUP(A172,DECLARATIONS!C$5:G$292,5,FALSE)="","",VLOOKUP(A172,DECLARATIONS!C$5:G$292,5,FALSE)))</f>
        <v/>
      </c>
      <c r="D172" s="237" t="str">
        <f>IF(ISNA(VLOOKUP(A172,DECLARATIONS!C$5:H$292,6,FALSE)),"",IF(VLOOKUP(A172,DECLARATIONS!C$5:H$292,6,FALSE)="","",VLOOKUP(A172,DECLARATIONS!C$5:H$292,6,FALSE)))</f>
        <v/>
      </c>
      <c r="E172" s="237" t="str">
        <f>IF(ISNA(VLOOKUP(A172,DECLARATIONS!C$5:F$292,4,FALSE)),"",IF(VLOOKUP(A172,DECLARATIONS!C$5:F$292,4,FALSE)="","",VLOOKUP(A172,DECLARATIONS!C$5:F$292,4,FALSE)))</f>
        <v/>
      </c>
      <c r="F172" s="75" t="str">
        <f>IF(B172="","",IF(ISNA(VLOOKUP(A172,'75m'!F$5:G$302,2,FALSE)),"",VLOOKUP(A172,'75m'!F$5:G$302,2,FALSE)))</f>
        <v/>
      </c>
      <c r="G172" s="75">
        <f>IF(B172="",0,IF(ISNA(VLOOKUP(A172,'75m'!F$5:I$302,4,FALSE)),0,VLOOKUP(A172,'75m'!F$5:I$302,4,FALSE)))</f>
        <v>0</v>
      </c>
      <c r="H172" s="75" t="str">
        <f>IF(B172="","",IF(ISNA(VLOOKUP(A172,'75m'!F$5:J$302,5,FALSE)),"",VLOOKUP(A172,'75m'!F$5:J$302,5,FALSE)))</f>
        <v/>
      </c>
      <c r="I172" s="77">
        <f>IF(B172="",0,IF(ISNA(VLOOKUP(A172,'600m'!F$5:I$302,2,FALSE)),0,VLOOKUP(A172,'600m'!F$5:I$302,2,FALSE)))</f>
        <v>0</v>
      </c>
      <c r="J172" s="75">
        <f>IF(B172="",0,IF(ISNA(VLOOKUP(A172,'600m'!F$5:I$302,4,FALSE)),0,VLOOKUP(A172,'600m'!F$5:I$302,4,FALSE)))</f>
        <v>0</v>
      </c>
      <c r="K172" s="75" t="str">
        <f>IF(B172="","",IF(ISNA(VLOOKUP(A172,'600m'!F$5:J$302,5,FALSE)),"",VLOOKUP(A172,'600m'!F$5:J$302,5,FALSE)))</f>
        <v/>
      </c>
      <c r="L172" s="75" t="str">
        <f>IF(B172="","",IF(ISNA(VLOOKUP(A172,LongJump!F$5:G$302,2,FALSE)),"",VLOOKUP(A172,LongJump!F$5:G$302,2,FALSE)))</f>
        <v/>
      </c>
      <c r="M172" s="75">
        <f>IF(B172="",0,IF(ISNA(VLOOKUP(A172,LongJump!F$5:I$302,4,FALSE)),0,VLOOKUP(A172,LongJump!F$5:I$302,4,FALSE)))</f>
        <v>0</v>
      </c>
      <c r="N172" s="75">
        <f>IF(B172="",0,IF(ISNA(VLOOKUP(A172,LongJump!F$5:J$302,5,FALSE)),0,VLOOKUP(A172,LongJump!F$5:J$302,5,FALSE)))</f>
        <v>0</v>
      </c>
      <c r="O172" s="75" t="str">
        <f>IF(B172="","",IF(ISNA(VLOOKUP(A172,Vortex!F$5:I$302,2,FALSE)),"",VLOOKUP(A172,Vortex!F$5:I$302,2,FALSE)))</f>
        <v/>
      </c>
      <c r="P172" s="75">
        <f>IF(B172="",0,IF(ISNA(VLOOKUP(A172,Vortex!F$5:I$302,4,FALSE)),0,VLOOKUP(A172,Vortex!F$5:I$302,4,FALSE)))</f>
        <v>0</v>
      </c>
      <c r="Q172" s="75">
        <f t="shared" si="42"/>
        <v>0</v>
      </c>
      <c r="R172" s="75" t="str">
        <f t="shared" si="43"/>
        <v/>
      </c>
      <c r="S172" s="75" t="str">
        <f t="shared" si="44"/>
        <v/>
      </c>
      <c r="T172" s="75" t="str">
        <f t="shared" si="45"/>
        <v/>
      </c>
      <c r="U172" s="75" t="str">
        <f t="shared" si="46"/>
        <v/>
      </c>
      <c r="V172" s="63"/>
    </row>
    <row r="173" spans="1:22" ht="20" customHeight="1">
      <c r="A173" s="75" t="str">
        <f>IF(DECLARATIONS!C172=0,"",DECLARATIONS!C172)</f>
        <v/>
      </c>
      <c r="B173" s="237" t="str">
        <f>IF(ISNA(VLOOKUP(A173,DECLARATIONS!C$5:D$292,2,FALSE)),"",IF(VLOOKUP(A173,DECLARATIONS!C$5:D$292,2,FALSE)="","",VLOOKUP(A173,DECLARATIONS!C$5:D$292,2,FALSE)))</f>
        <v/>
      </c>
      <c r="C173" s="237" t="str">
        <f>IF(ISNA(VLOOKUP(A173,DECLARATIONS!C$5:G$292,5,FALSE)),"",IF(VLOOKUP(A173,DECLARATIONS!C$5:G$292,5,FALSE)="","",VLOOKUP(A173,DECLARATIONS!C$5:G$292,5,FALSE)))</f>
        <v/>
      </c>
      <c r="D173" s="237" t="str">
        <f>IF(ISNA(VLOOKUP(A173,DECLARATIONS!C$5:H$292,6,FALSE)),"",IF(VLOOKUP(A173,DECLARATIONS!C$5:H$292,6,FALSE)="","",VLOOKUP(A173,DECLARATIONS!C$5:H$292,6,FALSE)))</f>
        <v/>
      </c>
      <c r="E173" s="237" t="str">
        <f>IF(ISNA(VLOOKUP(A173,DECLARATIONS!C$5:F$292,4,FALSE)),"",IF(VLOOKUP(A173,DECLARATIONS!C$5:F$292,4,FALSE)="","",VLOOKUP(A173,DECLARATIONS!C$5:F$292,4,FALSE)))</f>
        <v/>
      </c>
      <c r="F173" s="75" t="str">
        <f>IF(B173="","",IF(ISNA(VLOOKUP(A173,'75m'!F$5:G$302,2,FALSE)),"",VLOOKUP(A173,'75m'!F$5:G$302,2,FALSE)))</f>
        <v/>
      </c>
      <c r="G173" s="75">
        <f>IF(B173="",0,IF(ISNA(VLOOKUP(A173,'75m'!F$5:I$302,4,FALSE)),0,VLOOKUP(A173,'75m'!F$5:I$302,4,FALSE)))</f>
        <v>0</v>
      </c>
      <c r="H173" s="75" t="str">
        <f>IF(B173="","",IF(ISNA(VLOOKUP(A173,'75m'!F$5:J$302,5,FALSE)),"",VLOOKUP(A173,'75m'!F$5:J$302,5,FALSE)))</f>
        <v/>
      </c>
      <c r="I173" s="77">
        <f>IF(B173="",0,IF(ISNA(VLOOKUP(A173,'600m'!F$5:I$302,2,FALSE)),0,VLOOKUP(A173,'600m'!F$5:I$302,2,FALSE)))</f>
        <v>0</v>
      </c>
      <c r="J173" s="75">
        <f>IF(B173="",0,IF(ISNA(VLOOKUP(A173,'600m'!F$5:I$302,4,FALSE)),0,VLOOKUP(A173,'600m'!F$5:I$302,4,FALSE)))</f>
        <v>0</v>
      </c>
      <c r="K173" s="75" t="str">
        <f>IF(B173="","",IF(ISNA(VLOOKUP(A173,'600m'!F$5:J$302,5,FALSE)),"",VLOOKUP(A173,'600m'!F$5:J$302,5,FALSE)))</f>
        <v/>
      </c>
      <c r="L173" s="75" t="str">
        <f>IF(B173="","",IF(ISNA(VLOOKUP(A173,LongJump!F$5:G$302,2,FALSE)),"",VLOOKUP(A173,LongJump!F$5:G$302,2,FALSE)))</f>
        <v/>
      </c>
      <c r="M173" s="75">
        <f>IF(B173="",0,IF(ISNA(VLOOKUP(A173,LongJump!F$5:I$302,4,FALSE)),0,VLOOKUP(A173,LongJump!F$5:I$302,4,FALSE)))</f>
        <v>0</v>
      </c>
      <c r="N173" s="75">
        <f>IF(B173="",0,IF(ISNA(VLOOKUP(A173,LongJump!F$5:J$302,5,FALSE)),0,VLOOKUP(A173,LongJump!F$5:J$302,5,FALSE)))</f>
        <v>0</v>
      </c>
      <c r="O173" s="75" t="str">
        <f>IF(B173="","",IF(ISNA(VLOOKUP(A173,Vortex!F$5:I$302,2,FALSE)),"",VLOOKUP(A173,Vortex!F$5:I$302,2,FALSE)))</f>
        <v/>
      </c>
      <c r="P173" s="75">
        <f>IF(B173="",0,IF(ISNA(VLOOKUP(A173,Vortex!F$5:I$302,4,FALSE)),0,VLOOKUP(A173,Vortex!F$5:I$302,4,FALSE)))</f>
        <v>0</v>
      </c>
      <c r="Q173" s="75">
        <f t="shared" si="42"/>
        <v>0</v>
      </c>
      <c r="R173" s="75" t="str">
        <f t="shared" si="43"/>
        <v/>
      </c>
      <c r="S173" s="75" t="str">
        <f t="shared" si="44"/>
        <v/>
      </c>
      <c r="T173" s="75" t="str">
        <f t="shared" si="45"/>
        <v/>
      </c>
      <c r="U173" s="75" t="str">
        <f t="shared" si="46"/>
        <v/>
      </c>
      <c r="V173" s="63"/>
    </row>
    <row r="174" spans="1:22" ht="20" customHeight="1">
      <c r="A174" s="75" t="str">
        <f>IF(DECLARATIONS!C173=0,"",DECLARATIONS!C173)</f>
        <v/>
      </c>
      <c r="B174" s="237" t="str">
        <f>IF(ISNA(VLOOKUP(A174,DECLARATIONS!C$5:D$292,2,FALSE)),"",IF(VLOOKUP(A174,DECLARATIONS!C$5:D$292,2,FALSE)="","",VLOOKUP(A174,DECLARATIONS!C$5:D$292,2,FALSE)))</f>
        <v/>
      </c>
      <c r="C174" s="237" t="str">
        <f>IF(ISNA(VLOOKUP(A174,DECLARATIONS!C$5:G$292,5,FALSE)),"",IF(VLOOKUP(A174,DECLARATIONS!C$5:G$292,5,FALSE)="","",VLOOKUP(A174,DECLARATIONS!C$5:G$292,5,FALSE)))</f>
        <v/>
      </c>
      <c r="D174" s="237" t="str">
        <f>IF(ISNA(VLOOKUP(A174,DECLARATIONS!C$5:H$292,6,FALSE)),"",IF(VLOOKUP(A174,DECLARATIONS!C$5:H$292,6,FALSE)="","",VLOOKUP(A174,DECLARATIONS!C$5:H$292,6,FALSE)))</f>
        <v/>
      </c>
      <c r="E174" s="237" t="str">
        <f>IF(ISNA(VLOOKUP(A174,DECLARATIONS!C$5:F$292,4,FALSE)),"",IF(VLOOKUP(A174,DECLARATIONS!C$5:F$292,4,FALSE)="","",VLOOKUP(A174,DECLARATIONS!C$5:F$292,4,FALSE)))</f>
        <v/>
      </c>
      <c r="F174" s="75" t="str">
        <f>IF(B174="","",IF(ISNA(VLOOKUP(A174,'75m'!F$5:G$302,2,FALSE)),"",VLOOKUP(A174,'75m'!F$5:G$302,2,FALSE)))</f>
        <v/>
      </c>
      <c r="G174" s="75">
        <f>IF(B174="",0,IF(ISNA(VLOOKUP(A174,'75m'!F$5:I$302,4,FALSE)),0,VLOOKUP(A174,'75m'!F$5:I$302,4,FALSE)))</f>
        <v>0</v>
      </c>
      <c r="H174" s="75" t="str">
        <f>IF(B174="","",IF(ISNA(VLOOKUP(A174,'75m'!F$5:J$302,5,FALSE)),"",VLOOKUP(A174,'75m'!F$5:J$302,5,FALSE)))</f>
        <v/>
      </c>
      <c r="I174" s="77">
        <f>IF(B174="",0,IF(ISNA(VLOOKUP(A174,'600m'!F$5:I$302,2,FALSE)),0,VLOOKUP(A174,'600m'!F$5:I$302,2,FALSE)))</f>
        <v>0</v>
      </c>
      <c r="J174" s="75">
        <f>IF(B174="",0,IF(ISNA(VLOOKUP(A174,'600m'!F$5:I$302,4,FALSE)),0,VLOOKUP(A174,'600m'!F$5:I$302,4,FALSE)))</f>
        <v>0</v>
      </c>
      <c r="K174" s="75" t="str">
        <f>IF(B174="","",IF(ISNA(VLOOKUP(A174,'600m'!F$5:J$302,5,FALSE)),"",VLOOKUP(A174,'600m'!F$5:J$302,5,FALSE)))</f>
        <v/>
      </c>
      <c r="L174" s="75" t="str">
        <f>IF(B174="","",IF(ISNA(VLOOKUP(A174,LongJump!F$5:G$302,2,FALSE)),"",VLOOKUP(A174,LongJump!F$5:G$302,2,FALSE)))</f>
        <v/>
      </c>
      <c r="M174" s="75">
        <f>IF(B174="",0,IF(ISNA(VLOOKUP(A174,LongJump!F$5:I$302,4,FALSE)),0,VLOOKUP(A174,LongJump!F$5:I$302,4,FALSE)))</f>
        <v>0</v>
      </c>
      <c r="N174" s="75">
        <f>IF(B174="",0,IF(ISNA(VLOOKUP(A174,LongJump!F$5:J$302,5,FALSE)),0,VLOOKUP(A174,LongJump!F$5:J$302,5,FALSE)))</f>
        <v>0</v>
      </c>
      <c r="O174" s="75" t="str">
        <f>IF(B174="","",IF(ISNA(VLOOKUP(A174,Vortex!F$5:I$302,2,FALSE)),"",VLOOKUP(A174,Vortex!F$5:I$302,2,FALSE)))</f>
        <v/>
      </c>
      <c r="P174" s="75">
        <f>IF(B174="",0,IF(ISNA(VLOOKUP(A174,Vortex!F$5:I$302,4,FALSE)),0,VLOOKUP(A174,Vortex!F$5:I$302,4,FALSE)))</f>
        <v>0</v>
      </c>
      <c r="Q174" s="75">
        <f t="shared" si="42"/>
        <v>0</v>
      </c>
      <c r="R174" s="75" t="str">
        <f t="shared" si="43"/>
        <v/>
      </c>
      <c r="S174" s="75" t="str">
        <f t="shared" si="44"/>
        <v/>
      </c>
      <c r="T174" s="75" t="str">
        <f t="shared" si="45"/>
        <v/>
      </c>
      <c r="U174" s="75" t="str">
        <f t="shared" si="46"/>
        <v/>
      </c>
      <c r="V174" s="63"/>
    </row>
    <row r="175" spans="1:22" ht="20" customHeight="1">
      <c r="A175" s="75" t="str">
        <f>IF(DECLARATIONS!C174=0,"",DECLARATIONS!C174)</f>
        <v/>
      </c>
      <c r="B175" s="237" t="str">
        <f>IF(ISNA(VLOOKUP(A175,DECLARATIONS!C$5:D$292,2,FALSE)),"",IF(VLOOKUP(A175,DECLARATIONS!C$5:D$292,2,FALSE)="","",VLOOKUP(A175,DECLARATIONS!C$5:D$292,2,FALSE)))</f>
        <v/>
      </c>
      <c r="C175" s="237" t="str">
        <f>IF(ISNA(VLOOKUP(A175,DECLARATIONS!C$5:G$292,5,FALSE)),"",IF(VLOOKUP(A175,DECLARATIONS!C$5:G$292,5,FALSE)="","",VLOOKUP(A175,DECLARATIONS!C$5:G$292,5,FALSE)))</f>
        <v/>
      </c>
      <c r="D175" s="237" t="str">
        <f>IF(ISNA(VLOOKUP(A175,DECLARATIONS!C$5:H$292,6,FALSE)),"",IF(VLOOKUP(A175,DECLARATIONS!C$5:H$292,6,FALSE)="","",VLOOKUP(A175,DECLARATIONS!C$5:H$292,6,FALSE)))</f>
        <v/>
      </c>
      <c r="E175" s="237" t="str">
        <f>IF(ISNA(VLOOKUP(A175,DECLARATIONS!C$5:F$292,4,FALSE)),"",IF(VLOOKUP(A175,DECLARATIONS!C$5:F$292,4,FALSE)="","",VLOOKUP(A175,DECLARATIONS!C$5:F$292,4,FALSE)))</f>
        <v/>
      </c>
      <c r="F175" s="75" t="str">
        <f>IF(B175="","",IF(ISNA(VLOOKUP(A175,'75m'!F$5:G$302,2,FALSE)),"",VLOOKUP(A175,'75m'!F$5:G$302,2,FALSE)))</f>
        <v/>
      </c>
      <c r="G175" s="75">
        <f>IF(B175="",0,IF(ISNA(VLOOKUP(A175,'75m'!F$5:I$302,4,FALSE)),0,VLOOKUP(A175,'75m'!F$5:I$302,4,FALSE)))</f>
        <v>0</v>
      </c>
      <c r="H175" s="75" t="str">
        <f>IF(B175="","",IF(ISNA(VLOOKUP(A175,'75m'!F$5:J$302,5,FALSE)),"",VLOOKUP(A175,'75m'!F$5:J$302,5,FALSE)))</f>
        <v/>
      </c>
      <c r="I175" s="77">
        <f>IF(B175="",0,IF(ISNA(VLOOKUP(A175,'600m'!F$5:I$302,2,FALSE)),0,VLOOKUP(A175,'600m'!F$5:I$302,2,FALSE)))</f>
        <v>0</v>
      </c>
      <c r="J175" s="75">
        <f>IF(B175="",0,IF(ISNA(VLOOKUP(A175,'600m'!F$5:I$302,4,FALSE)),0,VLOOKUP(A175,'600m'!F$5:I$302,4,FALSE)))</f>
        <v>0</v>
      </c>
      <c r="K175" s="75" t="str">
        <f>IF(B175="","",IF(ISNA(VLOOKUP(A175,'600m'!F$5:J$302,5,FALSE)),"",VLOOKUP(A175,'600m'!F$5:J$302,5,FALSE)))</f>
        <v/>
      </c>
      <c r="L175" s="75" t="str">
        <f>IF(B175="","",IF(ISNA(VLOOKUP(A175,LongJump!F$5:G$302,2,FALSE)),"",VLOOKUP(A175,LongJump!F$5:G$302,2,FALSE)))</f>
        <v/>
      </c>
      <c r="M175" s="75">
        <f>IF(B175="",0,IF(ISNA(VLOOKUP(A175,LongJump!F$5:I$302,4,FALSE)),0,VLOOKUP(A175,LongJump!F$5:I$302,4,FALSE)))</f>
        <v>0</v>
      </c>
      <c r="N175" s="75">
        <f>IF(B175="",0,IF(ISNA(VLOOKUP(A175,LongJump!F$5:J$302,5,FALSE)),0,VLOOKUP(A175,LongJump!F$5:J$302,5,FALSE)))</f>
        <v>0</v>
      </c>
      <c r="O175" s="75" t="str">
        <f>IF(B175="","",IF(ISNA(VLOOKUP(A175,Vortex!F$5:I$302,2,FALSE)),"",VLOOKUP(A175,Vortex!F$5:I$302,2,FALSE)))</f>
        <v/>
      </c>
      <c r="P175" s="75">
        <f>IF(B175="",0,IF(ISNA(VLOOKUP(A175,Vortex!F$5:I$302,4,FALSE)),0,VLOOKUP(A175,Vortex!F$5:I$302,4,FALSE)))</f>
        <v>0</v>
      </c>
      <c r="Q175" s="75">
        <f t="shared" si="42"/>
        <v>0</v>
      </c>
      <c r="R175" s="75" t="str">
        <f t="shared" si="43"/>
        <v/>
      </c>
      <c r="S175" s="75" t="str">
        <f t="shared" si="44"/>
        <v/>
      </c>
      <c r="T175" s="75" t="str">
        <f t="shared" si="45"/>
        <v/>
      </c>
      <c r="U175" s="75" t="str">
        <f t="shared" si="46"/>
        <v/>
      </c>
      <c r="V175" s="63"/>
    </row>
    <row r="176" spans="1:22" ht="20" customHeight="1">
      <c r="A176" s="75" t="str">
        <f>IF(DECLARATIONS!C175=0,"",DECLARATIONS!C175)</f>
        <v/>
      </c>
      <c r="B176" s="237" t="str">
        <f>IF(ISNA(VLOOKUP(A176,DECLARATIONS!C$5:D$292,2,FALSE)),"",IF(VLOOKUP(A176,DECLARATIONS!C$5:D$292,2,FALSE)="","",VLOOKUP(A176,DECLARATIONS!C$5:D$292,2,FALSE)))</f>
        <v/>
      </c>
      <c r="C176" s="237" t="str">
        <f>IF(ISNA(VLOOKUP(A176,DECLARATIONS!C$5:G$292,5,FALSE)),"",IF(VLOOKUP(A176,DECLARATIONS!C$5:G$292,5,FALSE)="","",VLOOKUP(A176,DECLARATIONS!C$5:G$292,5,FALSE)))</f>
        <v/>
      </c>
      <c r="D176" s="237" t="str">
        <f>IF(ISNA(VLOOKUP(A176,DECLARATIONS!C$5:H$292,6,FALSE)),"",IF(VLOOKUP(A176,DECLARATIONS!C$5:H$292,6,FALSE)="","",VLOOKUP(A176,DECLARATIONS!C$5:H$292,6,FALSE)))</f>
        <v/>
      </c>
      <c r="E176" s="237" t="str">
        <f>IF(ISNA(VLOOKUP(A176,DECLARATIONS!C$5:F$292,4,FALSE)),"",IF(VLOOKUP(A176,DECLARATIONS!C$5:F$292,4,FALSE)="","",VLOOKUP(A176,DECLARATIONS!C$5:F$292,4,FALSE)))</f>
        <v/>
      </c>
      <c r="F176" s="75" t="str">
        <f>IF(B176="","",IF(ISNA(VLOOKUP(A176,'75m'!F$5:G$302,2,FALSE)),"",VLOOKUP(A176,'75m'!F$5:G$302,2,FALSE)))</f>
        <v/>
      </c>
      <c r="G176" s="75">
        <f>IF(B176="",0,IF(ISNA(VLOOKUP(A176,'75m'!F$5:I$302,4,FALSE)),0,VLOOKUP(A176,'75m'!F$5:I$302,4,FALSE)))</f>
        <v>0</v>
      </c>
      <c r="H176" s="75" t="str">
        <f>IF(B176="","",IF(ISNA(VLOOKUP(A176,'75m'!F$5:J$302,5,FALSE)),"",VLOOKUP(A176,'75m'!F$5:J$302,5,FALSE)))</f>
        <v/>
      </c>
      <c r="I176" s="77">
        <f>IF(B176="",0,IF(ISNA(VLOOKUP(A176,'600m'!F$5:I$302,2,FALSE)),0,VLOOKUP(A176,'600m'!F$5:I$302,2,FALSE)))</f>
        <v>0</v>
      </c>
      <c r="J176" s="75">
        <f>IF(B176="",0,IF(ISNA(VLOOKUP(A176,'600m'!F$5:I$302,4,FALSE)),0,VLOOKUP(A176,'600m'!F$5:I$302,4,FALSE)))</f>
        <v>0</v>
      </c>
      <c r="K176" s="75" t="str">
        <f>IF(B176="","",IF(ISNA(VLOOKUP(A176,'600m'!F$5:J$302,5,FALSE)),"",VLOOKUP(A176,'600m'!F$5:J$302,5,FALSE)))</f>
        <v/>
      </c>
      <c r="L176" s="75" t="str">
        <f>IF(B176="","",IF(ISNA(VLOOKUP(A176,LongJump!F$5:G$302,2,FALSE)),"",VLOOKUP(A176,LongJump!F$5:G$302,2,FALSE)))</f>
        <v/>
      </c>
      <c r="M176" s="75">
        <f>IF(B176="",0,IF(ISNA(VLOOKUP(A176,LongJump!F$5:I$302,4,FALSE)),0,VLOOKUP(A176,LongJump!F$5:I$302,4,FALSE)))</f>
        <v>0</v>
      </c>
      <c r="N176" s="75">
        <f>IF(B176="",0,IF(ISNA(VLOOKUP(A176,LongJump!F$5:J$302,5,FALSE)),0,VLOOKUP(A176,LongJump!F$5:J$302,5,FALSE)))</f>
        <v>0</v>
      </c>
      <c r="O176" s="75" t="str">
        <f>IF(B176="","",IF(ISNA(VLOOKUP(A176,Vortex!F$5:I$302,2,FALSE)),"",VLOOKUP(A176,Vortex!F$5:I$302,2,FALSE)))</f>
        <v/>
      </c>
      <c r="P176" s="75">
        <f>IF(B176="",0,IF(ISNA(VLOOKUP(A176,Vortex!F$5:I$302,4,FALSE)),0,VLOOKUP(A176,Vortex!F$5:I$302,4,FALSE)))</f>
        <v>0</v>
      </c>
      <c r="Q176" s="75">
        <f t="shared" si="42"/>
        <v>0</v>
      </c>
      <c r="R176" s="75" t="str">
        <f t="shared" si="43"/>
        <v/>
      </c>
      <c r="S176" s="75" t="str">
        <f t="shared" si="44"/>
        <v/>
      </c>
      <c r="T176" s="75" t="str">
        <f t="shared" si="45"/>
        <v/>
      </c>
      <c r="U176" s="75" t="str">
        <f t="shared" si="46"/>
        <v/>
      </c>
      <c r="V176" s="63"/>
    </row>
    <row r="177" spans="1:22" ht="20" customHeight="1">
      <c r="A177" s="75" t="str">
        <f>IF(DECLARATIONS!C176=0,"",DECLARATIONS!C176)</f>
        <v/>
      </c>
      <c r="B177" s="237" t="str">
        <f>IF(ISNA(VLOOKUP(A177,DECLARATIONS!C$5:D$292,2,FALSE)),"",IF(VLOOKUP(A177,DECLARATIONS!C$5:D$292,2,FALSE)="","",VLOOKUP(A177,DECLARATIONS!C$5:D$292,2,FALSE)))</f>
        <v/>
      </c>
      <c r="C177" s="237" t="str">
        <f>IF(ISNA(VLOOKUP(A177,DECLARATIONS!C$5:G$292,5,FALSE)),"",IF(VLOOKUP(A177,DECLARATIONS!C$5:G$292,5,FALSE)="","",VLOOKUP(A177,DECLARATIONS!C$5:G$292,5,FALSE)))</f>
        <v/>
      </c>
      <c r="D177" s="237" t="str">
        <f>IF(ISNA(VLOOKUP(A177,DECLARATIONS!C$5:H$292,6,FALSE)),"",IF(VLOOKUP(A177,DECLARATIONS!C$5:H$292,6,FALSE)="","",VLOOKUP(A177,DECLARATIONS!C$5:H$292,6,FALSE)))</f>
        <v/>
      </c>
      <c r="E177" s="237" t="str">
        <f>IF(ISNA(VLOOKUP(A177,DECLARATIONS!C$5:F$292,4,FALSE)),"",IF(VLOOKUP(A177,DECLARATIONS!C$5:F$292,4,FALSE)="","",VLOOKUP(A177,DECLARATIONS!C$5:F$292,4,FALSE)))</f>
        <v/>
      </c>
      <c r="F177" s="75" t="str">
        <f>IF(B177="","",IF(ISNA(VLOOKUP(A177,'75m'!F$5:G$302,2,FALSE)),"",VLOOKUP(A177,'75m'!F$5:G$302,2,FALSE)))</f>
        <v/>
      </c>
      <c r="G177" s="75">
        <f>IF(B177="",0,IF(ISNA(VLOOKUP(A177,'75m'!F$5:I$302,4,FALSE)),0,VLOOKUP(A177,'75m'!F$5:I$302,4,FALSE)))</f>
        <v>0</v>
      </c>
      <c r="H177" s="75" t="str">
        <f>IF(B177="","",IF(ISNA(VLOOKUP(A177,'75m'!F$5:J$302,5,FALSE)),"",VLOOKUP(A177,'75m'!F$5:J$302,5,FALSE)))</f>
        <v/>
      </c>
      <c r="I177" s="77">
        <f>IF(B177="",0,IF(ISNA(VLOOKUP(A177,'600m'!F$5:I$302,2,FALSE)),0,VLOOKUP(A177,'600m'!F$5:I$302,2,FALSE)))</f>
        <v>0</v>
      </c>
      <c r="J177" s="75">
        <f>IF(B177="",0,IF(ISNA(VLOOKUP(A177,'600m'!F$5:I$302,4,FALSE)),0,VLOOKUP(A177,'600m'!F$5:I$302,4,FALSE)))</f>
        <v>0</v>
      </c>
      <c r="K177" s="75" t="str">
        <f>IF(B177="","",IF(ISNA(VLOOKUP(A177,'600m'!F$5:J$302,5,FALSE)),"",VLOOKUP(A177,'600m'!F$5:J$302,5,FALSE)))</f>
        <v/>
      </c>
      <c r="L177" s="75" t="str">
        <f>IF(B177="","",IF(ISNA(VLOOKUP(A177,LongJump!F$5:G$302,2,FALSE)),"",VLOOKUP(A177,LongJump!F$5:G$302,2,FALSE)))</f>
        <v/>
      </c>
      <c r="M177" s="75">
        <f>IF(B177="",0,IF(ISNA(VLOOKUP(A177,LongJump!F$5:I$302,4,FALSE)),0,VLOOKUP(A177,LongJump!F$5:I$302,4,FALSE)))</f>
        <v>0</v>
      </c>
      <c r="N177" s="75">
        <f>IF(B177="",0,IF(ISNA(VLOOKUP(A177,LongJump!F$5:J$302,5,FALSE)),0,VLOOKUP(A177,LongJump!F$5:J$302,5,FALSE)))</f>
        <v>0</v>
      </c>
      <c r="O177" s="75" t="str">
        <f>IF(B177="","",IF(ISNA(VLOOKUP(A177,Vortex!F$5:I$302,2,FALSE)),"",VLOOKUP(A177,Vortex!F$5:I$302,2,FALSE)))</f>
        <v/>
      </c>
      <c r="P177" s="75">
        <f>IF(B177="",0,IF(ISNA(VLOOKUP(A177,Vortex!F$5:I$302,4,FALSE)),0,VLOOKUP(A177,Vortex!F$5:I$302,4,FALSE)))</f>
        <v>0</v>
      </c>
      <c r="Q177" s="75">
        <f t="shared" si="42"/>
        <v>0</v>
      </c>
      <c r="R177" s="75" t="str">
        <f t="shared" si="43"/>
        <v/>
      </c>
      <c r="S177" s="75" t="str">
        <f t="shared" si="44"/>
        <v/>
      </c>
      <c r="T177" s="75" t="str">
        <f t="shared" si="45"/>
        <v/>
      </c>
      <c r="U177" s="75" t="str">
        <f t="shared" si="46"/>
        <v/>
      </c>
      <c r="V177" s="63"/>
    </row>
    <row r="178" spans="1:22" ht="20" customHeight="1">
      <c r="A178" s="75" t="str">
        <f>IF(DECLARATIONS!C177=0,"",DECLARATIONS!C177)</f>
        <v/>
      </c>
      <c r="B178" s="237" t="str">
        <f>IF(ISNA(VLOOKUP(A178,DECLARATIONS!C$5:D$292,2,FALSE)),"",IF(VLOOKUP(A178,DECLARATIONS!C$5:D$292,2,FALSE)="","",VLOOKUP(A178,DECLARATIONS!C$5:D$292,2,FALSE)))</f>
        <v/>
      </c>
      <c r="C178" s="237" t="str">
        <f>IF(ISNA(VLOOKUP(A178,DECLARATIONS!C$5:G$292,5,FALSE)),"",IF(VLOOKUP(A178,DECLARATIONS!C$5:G$292,5,FALSE)="","",VLOOKUP(A178,DECLARATIONS!C$5:G$292,5,FALSE)))</f>
        <v/>
      </c>
      <c r="D178" s="237" t="str">
        <f>IF(ISNA(VLOOKUP(A178,DECLARATIONS!C$5:H$292,6,FALSE)),"",IF(VLOOKUP(A178,DECLARATIONS!C$5:H$292,6,FALSE)="","",VLOOKUP(A178,DECLARATIONS!C$5:H$292,6,FALSE)))</f>
        <v/>
      </c>
      <c r="E178" s="237" t="str">
        <f>IF(ISNA(VLOOKUP(A178,DECLARATIONS!C$5:F$292,4,FALSE)),"",IF(VLOOKUP(A178,DECLARATIONS!C$5:F$292,4,FALSE)="","",VLOOKUP(A178,DECLARATIONS!C$5:F$292,4,FALSE)))</f>
        <v/>
      </c>
      <c r="F178" s="75" t="str">
        <f>IF(B178="","",IF(ISNA(VLOOKUP(A178,'75m'!F$5:G$302,2,FALSE)),"",VLOOKUP(A178,'75m'!F$5:G$302,2,FALSE)))</f>
        <v/>
      </c>
      <c r="G178" s="75">
        <f>IF(B178="",0,IF(ISNA(VLOOKUP(A178,'75m'!F$5:I$302,4,FALSE)),0,VLOOKUP(A178,'75m'!F$5:I$302,4,FALSE)))</f>
        <v>0</v>
      </c>
      <c r="H178" s="75" t="str">
        <f>IF(B178="","",IF(ISNA(VLOOKUP(A178,'75m'!F$5:J$302,5,FALSE)),"",VLOOKUP(A178,'75m'!F$5:J$302,5,FALSE)))</f>
        <v/>
      </c>
      <c r="I178" s="77">
        <f>IF(B178="",0,IF(ISNA(VLOOKUP(A178,'600m'!F$5:I$302,2,FALSE)),0,VLOOKUP(A178,'600m'!F$5:I$302,2,FALSE)))</f>
        <v>0</v>
      </c>
      <c r="J178" s="75">
        <f>IF(B178="",0,IF(ISNA(VLOOKUP(A178,'600m'!F$5:I$302,4,FALSE)),0,VLOOKUP(A178,'600m'!F$5:I$302,4,FALSE)))</f>
        <v>0</v>
      </c>
      <c r="K178" s="75" t="str">
        <f>IF(B178="","",IF(ISNA(VLOOKUP(A178,'600m'!F$5:J$302,5,FALSE)),"",VLOOKUP(A178,'600m'!F$5:J$302,5,FALSE)))</f>
        <v/>
      </c>
      <c r="L178" s="75" t="str">
        <f>IF(B178="","",IF(ISNA(VLOOKUP(A178,LongJump!F$5:G$302,2,FALSE)),"",VLOOKUP(A178,LongJump!F$5:G$302,2,FALSE)))</f>
        <v/>
      </c>
      <c r="M178" s="75">
        <f>IF(B178="",0,IF(ISNA(VLOOKUP(A178,LongJump!F$5:I$302,4,FALSE)),0,VLOOKUP(A178,LongJump!F$5:I$302,4,FALSE)))</f>
        <v>0</v>
      </c>
      <c r="N178" s="75">
        <f>IF(B178="",0,IF(ISNA(VLOOKUP(A178,LongJump!F$5:J$302,5,FALSE)),0,VLOOKUP(A178,LongJump!F$5:J$302,5,FALSE)))</f>
        <v>0</v>
      </c>
      <c r="O178" s="75" t="str">
        <f>IF(B178="","",IF(ISNA(VLOOKUP(A178,Vortex!F$5:I$302,2,FALSE)),"",VLOOKUP(A178,Vortex!F$5:I$302,2,FALSE)))</f>
        <v/>
      </c>
      <c r="P178" s="75">
        <f>IF(B178="",0,IF(ISNA(VLOOKUP(A178,Vortex!F$5:I$302,4,FALSE)),0,VLOOKUP(A178,Vortex!F$5:I$302,4,FALSE)))</f>
        <v>0</v>
      </c>
      <c r="Q178" s="75">
        <f t="shared" si="42"/>
        <v>0</v>
      </c>
      <c r="R178" s="75" t="str">
        <f t="shared" si="43"/>
        <v/>
      </c>
      <c r="S178" s="75" t="str">
        <f t="shared" si="44"/>
        <v/>
      </c>
      <c r="T178" s="75" t="str">
        <f t="shared" si="45"/>
        <v/>
      </c>
      <c r="U178" s="75" t="str">
        <f t="shared" si="46"/>
        <v/>
      </c>
      <c r="V178" s="63"/>
    </row>
    <row r="179" spans="1:22" ht="20" customHeight="1">
      <c r="A179" s="75" t="str">
        <f>IF(DECLARATIONS!C178=0,"",DECLARATIONS!C178)</f>
        <v/>
      </c>
      <c r="B179" s="237" t="str">
        <f>IF(ISNA(VLOOKUP(A179,DECLARATIONS!C$5:D$292,2,FALSE)),"",IF(VLOOKUP(A179,DECLARATIONS!C$5:D$292,2,FALSE)="","",VLOOKUP(A179,DECLARATIONS!C$5:D$292,2,FALSE)))</f>
        <v/>
      </c>
      <c r="C179" s="237" t="str">
        <f>IF(ISNA(VLOOKUP(A179,DECLARATIONS!C$5:G$292,5,FALSE)),"",IF(VLOOKUP(A179,DECLARATIONS!C$5:G$292,5,FALSE)="","",VLOOKUP(A179,DECLARATIONS!C$5:G$292,5,FALSE)))</f>
        <v/>
      </c>
      <c r="D179" s="237" t="str">
        <f>IF(ISNA(VLOOKUP(A179,DECLARATIONS!C$5:H$292,6,FALSE)),"",IF(VLOOKUP(A179,DECLARATIONS!C$5:H$292,6,FALSE)="","",VLOOKUP(A179,DECLARATIONS!C$5:H$292,6,FALSE)))</f>
        <v/>
      </c>
      <c r="E179" s="237" t="str">
        <f>IF(ISNA(VLOOKUP(A179,DECLARATIONS!C$5:F$292,4,FALSE)),"",IF(VLOOKUP(A179,DECLARATIONS!C$5:F$292,4,FALSE)="","",VLOOKUP(A179,DECLARATIONS!C$5:F$292,4,FALSE)))</f>
        <v/>
      </c>
      <c r="F179" s="75" t="str">
        <f>IF(B179="","",IF(ISNA(VLOOKUP(A179,'75m'!F$5:G$302,2,FALSE)),"",VLOOKUP(A179,'75m'!F$5:G$302,2,FALSE)))</f>
        <v/>
      </c>
      <c r="G179" s="75">
        <f>IF(B179="",0,IF(ISNA(VLOOKUP(A179,'75m'!F$5:I$302,4,FALSE)),0,VLOOKUP(A179,'75m'!F$5:I$302,4,FALSE)))</f>
        <v>0</v>
      </c>
      <c r="H179" s="75" t="str">
        <f>IF(B179="","",IF(ISNA(VLOOKUP(A179,'75m'!F$5:J$302,5,FALSE)),"",VLOOKUP(A179,'75m'!F$5:J$302,5,FALSE)))</f>
        <v/>
      </c>
      <c r="I179" s="77">
        <f>IF(B179="",0,IF(ISNA(VLOOKUP(A179,'600m'!F$5:I$302,2,FALSE)),0,VLOOKUP(A179,'600m'!F$5:I$302,2,FALSE)))</f>
        <v>0</v>
      </c>
      <c r="J179" s="75">
        <f>IF(B179="",0,IF(ISNA(VLOOKUP(A179,'600m'!F$5:I$302,4,FALSE)),0,VLOOKUP(A179,'600m'!F$5:I$302,4,FALSE)))</f>
        <v>0</v>
      </c>
      <c r="K179" s="75" t="str">
        <f>IF(B179="","",IF(ISNA(VLOOKUP(A179,'600m'!F$5:J$302,5,FALSE)),"",VLOOKUP(A179,'600m'!F$5:J$302,5,FALSE)))</f>
        <v/>
      </c>
      <c r="L179" s="75" t="str">
        <f>IF(B179="","",IF(ISNA(VLOOKUP(A179,LongJump!F$5:G$302,2,FALSE)),"",VLOOKUP(A179,LongJump!F$5:G$302,2,FALSE)))</f>
        <v/>
      </c>
      <c r="M179" s="75">
        <f>IF(B179="",0,IF(ISNA(VLOOKUP(A179,LongJump!F$5:I$302,4,FALSE)),0,VLOOKUP(A179,LongJump!F$5:I$302,4,FALSE)))</f>
        <v>0</v>
      </c>
      <c r="N179" s="75">
        <f>IF(B179="",0,IF(ISNA(VLOOKUP(A179,LongJump!F$5:J$302,5,FALSE)),0,VLOOKUP(A179,LongJump!F$5:J$302,5,FALSE)))</f>
        <v>0</v>
      </c>
      <c r="O179" s="75" t="str">
        <f>IF(B179="","",IF(ISNA(VLOOKUP(A179,Vortex!F$5:I$302,2,FALSE)),"",VLOOKUP(A179,Vortex!F$5:I$302,2,FALSE)))</f>
        <v/>
      </c>
      <c r="P179" s="75">
        <f>IF(B179="",0,IF(ISNA(VLOOKUP(A179,Vortex!F$5:I$302,4,FALSE)),0,VLOOKUP(A179,Vortex!F$5:I$302,4,FALSE)))</f>
        <v>0</v>
      </c>
      <c r="Q179" s="75">
        <f t="shared" si="42"/>
        <v>0</v>
      </c>
      <c r="R179" s="75" t="str">
        <f t="shared" si="43"/>
        <v/>
      </c>
      <c r="S179" s="75" t="str">
        <f t="shared" si="44"/>
        <v/>
      </c>
      <c r="T179" s="75" t="str">
        <f t="shared" si="45"/>
        <v/>
      </c>
      <c r="U179" s="75" t="str">
        <f t="shared" si="46"/>
        <v/>
      </c>
      <c r="V179" s="63"/>
    </row>
    <row r="180" spans="1:22" ht="20" customHeight="1">
      <c r="A180" s="75" t="str">
        <f>IF(DECLARATIONS!C179=0,"",DECLARATIONS!C179)</f>
        <v/>
      </c>
      <c r="B180" s="237" t="str">
        <f>IF(ISNA(VLOOKUP(A180,DECLARATIONS!C$5:D$292,2,FALSE)),"",IF(VLOOKUP(A180,DECLARATIONS!C$5:D$292,2,FALSE)="","",VLOOKUP(A180,DECLARATIONS!C$5:D$292,2,FALSE)))</f>
        <v/>
      </c>
      <c r="C180" s="237" t="str">
        <f>IF(ISNA(VLOOKUP(A180,DECLARATIONS!C$5:G$292,5,FALSE)),"",IF(VLOOKUP(A180,DECLARATIONS!C$5:G$292,5,FALSE)="","",VLOOKUP(A180,DECLARATIONS!C$5:G$292,5,FALSE)))</f>
        <v/>
      </c>
      <c r="D180" s="237" t="str">
        <f>IF(ISNA(VLOOKUP(A180,DECLARATIONS!C$5:H$292,6,FALSE)),"",IF(VLOOKUP(A180,DECLARATIONS!C$5:H$292,6,FALSE)="","",VLOOKUP(A180,DECLARATIONS!C$5:H$292,6,FALSE)))</f>
        <v/>
      </c>
      <c r="E180" s="237" t="str">
        <f>IF(ISNA(VLOOKUP(A180,DECLARATIONS!C$5:F$292,4,FALSE)),"",IF(VLOOKUP(A180,DECLARATIONS!C$5:F$292,4,FALSE)="","",VLOOKUP(A180,DECLARATIONS!C$5:F$292,4,FALSE)))</f>
        <v/>
      </c>
      <c r="F180" s="75" t="str">
        <f>IF(B180="","",IF(ISNA(VLOOKUP(A180,'75m'!F$5:G$302,2,FALSE)),"",VLOOKUP(A180,'75m'!F$5:G$302,2,FALSE)))</f>
        <v/>
      </c>
      <c r="G180" s="75">
        <f>IF(B180="",0,IF(ISNA(VLOOKUP(A180,'75m'!F$5:I$302,4,FALSE)),0,VLOOKUP(A180,'75m'!F$5:I$302,4,FALSE)))</f>
        <v>0</v>
      </c>
      <c r="H180" s="75" t="str">
        <f>IF(B180="","",IF(ISNA(VLOOKUP(A180,'75m'!F$5:J$302,5,FALSE)),"",VLOOKUP(A180,'75m'!F$5:J$302,5,FALSE)))</f>
        <v/>
      </c>
      <c r="I180" s="77">
        <f>IF(B180="",0,IF(ISNA(VLOOKUP(A180,'600m'!F$5:I$302,2,FALSE)),0,VLOOKUP(A180,'600m'!F$5:I$302,2,FALSE)))</f>
        <v>0</v>
      </c>
      <c r="J180" s="75">
        <f>IF(B180="",0,IF(ISNA(VLOOKUP(A180,'600m'!F$5:I$302,4,FALSE)),0,VLOOKUP(A180,'600m'!F$5:I$302,4,FALSE)))</f>
        <v>0</v>
      </c>
      <c r="K180" s="75" t="str">
        <f>IF(B180="","",IF(ISNA(VLOOKUP(A180,'600m'!F$5:J$302,5,FALSE)),"",VLOOKUP(A180,'600m'!F$5:J$302,5,FALSE)))</f>
        <v/>
      </c>
      <c r="L180" s="75" t="str">
        <f>IF(B180="","",IF(ISNA(VLOOKUP(A180,LongJump!F$5:G$302,2,FALSE)),"",VLOOKUP(A180,LongJump!F$5:G$302,2,FALSE)))</f>
        <v/>
      </c>
      <c r="M180" s="75">
        <f>IF(B180="",0,IF(ISNA(VLOOKUP(A180,LongJump!F$5:I$302,4,FALSE)),0,VLOOKUP(A180,LongJump!F$5:I$302,4,FALSE)))</f>
        <v>0</v>
      </c>
      <c r="N180" s="75">
        <f>IF(B180="",0,IF(ISNA(VLOOKUP(A180,LongJump!F$5:J$302,5,FALSE)),0,VLOOKUP(A180,LongJump!F$5:J$302,5,FALSE)))</f>
        <v>0</v>
      </c>
      <c r="O180" s="75" t="str">
        <f>IF(B180="","",IF(ISNA(VLOOKUP(A180,Vortex!F$5:I$302,2,FALSE)),"",VLOOKUP(A180,Vortex!F$5:I$302,2,FALSE)))</f>
        <v/>
      </c>
      <c r="P180" s="75">
        <f>IF(B180="",0,IF(ISNA(VLOOKUP(A180,Vortex!F$5:I$302,4,FALSE)),0,VLOOKUP(A180,Vortex!F$5:I$302,4,FALSE)))</f>
        <v>0</v>
      </c>
      <c r="Q180" s="75">
        <f t="shared" si="42"/>
        <v>0</v>
      </c>
      <c r="R180" s="75" t="str">
        <f t="shared" si="43"/>
        <v/>
      </c>
      <c r="S180" s="75" t="str">
        <f t="shared" si="44"/>
        <v/>
      </c>
      <c r="T180" s="75" t="str">
        <f t="shared" si="45"/>
        <v/>
      </c>
      <c r="U180" s="75" t="str">
        <f t="shared" si="46"/>
        <v/>
      </c>
      <c r="V180" s="63"/>
    </row>
    <row r="181" spans="1:22" ht="20" customHeight="1">
      <c r="A181" s="75" t="str">
        <f>IF(DECLARATIONS!C180=0,"",DECLARATIONS!C180)</f>
        <v/>
      </c>
      <c r="B181" s="237" t="str">
        <f>IF(ISNA(VLOOKUP(A181,DECLARATIONS!C$5:D$292,2,FALSE)),"",IF(VLOOKUP(A181,DECLARATIONS!C$5:D$292,2,FALSE)="","",VLOOKUP(A181,DECLARATIONS!C$5:D$292,2,FALSE)))</f>
        <v/>
      </c>
      <c r="C181" s="237" t="str">
        <f>IF(ISNA(VLOOKUP(A181,DECLARATIONS!C$5:G$292,5,FALSE)),"",IF(VLOOKUP(A181,DECLARATIONS!C$5:G$292,5,FALSE)="","",VLOOKUP(A181,DECLARATIONS!C$5:G$292,5,FALSE)))</f>
        <v/>
      </c>
      <c r="D181" s="237" t="str">
        <f>IF(ISNA(VLOOKUP(A181,DECLARATIONS!C$5:H$292,6,FALSE)),"",IF(VLOOKUP(A181,DECLARATIONS!C$5:H$292,6,FALSE)="","",VLOOKUP(A181,DECLARATIONS!C$5:H$292,6,FALSE)))</f>
        <v/>
      </c>
      <c r="E181" s="237" t="str">
        <f>IF(ISNA(VLOOKUP(A181,DECLARATIONS!C$5:F$292,4,FALSE)),"",IF(VLOOKUP(A181,DECLARATIONS!C$5:F$292,4,FALSE)="","",VLOOKUP(A181,DECLARATIONS!C$5:F$292,4,FALSE)))</f>
        <v/>
      </c>
      <c r="F181" s="75" t="str">
        <f>IF(B181="","",IF(ISNA(VLOOKUP(A181,'75m'!F$5:G$302,2,FALSE)),"",VLOOKUP(A181,'75m'!F$5:G$302,2,FALSE)))</f>
        <v/>
      </c>
      <c r="G181" s="75">
        <f>IF(B181="",0,IF(ISNA(VLOOKUP(A181,'75m'!F$5:I$302,4,FALSE)),0,VLOOKUP(A181,'75m'!F$5:I$302,4,FALSE)))</f>
        <v>0</v>
      </c>
      <c r="H181" s="75" t="str">
        <f>IF(B181="","",IF(ISNA(VLOOKUP(A181,'75m'!F$5:J$302,5,FALSE)),"",VLOOKUP(A181,'75m'!F$5:J$302,5,FALSE)))</f>
        <v/>
      </c>
      <c r="I181" s="77">
        <f>IF(B181="",0,IF(ISNA(VLOOKUP(A181,'600m'!F$5:I$302,2,FALSE)),0,VLOOKUP(A181,'600m'!F$5:I$302,2,FALSE)))</f>
        <v>0</v>
      </c>
      <c r="J181" s="75">
        <f>IF(B181="",0,IF(ISNA(VLOOKUP(A181,'600m'!F$5:I$302,4,FALSE)),0,VLOOKUP(A181,'600m'!F$5:I$302,4,FALSE)))</f>
        <v>0</v>
      </c>
      <c r="K181" s="75" t="str">
        <f>IF(B181="","",IF(ISNA(VLOOKUP(A181,'600m'!F$5:J$302,5,FALSE)),"",VLOOKUP(A181,'600m'!F$5:J$302,5,FALSE)))</f>
        <v/>
      </c>
      <c r="L181" s="75" t="str">
        <f>IF(B181="","",IF(ISNA(VLOOKUP(A181,LongJump!F$5:G$302,2,FALSE)),"",VLOOKUP(A181,LongJump!F$5:G$302,2,FALSE)))</f>
        <v/>
      </c>
      <c r="M181" s="75">
        <f>IF(B181="",0,IF(ISNA(VLOOKUP(A181,LongJump!F$5:I$302,4,FALSE)),0,VLOOKUP(A181,LongJump!F$5:I$302,4,FALSE)))</f>
        <v>0</v>
      </c>
      <c r="N181" s="75">
        <f>IF(B181="",0,IF(ISNA(VLOOKUP(A181,LongJump!F$5:J$302,5,FALSE)),0,VLOOKUP(A181,LongJump!F$5:J$302,5,FALSE)))</f>
        <v>0</v>
      </c>
      <c r="O181" s="75" t="str">
        <f>IF(B181="","",IF(ISNA(VLOOKUP(A181,Vortex!F$5:I$302,2,FALSE)),"",VLOOKUP(A181,Vortex!F$5:I$302,2,FALSE)))</f>
        <v/>
      </c>
      <c r="P181" s="75">
        <f>IF(B181="",0,IF(ISNA(VLOOKUP(A181,Vortex!F$5:I$302,4,FALSE)),0,VLOOKUP(A181,Vortex!F$5:I$302,4,FALSE)))</f>
        <v>0</v>
      </c>
      <c r="Q181" s="75">
        <f t="shared" si="42"/>
        <v>0</v>
      </c>
      <c r="R181" s="75" t="str">
        <f t="shared" si="43"/>
        <v/>
      </c>
      <c r="S181" s="75" t="str">
        <f t="shared" si="44"/>
        <v/>
      </c>
      <c r="T181" s="75" t="str">
        <f t="shared" si="45"/>
        <v/>
      </c>
      <c r="U181" s="75" t="str">
        <f t="shared" si="46"/>
        <v/>
      </c>
      <c r="V181" s="63"/>
    </row>
    <row r="182" spans="1:22" ht="20" customHeight="1">
      <c r="A182" s="75" t="str">
        <f>IF(DECLARATIONS!C181=0,"",DECLARATIONS!C181)</f>
        <v/>
      </c>
      <c r="B182" s="237" t="str">
        <f>IF(ISNA(VLOOKUP(A182,DECLARATIONS!C$5:D$292,2,FALSE)),"",IF(VLOOKUP(A182,DECLARATIONS!C$5:D$292,2,FALSE)="","",VLOOKUP(A182,DECLARATIONS!C$5:D$292,2,FALSE)))</f>
        <v/>
      </c>
      <c r="C182" s="237" t="str">
        <f>IF(ISNA(VLOOKUP(A182,DECLARATIONS!C$5:G$292,5,FALSE)),"",IF(VLOOKUP(A182,DECLARATIONS!C$5:G$292,5,FALSE)="","",VLOOKUP(A182,DECLARATIONS!C$5:G$292,5,FALSE)))</f>
        <v/>
      </c>
      <c r="D182" s="237" t="str">
        <f>IF(ISNA(VLOOKUP(A182,DECLARATIONS!C$5:H$292,6,FALSE)),"",IF(VLOOKUP(A182,DECLARATIONS!C$5:H$292,6,FALSE)="","",VLOOKUP(A182,DECLARATIONS!C$5:H$292,6,FALSE)))</f>
        <v/>
      </c>
      <c r="E182" s="237" t="str">
        <f>IF(ISNA(VLOOKUP(A182,DECLARATIONS!C$5:F$292,4,FALSE)),"",IF(VLOOKUP(A182,DECLARATIONS!C$5:F$292,4,FALSE)="","",VLOOKUP(A182,DECLARATIONS!C$5:F$292,4,FALSE)))</f>
        <v/>
      </c>
      <c r="F182" s="75" t="str">
        <f>IF(B182="","",IF(ISNA(VLOOKUP(A182,'75m'!F$5:G$302,2,FALSE)),"",VLOOKUP(A182,'75m'!F$5:G$302,2,FALSE)))</f>
        <v/>
      </c>
      <c r="G182" s="75">
        <f>IF(B182="",0,IF(ISNA(VLOOKUP(A182,'75m'!F$5:I$302,4,FALSE)),0,VLOOKUP(A182,'75m'!F$5:I$302,4,FALSE)))</f>
        <v>0</v>
      </c>
      <c r="H182" s="75" t="str">
        <f>IF(B182="","",IF(ISNA(VLOOKUP(A182,'75m'!F$5:J$302,5,FALSE)),"",VLOOKUP(A182,'75m'!F$5:J$302,5,FALSE)))</f>
        <v/>
      </c>
      <c r="I182" s="77">
        <f>IF(B182="",0,IF(ISNA(VLOOKUP(A182,'600m'!F$5:I$302,2,FALSE)),0,VLOOKUP(A182,'600m'!F$5:I$302,2,FALSE)))</f>
        <v>0</v>
      </c>
      <c r="J182" s="75">
        <f>IF(B182="",0,IF(ISNA(VLOOKUP(A182,'600m'!F$5:I$302,4,FALSE)),0,VLOOKUP(A182,'600m'!F$5:I$302,4,FALSE)))</f>
        <v>0</v>
      </c>
      <c r="K182" s="75" t="str">
        <f>IF(B182="","",IF(ISNA(VLOOKUP(A182,'600m'!F$5:J$302,5,FALSE)),"",VLOOKUP(A182,'600m'!F$5:J$302,5,FALSE)))</f>
        <v/>
      </c>
      <c r="L182" s="75" t="str">
        <f>IF(B182="","",IF(ISNA(VLOOKUP(A182,LongJump!F$5:G$302,2,FALSE)),"",VLOOKUP(A182,LongJump!F$5:G$302,2,FALSE)))</f>
        <v/>
      </c>
      <c r="M182" s="75">
        <f>IF(B182="",0,IF(ISNA(VLOOKUP(A182,LongJump!F$5:I$302,4,FALSE)),0,VLOOKUP(A182,LongJump!F$5:I$302,4,FALSE)))</f>
        <v>0</v>
      </c>
      <c r="N182" s="75">
        <f>IF(B182="",0,IF(ISNA(VLOOKUP(A182,LongJump!F$5:J$302,5,FALSE)),0,VLOOKUP(A182,LongJump!F$5:J$302,5,FALSE)))</f>
        <v>0</v>
      </c>
      <c r="O182" s="75" t="str">
        <f>IF(B182="","",IF(ISNA(VLOOKUP(A182,Vortex!F$5:I$302,2,FALSE)),"",VLOOKUP(A182,Vortex!F$5:I$302,2,FALSE)))</f>
        <v/>
      </c>
      <c r="P182" s="75">
        <f>IF(B182="",0,IF(ISNA(VLOOKUP(A182,Vortex!F$5:I$302,4,FALSE)),0,VLOOKUP(A182,Vortex!F$5:I$302,4,FALSE)))</f>
        <v>0</v>
      </c>
      <c r="Q182" s="75">
        <f t="shared" si="42"/>
        <v>0</v>
      </c>
      <c r="R182" s="75" t="str">
        <f t="shared" si="43"/>
        <v/>
      </c>
      <c r="S182" s="75" t="str">
        <f t="shared" si="44"/>
        <v/>
      </c>
      <c r="T182" s="75" t="str">
        <f t="shared" si="45"/>
        <v/>
      </c>
      <c r="U182" s="75" t="str">
        <f t="shared" si="46"/>
        <v/>
      </c>
      <c r="V182" s="63"/>
    </row>
    <row r="183" spans="1:22" ht="20" customHeight="1">
      <c r="A183" s="75" t="str">
        <f>IF(DECLARATIONS!C182=0,"",DECLARATIONS!C182)</f>
        <v/>
      </c>
      <c r="B183" s="237" t="str">
        <f>IF(ISNA(VLOOKUP(A183,DECLARATIONS!C$5:D$292,2,FALSE)),"",IF(VLOOKUP(A183,DECLARATIONS!C$5:D$292,2,FALSE)="","",VLOOKUP(A183,DECLARATIONS!C$5:D$292,2,FALSE)))</f>
        <v/>
      </c>
      <c r="C183" s="237" t="str">
        <f>IF(ISNA(VLOOKUP(A183,DECLARATIONS!C$5:G$292,5,FALSE)),"",IF(VLOOKUP(A183,DECLARATIONS!C$5:G$292,5,FALSE)="","",VLOOKUP(A183,DECLARATIONS!C$5:G$292,5,FALSE)))</f>
        <v/>
      </c>
      <c r="D183" s="237" t="str">
        <f>IF(ISNA(VLOOKUP(A183,DECLARATIONS!C$5:H$292,6,FALSE)),"",IF(VLOOKUP(A183,DECLARATIONS!C$5:H$292,6,FALSE)="","",VLOOKUP(A183,DECLARATIONS!C$5:H$292,6,FALSE)))</f>
        <v/>
      </c>
      <c r="E183" s="237" t="str">
        <f>IF(ISNA(VLOOKUP(A183,DECLARATIONS!C$5:F$292,4,FALSE)),"",IF(VLOOKUP(A183,DECLARATIONS!C$5:F$292,4,FALSE)="","",VLOOKUP(A183,DECLARATIONS!C$5:F$292,4,FALSE)))</f>
        <v/>
      </c>
      <c r="F183" s="75" t="str">
        <f>IF(B183="","",IF(ISNA(VLOOKUP(A183,'75m'!F$5:G$302,2,FALSE)),"",VLOOKUP(A183,'75m'!F$5:G$302,2,FALSE)))</f>
        <v/>
      </c>
      <c r="G183" s="75">
        <f>IF(B183="",0,IF(ISNA(VLOOKUP(A183,'75m'!F$5:I$302,4,FALSE)),0,VLOOKUP(A183,'75m'!F$5:I$302,4,FALSE)))</f>
        <v>0</v>
      </c>
      <c r="H183" s="75" t="str">
        <f>IF(B183="","",IF(ISNA(VLOOKUP(A183,'75m'!F$5:J$302,5,FALSE)),"",VLOOKUP(A183,'75m'!F$5:J$302,5,FALSE)))</f>
        <v/>
      </c>
      <c r="I183" s="77">
        <f>IF(B183="",0,IF(ISNA(VLOOKUP(A183,'600m'!F$5:I$302,2,FALSE)),0,VLOOKUP(A183,'600m'!F$5:I$302,2,FALSE)))</f>
        <v>0</v>
      </c>
      <c r="J183" s="75">
        <f>IF(B183="",0,IF(ISNA(VLOOKUP(A183,'600m'!F$5:I$302,4,FALSE)),0,VLOOKUP(A183,'600m'!F$5:I$302,4,FALSE)))</f>
        <v>0</v>
      </c>
      <c r="K183" s="75" t="str">
        <f>IF(B183="","",IF(ISNA(VLOOKUP(A183,'600m'!F$5:J$302,5,FALSE)),"",VLOOKUP(A183,'600m'!F$5:J$302,5,FALSE)))</f>
        <v/>
      </c>
      <c r="L183" s="75" t="str">
        <f>IF(B183="","",IF(ISNA(VLOOKUP(A183,LongJump!F$5:G$302,2,FALSE)),"",VLOOKUP(A183,LongJump!F$5:G$302,2,FALSE)))</f>
        <v/>
      </c>
      <c r="M183" s="75">
        <f>IF(B183="",0,IF(ISNA(VLOOKUP(A183,LongJump!F$5:I$302,4,FALSE)),0,VLOOKUP(A183,LongJump!F$5:I$302,4,FALSE)))</f>
        <v>0</v>
      </c>
      <c r="N183" s="75">
        <f>IF(B183="",0,IF(ISNA(VLOOKUP(A183,LongJump!F$5:J$302,5,FALSE)),0,VLOOKUP(A183,LongJump!F$5:J$302,5,FALSE)))</f>
        <v>0</v>
      </c>
      <c r="O183" s="75" t="str">
        <f>IF(B183="","",IF(ISNA(VLOOKUP(A183,Vortex!F$5:I$302,2,FALSE)),"",VLOOKUP(A183,Vortex!F$5:I$302,2,FALSE)))</f>
        <v/>
      </c>
      <c r="P183" s="75">
        <f>IF(B183="",0,IF(ISNA(VLOOKUP(A183,Vortex!F$5:I$302,4,FALSE)),0,VLOOKUP(A183,Vortex!F$5:I$302,4,FALSE)))</f>
        <v>0</v>
      </c>
      <c r="Q183" s="75">
        <f t="shared" si="42"/>
        <v>0</v>
      </c>
      <c r="R183" s="75" t="str">
        <f t="shared" si="43"/>
        <v/>
      </c>
      <c r="S183" s="75" t="str">
        <f t="shared" si="44"/>
        <v/>
      </c>
      <c r="T183" s="75" t="str">
        <f t="shared" si="45"/>
        <v/>
      </c>
      <c r="U183" s="75" t="str">
        <f t="shared" si="46"/>
        <v/>
      </c>
      <c r="V183" s="63"/>
    </row>
    <row r="184" spans="1:22" ht="20" customHeight="1">
      <c r="A184" s="75" t="str">
        <f>IF(DECLARATIONS!C183=0,"",DECLARATIONS!C183)</f>
        <v/>
      </c>
      <c r="B184" s="237" t="str">
        <f>IF(ISNA(VLOOKUP(A184,DECLARATIONS!C$5:D$292,2,FALSE)),"",IF(VLOOKUP(A184,DECLARATIONS!C$5:D$292,2,FALSE)="","",VLOOKUP(A184,DECLARATIONS!C$5:D$292,2,FALSE)))</f>
        <v/>
      </c>
      <c r="C184" s="237" t="str">
        <f>IF(ISNA(VLOOKUP(A184,DECLARATIONS!C$5:G$292,5,FALSE)),"",IF(VLOOKUP(A184,DECLARATIONS!C$5:G$292,5,FALSE)="","",VLOOKUP(A184,DECLARATIONS!C$5:G$292,5,FALSE)))</f>
        <v/>
      </c>
      <c r="D184" s="237" t="str">
        <f>IF(ISNA(VLOOKUP(A184,DECLARATIONS!C$5:H$292,6,FALSE)),"",IF(VLOOKUP(A184,DECLARATIONS!C$5:H$292,6,FALSE)="","",VLOOKUP(A184,DECLARATIONS!C$5:H$292,6,FALSE)))</f>
        <v/>
      </c>
      <c r="E184" s="237" t="str">
        <f>IF(ISNA(VLOOKUP(A184,DECLARATIONS!C$5:F$292,4,FALSE)),"",IF(VLOOKUP(A184,DECLARATIONS!C$5:F$292,4,FALSE)="","",VLOOKUP(A184,DECLARATIONS!C$5:F$292,4,FALSE)))</f>
        <v/>
      </c>
      <c r="F184" s="75" t="str">
        <f>IF(B184="","",IF(ISNA(VLOOKUP(A184,'75m'!F$5:G$302,2,FALSE)),"",VLOOKUP(A184,'75m'!F$5:G$302,2,FALSE)))</f>
        <v/>
      </c>
      <c r="G184" s="75">
        <f>IF(B184="",0,IF(ISNA(VLOOKUP(A184,'75m'!F$5:I$302,4,FALSE)),0,VLOOKUP(A184,'75m'!F$5:I$302,4,FALSE)))</f>
        <v>0</v>
      </c>
      <c r="H184" s="75" t="str">
        <f>IF(B184="","",IF(ISNA(VLOOKUP(A184,'75m'!F$5:J$302,5,FALSE)),"",VLOOKUP(A184,'75m'!F$5:J$302,5,FALSE)))</f>
        <v/>
      </c>
      <c r="I184" s="77">
        <f>IF(B184="",0,IF(ISNA(VLOOKUP(A184,'600m'!F$5:I$302,2,FALSE)),0,VLOOKUP(A184,'600m'!F$5:I$302,2,FALSE)))</f>
        <v>0</v>
      </c>
      <c r="J184" s="75">
        <f>IF(B184="",0,IF(ISNA(VLOOKUP(A184,'600m'!F$5:I$302,4,FALSE)),0,VLOOKUP(A184,'600m'!F$5:I$302,4,FALSE)))</f>
        <v>0</v>
      </c>
      <c r="K184" s="75" t="str">
        <f>IF(B184="","",IF(ISNA(VLOOKUP(A184,'600m'!F$5:J$302,5,FALSE)),"",VLOOKUP(A184,'600m'!F$5:J$302,5,FALSE)))</f>
        <v/>
      </c>
      <c r="L184" s="75" t="str">
        <f>IF(B184="","",IF(ISNA(VLOOKUP(A184,LongJump!F$5:G$302,2,FALSE)),"",VLOOKUP(A184,LongJump!F$5:G$302,2,FALSE)))</f>
        <v/>
      </c>
      <c r="M184" s="75">
        <f>IF(B184="",0,IF(ISNA(VLOOKUP(A184,LongJump!F$5:I$302,4,FALSE)),0,VLOOKUP(A184,LongJump!F$5:I$302,4,FALSE)))</f>
        <v>0</v>
      </c>
      <c r="N184" s="75">
        <f>IF(B184="",0,IF(ISNA(VLOOKUP(A184,LongJump!F$5:J$302,5,FALSE)),0,VLOOKUP(A184,LongJump!F$5:J$302,5,FALSE)))</f>
        <v>0</v>
      </c>
      <c r="O184" s="75" t="str">
        <f>IF(B184="","",IF(ISNA(VLOOKUP(A184,Vortex!F$5:I$302,2,FALSE)),"",VLOOKUP(A184,Vortex!F$5:I$302,2,FALSE)))</f>
        <v/>
      </c>
      <c r="P184" s="75">
        <f>IF(B184="",0,IF(ISNA(VLOOKUP(A184,Vortex!F$5:I$302,4,FALSE)),0,VLOOKUP(A184,Vortex!F$5:I$302,4,FALSE)))</f>
        <v>0</v>
      </c>
      <c r="Q184" s="75">
        <f t="shared" si="42"/>
        <v>0</v>
      </c>
      <c r="R184" s="75" t="str">
        <f t="shared" si="43"/>
        <v/>
      </c>
      <c r="S184" s="75" t="str">
        <f t="shared" si="44"/>
        <v/>
      </c>
      <c r="T184" s="75" t="str">
        <f t="shared" si="45"/>
        <v/>
      </c>
      <c r="U184" s="75" t="str">
        <f t="shared" si="46"/>
        <v/>
      </c>
      <c r="V184" s="63"/>
    </row>
    <row r="185" spans="1:22" ht="20" customHeight="1">
      <c r="A185" s="75" t="str">
        <f>IF(DECLARATIONS!C184=0,"",DECLARATIONS!C184)</f>
        <v/>
      </c>
      <c r="B185" s="237" t="str">
        <f>IF(ISNA(VLOOKUP(A185,DECLARATIONS!C$5:D$292,2,FALSE)),"",IF(VLOOKUP(A185,DECLARATIONS!C$5:D$292,2,FALSE)="","",VLOOKUP(A185,DECLARATIONS!C$5:D$292,2,FALSE)))</f>
        <v/>
      </c>
      <c r="C185" s="237" t="str">
        <f>IF(ISNA(VLOOKUP(A185,DECLARATIONS!C$5:G$292,5,FALSE)),"",IF(VLOOKUP(A185,DECLARATIONS!C$5:G$292,5,FALSE)="","",VLOOKUP(A185,DECLARATIONS!C$5:G$292,5,FALSE)))</f>
        <v/>
      </c>
      <c r="D185" s="237" t="str">
        <f>IF(ISNA(VLOOKUP(A185,DECLARATIONS!C$5:H$292,6,FALSE)),"",IF(VLOOKUP(A185,DECLARATIONS!C$5:H$292,6,FALSE)="","",VLOOKUP(A185,DECLARATIONS!C$5:H$292,6,FALSE)))</f>
        <v/>
      </c>
      <c r="E185" s="237" t="str">
        <f>IF(ISNA(VLOOKUP(A185,DECLARATIONS!C$5:F$292,4,FALSE)),"",IF(VLOOKUP(A185,DECLARATIONS!C$5:F$292,4,FALSE)="","",VLOOKUP(A185,DECLARATIONS!C$5:F$292,4,FALSE)))</f>
        <v/>
      </c>
      <c r="F185" s="75" t="str">
        <f>IF(B185="","",IF(ISNA(VLOOKUP(A185,'75m'!F$5:G$302,2,FALSE)),"",VLOOKUP(A185,'75m'!F$5:G$302,2,FALSE)))</f>
        <v/>
      </c>
      <c r="G185" s="75">
        <f>IF(B185="",0,IF(ISNA(VLOOKUP(A185,'75m'!F$5:I$302,4,FALSE)),0,VLOOKUP(A185,'75m'!F$5:I$302,4,FALSE)))</f>
        <v>0</v>
      </c>
      <c r="H185" s="75" t="str">
        <f>IF(B185="","",IF(ISNA(VLOOKUP(A185,'75m'!F$5:J$302,5,FALSE)),"",VLOOKUP(A185,'75m'!F$5:J$302,5,FALSE)))</f>
        <v/>
      </c>
      <c r="I185" s="77">
        <f>IF(B185="",0,IF(ISNA(VLOOKUP(A185,'600m'!F$5:I$302,2,FALSE)),0,VLOOKUP(A185,'600m'!F$5:I$302,2,FALSE)))</f>
        <v>0</v>
      </c>
      <c r="J185" s="75">
        <f>IF(B185="",0,IF(ISNA(VLOOKUP(A185,'600m'!F$5:I$302,4,FALSE)),0,VLOOKUP(A185,'600m'!F$5:I$302,4,FALSE)))</f>
        <v>0</v>
      </c>
      <c r="K185" s="75" t="str">
        <f>IF(B185="","",IF(ISNA(VLOOKUP(A185,'600m'!F$5:J$302,5,FALSE)),"",VLOOKUP(A185,'600m'!F$5:J$302,5,FALSE)))</f>
        <v/>
      </c>
      <c r="L185" s="75" t="str">
        <f>IF(B185="","",IF(ISNA(VLOOKUP(A185,LongJump!F$5:G$302,2,FALSE)),"",VLOOKUP(A185,LongJump!F$5:G$302,2,FALSE)))</f>
        <v/>
      </c>
      <c r="M185" s="75">
        <f>IF(B185="",0,IF(ISNA(VLOOKUP(A185,LongJump!F$5:I$302,4,FALSE)),0,VLOOKUP(A185,LongJump!F$5:I$302,4,FALSE)))</f>
        <v>0</v>
      </c>
      <c r="N185" s="75">
        <f>IF(B185="",0,IF(ISNA(VLOOKUP(A185,LongJump!F$5:J$302,5,FALSE)),0,VLOOKUP(A185,LongJump!F$5:J$302,5,FALSE)))</f>
        <v>0</v>
      </c>
      <c r="O185" s="75" t="str">
        <f>IF(B185="","",IF(ISNA(VLOOKUP(A185,Vortex!F$5:I$302,2,FALSE)),"",VLOOKUP(A185,Vortex!F$5:I$302,2,FALSE)))</f>
        <v/>
      </c>
      <c r="P185" s="75">
        <f>IF(B185="",0,IF(ISNA(VLOOKUP(A185,Vortex!F$5:I$302,4,FALSE)),0,VLOOKUP(A185,Vortex!F$5:I$302,4,FALSE)))</f>
        <v>0</v>
      </c>
      <c r="Q185" s="75">
        <f t="shared" si="42"/>
        <v>0</v>
      </c>
      <c r="R185" s="75" t="str">
        <f t="shared" si="43"/>
        <v/>
      </c>
      <c r="S185" s="75" t="str">
        <f t="shared" si="44"/>
        <v/>
      </c>
      <c r="T185" s="75" t="str">
        <f t="shared" si="45"/>
        <v/>
      </c>
      <c r="U185" s="75" t="str">
        <f t="shared" si="46"/>
        <v/>
      </c>
      <c r="V185" s="63"/>
    </row>
    <row r="186" spans="1:22" ht="20" customHeight="1">
      <c r="A186" s="75" t="str">
        <f>IF(DECLARATIONS!C185=0,"",DECLARATIONS!C185)</f>
        <v/>
      </c>
      <c r="B186" s="237" t="str">
        <f>IF(ISNA(VLOOKUP(A186,DECLARATIONS!C$5:D$292,2,FALSE)),"",IF(VLOOKUP(A186,DECLARATIONS!C$5:D$292,2,FALSE)="","",VLOOKUP(A186,DECLARATIONS!C$5:D$292,2,FALSE)))</f>
        <v/>
      </c>
      <c r="C186" s="237" t="str">
        <f>IF(ISNA(VLOOKUP(A186,DECLARATIONS!C$5:G$292,5,FALSE)),"",IF(VLOOKUP(A186,DECLARATIONS!C$5:G$292,5,FALSE)="","",VLOOKUP(A186,DECLARATIONS!C$5:G$292,5,FALSE)))</f>
        <v/>
      </c>
      <c r="D186" s="237" t="str">
        <f>IF(ISNA(VLOOKUP(A186,DECLARATIONS!C$5:H$292,6,FALSE)),"",IF(VLOOKUP(A186,DECLARATIONS!C$5:H$292,6,FALSE)="","",VLOOKUP(A186,DECLARATIONS!C$5:H$292,6,FALSE)))</f>
        <v/>
      </c>
      <c r="E186" s="237" t="str">
        <f>IF(ISNA(VLOOKUP(A186,DECLARATIONS!C$5:F$292,4,FALSE)),"",IF(VLOOKUP(A186,DECLARATIONS!C$5:F$292,4,FALSE)="","",VLOOKUP(A186,DECLARATIONS!C$5:F$292,4,FALSE)))</f>
        <v/>
      </c>
      <c r="F186" s="75" t="str">
        <f>IF(B186="","",IF(ISNA(VLOOKUP(A186,'75m'!F$5:G$302,2,FALSE)),"",VLOOKUP(A186,'75m'!F$5:G$302,2,FALSE)))</f>
        <v/>
      </c>
      <c r="G186" s="75">
        <f>IF(B186="",0,IF(ISNA(VLOOKUP(A186,'75m'!F$5:I$302,4,FALSE)),0,VLOOKUP(A186,'75m'!F$5:I$302,4,FALSE)))</f>
        <v>0</v>
      </c>
      <c r="H186" s="75" t="str">
        <f>IF(B186="","",IF(ISNA(VLOOKUP(A186,'75m'!F$5:J$302,5,FALSE)),"",VLOOKUP(A186,'75m'!F$5:J$302,5,FALSE)))</f>
        <v/>
      </c>
      <c r="I186" s="77">
        <f>IF(B186="",0,IF(ISNA(VLOOKUP(A186,'600m'!F$5:I$302,2,FALSE)),0,VLOOKUP(A186,'600m'!F$5:I$302,2,FALSE)))</f>
        <v>0</v>
      </c>
      <c r="J186" s="75">
        <f>IF(B186="",0,IF(ISNA(VLOOKUP(A186,'600m'!F$5:I$302,4,FALSE)),0,VLOOKUP(A186,'600m'!F$5:I$302,4,FALSE)))</f>
        <v>0</v>
      </c>
      <c r="K186" s="75" t="str">
        <f>IF(B186="","",IF(ISNA(VLOOKUP(A186,'600m'!F$5:J$302,5,FALSE)),"",VLOOKUP(A186,'600m'!F$5:J$302,5,FALSE)))</f>
        <v/>
      </c>
      <c r="L186" s="75" t="str">
        <f>IF(B186="","",IF(ISNA(VLOOKUP(A186,LongJump!F$5:G$302,2,FALSE)),"",VLOOKUP(A186,LongJump!F$5:G$302,2,FALSE)))</f>
        <v/>
      </c>
      <c r="M186" s="75">
        <f>IF(B186="",0,IF(ISNA(VLOOKUP(A186,LongJump!F$5:I$302,4,FALSE)),0,VLOOKUP(A186,LongJump!F$5:I$302,4,FALSE)))</f>
        <v>0</v>
      </c>
      <c r="N186" s="75">
        <f>IF(B186="",0,IF(ISNA(VLOOKUP(A186,LongJump!F$5:J$302,5,FALSE)),0,VLOOKUP(A186,LongJump!F$5:J$302,5,FALSE)))</f>
        <v>0</v>
      </c>
      <c r="O186" s="75" t="str">
        <f>IF(B186="","",IF(ISNA(VLOOKUP(A186,Vortex!F$5:I$302,2,FALSE)),"",VLOOKUP(A186,Vortex!F$5:I$302,2,FALSE)))</f>
        <v/>
      </c>
      <c r="P186" s="75">
        <f>IF(B186="",0,IF(ISNA(VLOOKUP(A186,Vortex!F$5:I$302,4,FALSE)),0,VLOOKUP(A186,Vortex!F$5:I$302,4,FALSE)))</f>
        <v>0</v>
      </c>
      <c r="Q186" s="75">
        <f t="shared" si="42"/>
        <v>0</v>
      </c>
      <c r="R186" s="75" t="str">
        <f t="shared" si="43"/>
        <v/>
      </c>
      <c r="S186" s="75" t="str">
        <f t="shared" si="44"/>
        <v/>
      </c>
      <c r="T186" s="75" t="str">
        <f t="shared" si="45"/>
        <v/>
      </c>
      <c r="U186" s="75" t="str">
        <f t="shared" si="46"/>
        <v/>
      </c>
      <c r="V186" s="63"/>
    </row>
    <row r="187" spans="1:22" ht="20" customHeight="1">
      <c r="A187" s="75" t="str">
        <f>IF(DECLARATIONS!C186=0,"",DECLARATIONS!C186)</f>
        <v/>
      </c>
      <c r="B187" s="237" t="str">
        <f>IF(ISNA(VLOOKUP(A187,DECLARATIONS!C$5:D$292,2,FALSE)),"",IF(VLOOKUP(A187,DECLARATIONS!C$5:D$292,2,FALSE)="","",VLOOKUP(A187,DECLARATIONS!C$5:D$292,2,FALSE)))</f>
        <v/>
      </c>
      <c r="C187" s="237" t="str">
        <f>IF(ISNA(VLOOKUP(A187,DECLARATIONS!C$5:G$292,5,FALSE)),"",IF(VLOOKUP(A187,DECLARATIONS!C$5:G$292,5,FALSE)="","",VLOOKUP(A187,DECLARATIONS!C$5:G$292,5,FALSE)))</f>
        <v/>
      </c>
      <c r="D187" s="237" t="str">
        <f>IF(ISNA(VLOOKUP(A187,DECLARATIONS!C$5:H$292,6,FALSE)),"",IF(VLOOKUP(A187,DECLARATIONS!C$5:H$292,6,FALSE)="","",VLOOKUP(A187,DECLARATIONS!C$5:H$292,6,FALSE)))</f>
        <v/>
      </c>
      <c r="E187" s="237" t="str">
        <f>IF(ISNA(VLOOKUP(A187,DECLARATIONS!C$5:F$292,4,FALSE)),"",IF(VLOOKUP(A187,DECLARATIONS!C$5:F$292,4,FALSE)="","",VLOOKUP(A187,DECLARATIONS!C$5:F$292,4,FALSE)))</f>
        <v/>
      </c>
      <c r="F187" s="75" t="str">
        <f>IF(B187="","",IF(ISNA(VLOOKUP(A187,'75m'!F$5:G$302,2,FALSE)),"",VLOOKUP(A187,'75m'!F$5:G$302,2,FALSE)))</f>
        <v/>
      </c>
      <c r="G187" s="75">
        <f>IF(B187="",0,IF(ISNA(VLOOKUP(A187,'75m'!F$5:I$302,4,FALSE)),0,VLOOKUP(A187,'75m'!F$5:I$302,4,FALSE)))</f>
        <v>0</v>
      </c>
      <c r="H187" s="75" t="str">
        <f>IF(B187="","",IF(ISNA(VLOOKUP(A187,'75m'!F$5:J$302,5,FALSE)),"",VLOOKUP(A187,'75m'!F$5:J$302,5,FALSE)))</f>
        <v/>
      </c>
      <c r="I187" s="77">
        <f>IF(B187="",0,IF(ISNA(VLOOKUP(A187,'600m'!F$5:I$302,2,FALSE)),0,VLOOKUP(A187,'600m'!F$5:I$302,2,FALSE)))</f>
        <v>0</v>
      </c>
      <c r="J187" s="75">
        <f>IF(B187="",0,IF(ISNA(VLOOKUP(A187,'600m'!F$5:I$302,4,FALSE)),0,VLOOKUP(A187,'600m'!F$5:I$302,4,FALSE)))</f>
        <v>0</v>
      </c>
      <c r="K187" s="75" t="str">
        <f>IF(B187="","",IF(ISNA(VLOOKUP(A187,'600m'!F$5:J$302,5,FALSE)),"",VLOOKUP(A187,'600m'!F$5:J$302,5,FALSE)))</f>
        <v/>
      </c>
      <c r="L187" s="75" t="str">
        <f>IF(B187="","",IF(ISNA(VLOOKUP(A187,LongJump!F$5:G$302,2,FALSE)),"",VLOOKUP(A187,LongJump!F$5:G$302,2,FALSE)))</f>
        <v/>
      </c>
      <c r="M187" s="75">
        <f>IF(B187="",0,IF(ISNA(VLOOKUP(A187,LongJump!F$5:I$302,4,FALSE)),0,VLOOKUP(A187,LongJump!F$5:I$302,4,FALSE)))</f>
        <v>0</v>
      </c>
      <c r="N187" s="75">
        <f>IF(B187="",0,IF(ISNA(VLOOKUP(A187,LongJump!F$5:J$302,5,FALSE)),0,VLOOKUP(A187,LongJump!F$5:J$302,5,FALSE)))</f>
        <v>0</v>
      </c>
      <c r="O187" s="75" t="str">
        <f>IF(B187="","",IF(ISNA(VLOOKUP(A187,Vortex!F$5:I$302,2,FALSE)),"",VLOOKUP(A187,Vortex!F$5:I$302,2,FALSE)))</f>
        <v/>
      </c>
      <c r="P187" s="75">
        <f>IF(B187="",0,IF(ISNA(VLOOKUP(A187,Vortex!F$5:I$302,4,FALSE)),0,VLOOKUP(A187,Vortex!F$5:I$302,4,FALSE)))</f>
        <v>0</v>
      </c>
      <c r="Q187" s="75">
        <f t="shared" si="42"/>
        <v>0</v>
      </c>
      <c r="R187" s="75" t="str">
        <f t="shared" si="43"/>
        <v/>
      </c>
      <c r="S187" s="75" t="str">
        <f t="shared" si="44"/>
        <v/>
      </c>
      <c r="T187" s="75" t="str">
        <f t="shared" si="45"/>
        <v/>
      </c>
      <c r="U187" s="75" t="str">
        <f t="shared" si="46"/>
        <v/>
      </c>
      <c r="V187" s="63"/>
    </row>
    <row r="188" spans="1:22" ht="20" customHeight="1">
      <c r="A188" s="75" t="str">
        <f>IF(DECLARATIONS!C187=0,"",DECLARATIONS!C187)</f>
        <v/>
      </c>
      <c r="B188" s="237" t="str">
        <f>IF(ISNA(VLOOKUP(A188,DECLARATIONS!C$5:D$292,2,FALSE)),"",IF(VLOOKUP(A188,DECLARATIONS!C$5:D$292,2,FALSE)="","",VLOOKUP(A188,DECLARATIONS!C$5:D$292,2,FALSE)))</f>
        <v/>
      </c>
      <c r="C188" s="237" t="str">
        <f>IF(ISNA(VLOOKUP(A188,DECLARATIONS!C$5:G$292,5,FALSE)),"",IF(VLOOKUP(A188,DECLARATIONS!C$5:G$292,5,FALSE)="","",VLOOKUP(A188,DECLARATIONS!C$5:G$292,5,FALSE)))</f>
        <v/>
      </c>
      <c r="D188" s="237" t="str">
        <f>IF(ISNA(VLOOKUP(A188,DECLARATIONS!C$5:H$292,6,FALSE)),"",IF(VLOOKUP(A188,DECLARATIONS!C$5:H$292,6,FALSE)="","",VLOOKUP(A188,DECLARATIONS!C$5:H$292,6,FALSE)))</f>
        <v/>
      </c>
      <c r="E188" s="237" t="str">
        <f>IF(ISNA(VLOOKUP(A188,DECLARATIONS!C$5:F$292,4,FALSE)),"",IF(VLOOKUP(A188,DECLARATIONS!C$5:F$292,4,FALSE)="","",VLOOKUP(A188,DECLARATIONS!C$5:F$292,4,FALSE)))</f>
        <v/>
      </c>
      <c r="F188" s="75" t="str">
        <f>IF(B188="","",IF(ISNA(VLOOKUP(A188,'75m'!F$5:G$302,2,FALSE)),"",VLOOKUP(A188,'75m'!F$5:G$302,2,FALSE)))</f>
        <v/>
      </c>
      <c r="G188" s="75">
        <f>IF(B188="",0,IF(ISNA(VLOOKUP(A188,'75m'!F$5:I$302,4,FALSE)),0,VLOOKUP(A188,'75m'!F$5:I$302,4,FALSE)))</f>
        <v>0</v>
      </c>
      <c r="H188" s="75" t="str">
        <f>IF(B188="","",IF(ISNA(VLOOKUP(A188,'75m'!F$5:J$302,5,FALSE)),"",VLOOKUP(A188,'75m'!F$5:J$302,5,FALSE)))</f>
        <v/>
      </c>
      <c r="I188" s="77">
        <f>IF(B188="",0,IF(ISNA(VLOOKUP(A188,'600m'!F$5:I$302,2,FALSE)),0,VLOOKUP(A188,'600m'!F$5:I$302,2,FALSE)))</f>
        <v>0</v>
      </c>
      <c r="J188" s="75">
        <f>IF(B188="",0,IF(ISNA(VLOOKUP(A188,'600m'!F$5:I$302,4,FALSE)),0,VLOOKUP(A188,'600m'!F$5:I$302,4,FALSE)))</f>
        <v>0</v>
      </c>
      <c r="K188" s="75" t="str">
        <f>IF(B188="","",IF(ISNA(VLOOKUP(A188,'600m'!F$5:J$302,5,FALSE)),"",VLOOKUP(A188,'600m'!F$5:J$302,5,FALSE)))</f>
        <v/>
      </c>
      <c r="L188" s="75" t="str">
        <f>IF(B188="","",IF(ISNA(VLOOKUP(A188,LongJump!F$5:G$302,2,FALSE)),"",VLOOKUP(A188,LongJump!F$5:G$302,2,FALSE)))</f>
        <v/>
      </c>
      <c r="M188" s="75">
        <f>IF(B188="",0,IF(ISNA(VLOOKUP(A188,LongJump!F$5:I$302,4,FALSE)),0,VLOOKUP(A188,LongJump!F$5:I$302,4,FALSE)))</f>
        <v>0</v>
      </c>
      <c r="N188" s="75">
        <f>IF(B188="",0,IF(ISNA(VLOOKUP(A188,LongJump!F$5:J$302,5,FALSE)),0,VLOOKUP(A188,LongJump!F$5:J$302,5,FALSE)))</f>
        <v>0</v>
      </c>
      <c r="O188" s="75" t="str">
        <f>IF(B188="","",IF(ISNA(VLOOKUP(A188,Vortex!F$5:I$302,2,FALSE)),"",VLOOKUP(A188,Vortex!F$5:I$302,2,FALSE)))</f>
        <v/>
      </c>
      <c r="P188" s="75">
        <f>IF(B188="",0,IF(ISNA(VLOOKUP(A188,Vortex!F$5:I$302,4,FALSE)),0,VLOOKUP(A188,Vortex!F$5:I$302,4,FALSE)))</f>
        <v>0</v>
      </c>
      <c r="Q188" s="75">
        <f t="shared" si="42"/>
        <v>0</v>
      </c>
      <c r="R188" s="75" t="str">
        <f t="shared" si="43"/>
        <v/>
      </c>
      <c r="S188" s="75" t="str">
        <f t="shared" si="44"/>
        <v/>
      </c>
      <c r="T188" s="75" t="str">
        <f t="shared" si="45"/>
        <v/>
      </c>
      <c r="U188" s="75" t="str">
        <f t="shared" si="46"/>
        <v/>
      </c>
      <c r="V188" s="63"/>
    </row>
    <row r="189" spans="1:22" ht="20" customHeight="1">
      <c r="A189" s="75" t="str">
        <f>IF(DECLARATIONS!C188=0,"",DECLARATIONS!C188)</f>
        <v/>
      </c>
      <c r="B189" s="237" t="str">
        <f>IF(ISNA(VLOOKUP(A189,DECLARATIONS!C$5:D$292,2,FALSE)),"",IF(VLOOKUP(A189,DECLARATIONS!C$5:D$292,2,FALSE)="","",VLOOKUP(A189,DECLARATIONS!C$5:D$292,2,FALSE)))</f>
        <v/>
      </c>
      <c r="C189" s="237" t="str">
        <f>IF(ISNA(VLOOKUP(A189,DECLARATIONS!C$5:G$292,5,FALSE)),"",IF(VLOOKUP(A189,DECLARATIONS!C$5:G$292,5,FALSE)="","",VLOOKUP(A189,DECLARATIONS!C$5:G$292,5,FALSE)))</f>
        <v/>
      </c>
      <c r="D189" s="237" t="str">
        <f>IF(ISNA(VLOOKUP(A189,DECLARATIONS!C$5:H$292,6,FALSE)),"",IF(VLOOKUP(A189,DECLARATIONS!C$5:H$292,6,FALSE)="","",VLOOKUP(A189,DECLARATIONS!C$5:H$292,6,FALSE)))</f>
        <v/>
      </c>
      <c r="E189" s="237" t="str">
        <f>IF(ISNA(VLOOKUP(A189,DECLARATIONS!C$5:F$292,4,FALSE)),"",IF(VLOOKUP(A189,DECLARATIONS!C$5:F$292,4,FALSE)="","",VLOOKUP(A189,DECLARATIONS!C$5:F$292,4,FALSE)))</f>
        <v/>
      </c>
      <c r="F189" s="75" t="str">
        <f>IF(B189="","",IF(ISNA(VLOOKUP(A189,'75m'!F$5:G$302,2,FALSE)),"",VLOOKUP(A189,'75m'!F$5:G$302,2,FALSE)))</f>
        <v/>
      </c>
      <c r="G189" s="75">
        <f>IF(B189="",0,IF(ISNA(VLOOKUP(A189,'75m'!F$5:I$302,4,FALSE)),0,VLOOKUP(A189,'75m'!F$5:I$302,4,FALSE)))</f>
        <v>0</v>
      </c>
      <c r="H189" s="75" t="str">
        <f>IF(B189="","",IF(ISNA(VLOOKUP(A189,'75m'!F$5:J$302,5,FALSE)),"",VLOOKUP(A189,'75m'!F$5:J$302,5,FALSE)))</f>
        <v/>
      </c>
      <c r="I189" s="77">
        <f>IF(B189="",0,IF(ISNA(VLOOKUP(A189,'600m'!F$5:I$302,2,FALSE)),0,VLOOKUP(A189,'600m'!F$5:I$302,2,FALSE)))</f>
        <v>0</v>
      </c>
      <c r="J189" s="75">
        <f>IF(B189="",0,IF(ISNA(VLOOKUP(A189,'600m'!F$5:I$302,4,FALSE)),0,VLOOKUP(A189,'600m'!F$5:I$302,4,FALSE)))</f>
        <v>0</v>
      </c>
      <c r="K189" s="75" t="str">
        <f>IF(B189="","",IF(ISNA(VLOOKUP(A189,'600m'!F$5:J$302,5,FALSE)),"",VLOOKUP(A189,'600m'!F$5:J$302,5,FALSE)))</f>
        <v/>
      </c>
      <c r="L189" s="75" t="str">
        <f>IF(B189="","",IF(ISNA(VLOOKUP(A189,LongJump!F$5:G$302,2,FALSE)),"",VLOOKUP(A189,LongJump!F$5:G$302,2,FALSE)))</f>
        <v/>
      </c>
      <c r="M189" s="75">
        <f>IF(B189="",0,IF(ISNA(VLOOKUP(A189,LongJump!F$5:I$302,4,FALSE)),0,VLOOKUP(A189,LongJump!F$5:I$302,4,FALSE)))</f>
        <v>0</v>
      </c>
      <c r="N189" s="75">
        <f>IF(B189="",0,IF(ISNA(VLOOKUP(A189,LongJump!F$5:J$302,5,FALSE)),0,VLOOKUP(A189,LongJump!F$5:J$302,5,FALSE)))</f>
        <v>0</v>
      </c>
      <c r="O189" s="75" t="str">
        <f>IF(B189="","",IF(ISNA(VLOOKUP(A189,Vortex!F$5:I$302,2,FALSE)),"",VLOOKUP(A189,Vortex!F$5:I$302,2,FALSE)))</f>
        <v/>
      </c>
      <c r="P189" s="75">
        <f>IF(B189="",0,IF(ISNA(VLOOKUP(A189,Vortex!F$5:I$302,4,FALSE)),0,VLOOKUP(A189,Vortex!F$5:I$302,4,FALSE)))</f>
        <v>0</v>
      </c>
      <c r="Q189" s="75">
        <f t="shared" si="42"/>
        <v>0</v>
      </c>
      <c r="R189" s="75" t="str">
        <f t="shared" si="43"/>
        <v/>
      </c>
      <c r="S189" s="75" t="str">
        <f t="shared" si="44"/>
        <v/>
      </c>
      <c r="T189" s="75" t="str">
        <f t="shared" si="45"/>
        <v/>
      </c>
      <c r="U189" s="75" t="str">
        <f t="shared" si="46"/>
        <v/>
      </c>
      <c r="V189" s="63"/>
    </row>
    <row r="190" spans="1:22" ht="20" customHeight="1">
      <c r="A190" s="75" t="str">
        <f>IF(DECLARATIONS!C189=0,"",DECLARATIONS!C189)</f>
        <v/>
      </c>
      <c r="B190" s="237" t="str">
        <f>IF(ISNA(VLOOKUP(A190,DECLARATIONS!C$5:D$292,2,FALSE)),"",IF(VLOOKUP(A190,DECLARATIONS!C$5:D$292,2,FALSE)="","",VLOOKUP(A190,DECLARATIONS!C$5:D$292,2,FALSE)))</f>
        <v/>
      </c>
      <c r="C190" s="237" t="str">
        <f>IF(ISNA(VLOOKUP(A190,DECLARATIONS!C$5:G$292,5,FALSE)),"",IF(VLOOKUP(A190,DECLARATIONS!C$5:G$292,5,FALSE)="","",VLOOKUP(A190,DECLARATIONS!C$5:G$292,5,FALSE)))</f>
        <v/>
      </c>
      <c r="D190" s="237" t="str">
        <f>IF(ISNA(VLOOKUP(A190,DECLARATIONS!C$5:H$292,6,FALSE)),"",IF(VLOOKUP(A190,DECLARATIONS!C$5:H$292,6,FALSE)="","",VLOOKUP(A190,DECLARATIONS!C$5:H$292,6,FALSE)))</f>
        <v/>
      </c>
      <c r="E190" s="237" t="str">
        <f>IF(ISNA(VLOOKUP(A190,DECLARATIONS!C$5:F$292,4,FALSE)),"",IF(VLOOKUP(A190,DECLARATIONS!C$5:F$292,4,FALSE)="","",VLOOKUP(A190,DECLARATIONS!C$5:F$292,4,FALSE)))</f>
        <v/>
      </c>
      <c r="F190" s="75" t="str">
        <f>IF(B190="","",IF(ISNA(VLOOKUP(A190,'75m'!F$5:G$302,2,FALSE)),"",VLOOKUP(A190,'75m'!F$5:G$302,2,FALSE)))</f>
        <v/>
      </c>
      <c r="G190" s="75">
        <f>IF(B190="",0,IF(ISNA(VLOOKUP(A190,'75m'!F$5:I$302,4,FALSE)),0,VLOOKUP(A190,'75m'!F$5:I$302,4,FALSE)))</f>
        <v>0</v>
      </c>
      <c r="H190" s="75" t="str">
        <f>IF(B190="","",IF(ISNA(VLOOKUP(A190,'75m'!F$5:J$302,5,FALSE)),"",VLOOKUP(A190,'75m'!F$5:J$302,5,FALSE)))</f>
        <v/>
      </c>
      <c r="I190" s="77">
        <f>IF(B190="",0,IF(ISNA(VLOOKUP(A190,'600m'!F$5:I$302,2,FALSE)),0,VLOOKUP(A190,'600m'!F$5:I$302,2,FALSE)))</f>
        <v>0</v>
      </c>
      <c r="J190" s="75">
        <f>IF(B190="",0,IF(ISNA(VLOOKUP(A190,'600m'!F$5:I$302,4,FALSE)),0,VLOOKUP(A190,'600m'!F$5:I$302,4,FALSE)))</f>
        <v>0</v>
      </c>
      <c r="K190" s="75" t="str">
        <f>IF(B190="","",IF(ISNA(VLOOKUP(A190,'600m'!F$5:J$302,5,FALSE)),"",VLOOKUP(A190,'600m'!F$5:J$302,5,FALSE)))</f>
        <v/>
      </c>
      <c r="L190" s="75" t="str">
        <f>IF(B190="","",IF(ISNA(VLOOKUP(A190,LongJump!F$5:G$302,2,FALSE)),"",VLOOKUP(A190,LongJump!F$5:G$302,2,FALSE)))</f>
        <v/>
      </c>
      <c r="M190" s="75">
        <f>IF(B190="",0,IF(ISNA(VLOOKUP(A190,LongJump!F$5:I$302,4,FALSE)),0,VLOOKUP(A190,LongJump!F$5:I$302,4,FALSE)))</f>
        <v>0</v>
      </c>
      <c r="N190" s="75">
        <f>IF(B190="",0,IF(ISNA(VLOOKUP(A190,LongJump!F$5:J$302,5,FALSE)),0,VLOOKUP(A190,LongJump!F$5:J$302,5,FALSE)))</f>
        <v>0</v>
      </c>
      <c r="O190" s="75" t="str">
        <f>IF(B190="","",IF(ISNA(VLOOKUP(A190,Vortex!F$5:I$302,2,FALSE)),"",VLOOKUP(A190,Vortex!F$5:I$302,2,FALSE)))</f>
        <v/>
      </c>
      <c r="P190" s="75">
        <f>IF(B190="",0,IF(ISNA(VLOOKUP(A190,Vortex!F$5:I$302,4,FALSE)),0,VLOOKUP(A190,Vortex!F$5:I$302,4,FALSE)))</f>
        <v>0</v>
      </c>
      <c r="Q190" s="75">
        <f t="shared" si="42"/>
        <v>0</v>
      </c>
      <c r="R190" s="75" t="str">
        <f t="shared" si="43"/>
        <v/>
      </c>
      <c r="S190" s="75" t="str">
        <f t="shared" si="44"/>
        <v/>
      </c>
      <c r="T190" s="75" t="str">
        <f t="shared" si="45"/>
        <v/>
      </c>
      <c r="U190" s="75" t="str">
        <f t="shared" si="46"/>
        <v/>
      </c>
      <c r="V190" s="63"/>
    </row>
    <row r="191" spans="1:22" ht="20" customHeight="1">
      <c r="A191" s="75" t="str">
        <f>IF(DECLARATIONS!C190=0,"",DECLARATIONS!C190)</f>
        <v/>
      </c>
      <c r="B191" s="237" t="str">
        <f>IF(ISNA(VLOOKUP(A191,DECLARATIONS!C$5:D$292,2,FALSE)),"",IF(VLOOKUP(A191,DECLARATIONS!C$5:D$292,2,FALSE)="","",VLOOKUP(A191,DECLARATIONS!C$5:D$292,2,FALSE)))</f>
        <v/>
      </c>
      <c r="C191" s="237" t="str">
        <f>IF(ISNA(VLOOKUP(A191,DECLARATIONS!C$5:G$292,5,FALSE)),"",IF(VLOOKUP(A191,DECLARATIONS!C$5:G$292,5,FALSE)="","",VLOOKUP(A191,DECLARATIONS!C$5:G$292,5,FALSE)))</f>
        <v/>
      </c>
      <c r="D191" s="237" t="str">
        <f>IF(ISNA(VLOOKUP(A191,DECLARATIONS!C$5:H$292,6,FALSE)),"",IF(VLOOKUP(A191,DECLARATIONS!C$5:H$292,6,FALSE)="","",VLOOKUP(A191,DECLARATIONS!C$5:H$292,6,FALSE)))</f>
        <v/>
      </c>
      <c r="E191" s="237" t="str">
        <f>IF(ISNA(VLOOKUP(A191,DECLARATIONS!C$5:F$292,4,FALSE)),"",IF(VLOOKUP(A191,DECLARATIONS!C$5:F$292,4,FALSE)="","",VLOOKUP(A191,DECLARATIONS!C$5:F$292,4,FALSE)))</f>
        <v/>
      </c>
      <c r="F191" s="75" t="str">
        <f>IF(B191="","",IF(ISNA(VLOOKUP(A191,'75m'!F$5:G$302,2,FALSE)),"",VLOOKUP(A191,'75m'!F$5:G$302,2,FALSE)))</f>
        <v/>
      </c>
      <c r="G191" s="75">
        <f>IF(B191="",0,IF(ISNA(VLOOKUP(A191,'75m'!F$5:I$302,4,FALSE)),0,VLOOKUP(A191,'75m'!F$5:I$302,4,FALSE)))</f>
        <v>0</v>
      </c>
      <c r="H191" s="75" t="str">
        <f>IF(B191="","",IF(ISNA(VLOOKUP(A191,'75m'!F$5:J$302,5,FALSE)),"",VLOOKUP(A191,'75m'!F$5:J$302,5,FALSE)))</f>
        <v/>
      </c>
      <c r="I191" s="77">
        <f>IF(B191="",0,IF(ISNA(VLOOKUP(A191,'600m'!F$5:I$302,2,FALSE)),0,VLOOKUP(A191,'600m'!F$5:I$302,2,FALSE)))</f>
        <v>0</v>
      </c>
      <c r="J191" s="75">
        <f>IF(B191="",0,IF(ISNA(VLOOKUP(A191,'600m'!F$5:I$302,4,FALSE)),0,VLOOKUP(A191,'600m'!F$5:I$302,4,FALSE)))</f>
        <v>0</v>
      </c>
      <c r="K191" s="75" t="str">
        <f>IF(B191="","",IF(ISNA(VLOOKUP(A191,'600m'!F$5:J$302,5,FALSE)),"",VLOOKUP(A191,'600m'!F$5:J$302,5,FALSE)))</f>
        <v/>
      </c>
      <c r="L191" s="75" t="str">
        <f>IF(B191="","",IF(ISNA(VLOOKUP(A191,LongJump!F$5:G$302,2,FALSE)),"",VLOOKUP(A191,LongJump!F$5:G$302,2,FALSE)))</f>
        <v/>
      </c>
      <c r="M191" s="75">
        <f>IF(B191="",0,IF(ISNA(VLOOKUP(A191,LongJump!F$5:I$302,4,FALSE)),0,VLOOKUP(A191,LongJump!F$5:I$302,4,FALSE)))</f>
        <v>0</v>
      </c>
      <c r="N191" s="75">
        <f>IF(B191="",0,IF(ISNA(VLOOKUP(A191,LongJump!F$5:J$302,5,FALSE)),0,VLOOKUP(A191,LongJump!F$5:J$302,5,FALSE)))</f>
        <v>0</v>
      </c>
      <c r="O191" s="75" t="str">
        <f>IF(B191="","",IF(ISNA(VLOOKUP(A191,Vortex!F$5:I$302,2,FALSE)),"",VLOOKUP(A191,Vortex!F$5:I$302,2,FALSE)))</f>
        <v/>
      </c>
      <c r="P191" s="75">
        <f>IF(B191="",0,IF(ISNA(VLOOKUP(A191,Vortex!F$5:I$302,4,FALSE)),0,VLOOKUP(A191,Vortex!F$5:I$302,4,FALSE)))</f>
        <v>0</v>
      </c>
      <c r="Q191" s="75">
        <f t="shared" si="42"/>
        <v>0</v>
      </c>
      <c r="R191" s="75" t="str">
        <f t="shared" si="43"/>
        <v/>
      </c>
      <c r="S191" s="75" t="str">
        <f t="shared" si="44"/>
        <v/>
      </c>
      <c r="T191" s="75" t="str">
        <f t="shared" si="45"/>
        <v/>
      </c>
      <c r="U191" s="75" t="str">
        <f t="shared" si="46"/>
        <v/>
      </c>
      <c r="V191" s="63"/>
    </row>
    <row r="192" spans="1:22" ht="20" customHeight="1">
      <c r="A192" s="75" t="str">
        <f>IF(DECLARATIONS!C191=0,"",DECLARATIONS!C191)</f>
        <v/>
      </c>
      <c r="B192" s="237" t="str">
        <f>IF(ISNA(VLOOKUP(A192,DECLARATIONS!C$5:D$292,2,FALSE)),"",IF(VLOOKUP(A192,DECLARATIONS!C$5:D$292,2,FALSE)="","",VLOOKUP(A192,DECLARATIONS!C$5:D$292,2,FALSE)))</f>
        <v/>
      </c>
      <c r="C192" s="237" t="str">
        <f>IF(ISNA(VLOOKUP(A192,DECLARATIONS!C$5:G$292,5,FALSE)),"",IF(VLOOKUP(A192,DECLARATIONS!C$5:G$292,5,FALSE)="","",VLOOKUP(A192,DECLARATIONS!C$5:G$292,5,FALSE)))</f>
        <v/>
      </c>
      <c r="D192" s="237" t="str">
        <f>IF(ISNA(VLOOKUP(A192,DECLARATIONS!C$5:H$292,6,FALSE)),"",IF(VLOOKUP(A192,DECLARATIONS!C$5:H$292,6,FALSE)="","",VLOOKUP(A192,DECLARATIONS!C$5:H$292,6,FALSE)))</f>
        <v/>
      </c>
      <c r="E192" s="237" t="str">
        <f>IF(ISNA(VLOOKUP(A192,DECLARATIONS!C$5:F$292,4,FALSE)),"",IF(VLOOKUP(A192,DECLARATIONS!C$5:F$292,4,FALSE)="","",VLOOKUP(A192,DECLARATIONS!C$5:F$292,4,FALSE)))</f>
        <v/>
      </c>
      <c r="F192" s="75" t="str">
        <f>IF(B192="","",IF(ISNA(VLOOKUP(A192,'75m'!F$5:G$302,2,FALSE)),"",VLOOKUP(A192,'75m'!F$5:G$302,2,FALSE)))</f>
        <v/>
      </c>
      <c r="G192" s="75">
        <f>IF(B192="",0,IF(ISNA(VLOOKUP(A192,'75m'!F$5:I$302,4,FALSE)),0,VLOOKUP(A192,'75m'!F$5:I$302,4,FALSE)))</f>
        <v>0</v>
      </c>
      <c r="H192" s="75" t="str">
        <f>IF(B192="","",IF(ISNA(VLOOKUP(A192,'75m'!F$5:J$302,5,FALSE)),"",VLOOKUP(A192,'75m'!F$5:J$302,5,FALSE)))</f>
        <v/>
      </c>
      <c r="I192" s="77">
        <f>IF(B192="",0,IF(ISNA(VLOOKUP(A192,'600m'!F$5:I$302,2,FALSE)),0,VLOOKUP(A192,'600m'!F$5:I$302,2,FALSE)))</f>
        <v>0</v>
      </c>
      <c r="J192" s="75">
        <f>IF(B192="",0,IF(ISNA(VLOOKUP(A192,'600m'!F$5:I$302,4,FALSE)),0,VLOOKUP(A192,'600m'!F$5:I$302,4,FALSE)))</f>
        <v>0</v>
      </c>
      <c r="K192" s="75" t="str">
        <f>IF(B192="","",IF(ISNA(VLOOKUP(A192,'600m'!F$5:J$302,5,FALSE)),"",VLOOKUP(A192,'600m'!F$5:J$302,5,FALSE)))</f>
        <v/>
      </c>
      <c r="L192" s="75" t="str">
        <f>IF(B192="","",IF(ISNA(VLOOKUP(A192,LongJump!F$5:G$302,2,FALSE)),"",VLOOKUP(A192,LongJump!F$5:G$302,2,FALSE)))</f>
        <v/>
      </c>
      <c r="M192" s="75">
        <f>IF(B192="",0,IF(ISNA(VLOOKUP(A192,LongJump!F$5:I$302,4,FALSE)),0,VLOOKUP(A192,LongJump!F$5:I$302,4,FALSE)))</f>
        <v>0</v>
      </c>
      <c r="N192" s="75">
        <f>IF(B192="",0,IF(ISNA(VLOOKUP(A192,LongJump!F$5:J$302,5,FALSE)),0,VLOOKUP(A192,LongJump!F$5:J$302,5,FALSE)))</f>
        <v>0</v>
      </c>
      <c r="O192" s="75" t="str">
        <f>IF(B192="","",IF(ISNA(VLOOKUP(A192,Vortex!F$5:I$302,2,FALSE)),"",VLOOKUP(A192,Vortex!F$5:I$302,2,FALSE)))</f>
        <v/>
      </c>
      <c r="P192" s="75">
        <f>IF(B192="",0,IF(ISNA(VLOOKUP(A192,Vortex!F$5:I$302,4,FALSE)),0,VLOOKUP(A192,Vortex!F$5:I$302,4,FALSE)))</f>
        <v>0</v>
      </c>
      <c r="Q192" s="75">
        <f t="shared" si="42"/>
        <v>0</v>
      </c>
      <c r="R192" s="75" t="str">
        <f t="shared" si="43"/>
        <v/>
      </c>
      <c r="S192" s="75" t="str">
        <f t="shared" si="44"/>
        <v/>
      </c>
      <c r="T192" s="75" t="str">
        <f t="shared" si="45"/>
        <v/>
      </c>
      <c r="U192" s="75" t="str">
        <f t="shared" si="46"/>
        <v/>
      </c>
      <c r="V192" s="63"/>
    </row>
    <row r="193" spans="1:22" ht="20" customHeight="1">
      <c r="A193" s="75" t="str">
        <f>IF(DECLARATIONS!C192=0,"",DECLARATIONS!C192)</f>
        <v/>
      </c>
      <c r="B193" s="237" t="str">
        <f>IF(ISNA(VLOOKUP(A193,DECLARATIONS!C$5:D$292,2,FALSE)),"",IF(VLOOKUP(A193,DECLARATIONS!C$5:D$292,2,FALSE)="","",VLOOKUP(A193,DECLARATIONS!C$5:D$292,2,FALSE)))</f>
        <v/>
      </c>
      <c r="C193" s="237" t="str">
        <f>IF(ISNA(VLOOKUP(A193,DECLARATIONS!C$5:G$292,5,FALSE)),"",IF(VLOOKUP(A193,DECLARATIONS!C$5:G$292,5,FALSE)="","",VLOOKUP(A193,DECLARATIONS!C$5:G$292,5,FALSE)))</f>
        <v/>
      </c>
      <c r="D193" s="237" t="str">
        <f>IF(ISNA(VLOOKUP(A193,DECLARATIONS!C$5:H$292,6,FALSE)),"",IF(VLOOKUP(A193,DECLARATIONS!C$5:H$292,6,FALSE)="","",VLOOKUP(A193,DECLARATIONS!C$5:H$292,6,FALSE)))</f>
        <v/>
      </c>
      <c r="E193" s="237" t="str">
        <f>IF(ISNA(VLOOKUP(A193,DECLARATIONS!C$5:F$292,4,FALSE)),"",IF(VLOOKUP(A193,DECLARATIONS!C$5:F$292,4,FALSE)="","",VLOOKUP(A193,DECLARATIONS!C$5:F$292,4,FALSE)))</f>
        <v/>
      </c>
      <c r="F193" s="75" t="str">
        <f>IF(B193="","",IF(ISNA(VLOOKUP(A193,'75m'!F$5:G$302,2,FALSE)),"",VLOOKUP(A193,'75m'!F$5:G$302,2,FALSE)))</f>
        <v/>
      </c>
      <c r="G193" s="75">
        <f>IF(B193="",0,IF(ISNA(VLOOKUP(A193,'75m'!F$5:I$302,4,FALSE)),0,VLOOKUP(A193,'75m'!F$5:I$302,4,FALSE)))</f>
        <v>0</v>
      </c>
      <c r="H193" s="75" t="str">
        <f>IF(B193="","",IF(ISNA(VLOOKUP(A193,'75m'!F$5:J$302,5,FALSE)),"",VLOOKUP(A193,'75m'!F$5:J$302,5,FALSE)))</f>
        <v/>
      </c>
      <c r="I193" s="77">
        <f>IF(B193="",0,IF(ISNA(VLOOKUP(A193,'600m'!F$5:I$302,2,FALSE)),0,VLOOKUP(A193,'600m'!F$5:I$302,2,FALSE)))</f>
        <v>0</v>
      </c>
      <c r="J193" s="75">
        <f>IF(B193="",0,IF(ISNA(VLOOKUP(A193,'600m'!F$5:I$302,4,FALSE)),0,VLOOKUP(A193,'600m'!F$5:I$302,4,FALSE)))</f>
        <v>0</v>
      </c>
      <c r="K193" s="75" t="str">
        <f>IF(B193="","",IF(ISNA(VLOOKUP(A193,'600m'!F$5:J$302,5,FALSE)),"",VLOOKUP(A193,'600m'!F$5:J$302,5,FALSE)))</f>
        <v/>
      </c>
      <c r="L193" s="75" t="str">
        <f>IF(B193="","",IF(ISNA(VLOOKUP(A193,LongJump!F$5:G$302,2,FALSE)),"",VLOOKUP(A193,LongJump!F$5:G$302,2,FALSE)))</f>
        <v/>
      </c>
      <c r="M193" s="75">
        <f>IF(B193="",0,IF(ISNA(VLOOKUP(A193,LongJump!F$5:I$302,4,FALSE)),0,VLOOKUP(A193,LongJump!F$5:I$302,4,FALSE)))</f>
        <v>0</v>
      </c>
      <c r="N193" s="75">
        <f>IF(B193="",0,IF(ISNA(VLOOKUP(A193,LongJump!F$5:J$302,5,FALSE)),0,VLOOKUP(A193,LongJump!F$5:J$302,5,FALSE)))</f>
        <v>0</v>
      </c>
      <c r="O193" s="75" t="str">
        <f>IF(B193="","",IF(ISNA(VLOOKUP(A193,Vortex!F$5:I$302,2,FALSE)),"",VLOOKUP(A193,Vortex!F$5:I$302,2,FALSE)))</f>
        <v/>
      </c>
      <c r="P193" s="75">
        <f>IF(B193="",0,IF(ISNA(VLOOKUP(A193,Vortex!F$5:I$302,4,FALSE)),0,VLOOKUP(A193,Vortex!F$5:I$302,4,FALSE)))</f>
        <v>0</v>
      </c>
      <c r="Q193" s="75">
        <f t="shared" si="42"/>
        <v>0</v>
      </c>
      <c r="R193" s="75" t="str">
        <f t="shared" si="43"/>
        <v/>
      </c>
      <c r="S193" s="75" t="str">
        <f t="shared" si="44"/>
        <v/>
      </c>
      <c r="T193" s="75" t="str">
        <f t="shared" si="45"/>
        <v/>
      </c>
      <c r="U193" s="75" t="str">
        <f t="shared" si="46"/>
        <v/>
      </c>
      <c r="V193" s="63"/>
    </row>
    <row r="194" spans="1:22" ht="20" customHeight="1">
      <c r="A194" s="75" t="str">
        <f>IF(DECLARATIONS!C193=0,"",DECLARATIONS!C193)</f>
        <v/>
      </c>
      <c r="B194" s="237" t="str">
        <f>IF(ISNA(VLOOKUP(A194,DECLARATIONS!C$5:D$292,2,FALSE)),"",IF(VLOOKUP(A194,DECLARATIONS!C$5:D$292,2,FALSE)="","",VLOOKUP(A194,DECLARATIONS!C$5:D$292,2,FALSE)))</f>
        <v/>
      </c>
      <c r="C194" s="237" t="str">
        <f>IF(ISNA(VLOOKUP(A194,DECLARATIONS!C$5:G$292,5,FALSE)),"",IF(VLOOKUP(A194,DECLARATIONS!C$5:G$292,5,FALSE)="","",VLOOKUP(A194,DECLARATIONS!C$5:G$292,5,FALSE)))</f>
        <v/>
      </c>
      <c r="D194" s="237" t="str">
        <f>IF(ISNA(VLOOKUP(A194,DECLARATIONS!C$5:H$292,6,FALSE)),"",IF(VLOOKUP(A194,DECLARATIONS!C$5:H$292,6,FALSE)="","",VLOOKUP(A194,DECLARATIONS!C$5:H$292,6,FALSE)))</f>
        <v/>
      </c>
      <c r="E194" s="237" t="str">
        <f>IF(ISNA(VLOOKUP(A194,DECLARATIONS!C$5:F$292,4,FALSE)),"",IF(VLOOKUP(A194,DECLARATIONS!C$5:F$292,4,FALSE)="","",VLOOKUP(A194,DECLARATIONS!C$5:F$292,4,FALSE)))</f>
        <v/>
      </c>
      <c r="F194" s="75" t="str">
        <f>IF(B194="","",IF(ISNA(VLOOKUP(A194,'75m'!F$5:G$302,2,FALSE)),"",VLOOKUP(A194,'75m'!F$5:G$302,2,FALSE)))</f>
        <v/>
      </c>
      <c r="G194" s="75">
        <f>IF(B194="",0,IF(ISNA(VLOOKUP(A194,'75m'!F$5:I$302,4,FALSE)),0,VLOOKUP(A194,'75m'!F$5:I$302,4,FALSE)))</f>
        <v>0</v>
      </c>
      <c r="H194" s="75" t="str">
        <f>IF(B194="","",IF(ISNA(VLOOKUP(A194,'75m'!F$5:J$302,5,FALSE)),"",VLOOKUP(A194,'75m'!F$5:J$302,5,FALSE)))</f>
        <v/>
      </c>
      <c r="I194" s="77">
        <f>IF(B194="",0,IF(ISNA(VLOOKUP(A194,'600m'!F$5:I$302,2,FALSE)),0,VLOOKUP(A194,'600m'!F$5:I$302,2,FALSE)))</f>
        <v>0</v>
      </c>
      <c r="J194" s="75">
        <f>IF(B194="",0,IF(ISNA(VLOOKUP(A194,'600m'!F$5:I$302,4,FALSE)),0,VLOOKUP(A194,'600m'!F$5:I$302,4,FALSE)))</f>
        <v>0</v>
      </c>
      <c r="K194" s="75" t="str">
        <f>IF(B194="","",IF(ISNA(VLOOKUP(A194,'600m'!F$5:J$302,5,FALSE)),"",VLOOKUP(A194,'600m'!F$5:J$302,5,FALSE)))</f>
        <v/>
      </c>
      <c r="L194" s="75" t="str">
        <f>IF(B194="","",IF(ISNA(VLOOKUP(A194,LongJump!F$5:G$302,2,FALSE)),"",VLOOKUP(A194,LongJump!F$5:G$302,2,FALSE)))</f>
        <v/>
      </c>
      <c r="M194" s="75">
        <f>IF(B194="",0,IF(ISNA(VLOOKUP(A194,LongJump!F$5:I$302,4,FALSE)),0,VLOOKUP(A194,LongJump!F$5:I$302,4,FALSE)))</f>
        <v>0</v>
      </c>
      <c r="N194" s="75">
        <f>IF(B194="",0,IF(ISNA(VLOOKUP(A194,LongJump!F$5:J$302,5,FALSE)),0,VLOOKUP(A194,LongJump!F$5:J$302,5,FALSE)))</f>
        <v>0</v>
      </c>
      <c r="O194" s="75" t="str">
        <f>IF(B194="","",IF(ISNA(VLOOKUP(A194,Vortex!F$5:I$302,2,FALSE)),"",VLOOKUP(A194,Vortex!F$5:I$302,2,FALSE)))</f>
        <v/>
      </c>
      <c r="P194" s="75">
        <f>IF(B194="",0,IF(ISNA(VLOOKUP(A194,Vortex!F$5:I$302,4,FALSE)),0,VLOOKUP(A194,Vortex!F$5:I$302,4,FALSE)))</f>
        <v>0</v>
      </c>
      <c r="Q194" s="75">
        <f t="shared" si="42"/>
        <v>0</v>
      </c>
      <c r="R194" s="75" t="str">
        <f t="shared" si="43"/>
        <v/>
      </c>
      <c r="S194" s="75" t="str">
        <f t="shared" si="44"/>
        <v/>
      </c>
      <c r="T194" s="75" t="str">
        <f t="shared" si="45"/>
        <v/>
      </c>
      <c r="U194" s="75" t="str">
        <f t="shared" si="46"/>
        <v/>
      </c>
      <c r="V194" s="63"/>
    </row>
    <row r="195" spans="1:22" ht="20" customHeight="1">
      <c r="A195" s="75" t="str">
        <f>IF(DECLARATIONS!C194=0,"",DECLARATIONS!C194)</f>
        <v/>
      </c>
      <c r="B195" s="237" t="str">
        <f>IF(ISNA(VLOOKUP(A195,DECLARATIONS!C$5:D$292,2,FALSE)),"",IF(VLOOKUP(A195,DECLARATIONS!C$5:D$292,2,FALSE)="","",VLOOKUP(A195,DECLARATIONS!C$5:D$292,2,FALSE)))</f>
        <v/>
      </c>
      <c r="C195" s="237" t="str">
        <f>IF(ISNA(VLOOKUP(A195,DECLARATIONS!C$5:G$292,5,FALSE)),"",IF(VLOOKUP(A195,DECLARATIONS!C$5:G$292,5,FALSE)="","",VLOOKUP(A195,DECLARATIONS!C$5:G$292,5,FALSE)))</f>
        <v/>
      </c>
      <c r="D195" s="237" t="str">
        <f>IF(ISNA(VLOOKUP(A195,DECLARATIONS!C$5:H$292,6,FALSE)),"",IF(VLOOKUP(A195,DECLARATIONS!C$5:H$292,6,FALSE)="","",VLOOKUP(A195,DECLARATIONS!C$5:H$292,6,FALSE)))</f>
        <v/>
      </c>
      <c r="E195" s="237" t="str">
        <f>IF(ISNA(VLOOKUP(A195,DECLARATIONS!C$5:F$292,4,FALSE)),"",IF(VLOOKUP(A195,DECLARATIONS!C$5:F$292,4,FALSE)="","",VLOOKUP(A195,DECLARATIONS!C$5:F$292,4,FALSE)))</f>
        <v/>
      </c>
      <c r="F195" s="75" t="str">
        <f>IF(B195="","",IF(ISNA(VLOOKUP(A195,'75m'!F$5:G$302,2,FALSE)),"",VLOOKUP(A195,'75m'!F$5:G$302,2,FALSE)))</f>
        <v/>
      </c>
      <c r="G195" s="75">
        <f>IF(B195="",0,IF(ISNA(VLOOKUP(A195,'75m'!F$5:I$302,4,FALSE)),0,VLOOKUP(A195,'75m'!F$5:I$302,4,FALSE)))</f>
        <v>0</v>
      </c>
      <c r="H195" s="75" t="str">
        <f>IF(B195="","",IF(ISNA(VLOOKUP(A195,'75m'!F$5:J$302,5,FALSE)),"",VLOOKUP(A195,'75m'!F$5:J$302,5,FALSE)))</f>
        <v/>
      </c>
      <c r="I195" s="77">
        <f>IF(B195="",0,IF(ISNA(VLOOKUP(A195,'600m'!F$5:I$302,2,FALSE)),0,VLOOKUP(A195,'600m'!F$5:I$302,2,FALSE)))</f>
        <v>0</v>
      </c>
      <c r="J195" s="75">
        <f>IF(B195="",0,IF(ISNA(VLOOKUP(A195,'600m'!F$5:I$302,4,FALSE)),0,VLOOKUP(A195,'600m'!F$5:I$302,4,FALSE)))</f>
        <v>0</v>
      </c>
      <c r="K195" s="75" t="str">
        <f>IF(B195="","",IF(ISNA(VLOOKUP(A195,'600m'!F$5:J$302,5,FALSE)),"",VLOOKUP(A195,'600m'!F$5:J$302,5,FALSE)))</f>
        <v/>
      </c>
      <c r="L195" s="75" t="str">
        <f>IF(B195="","",IF(ISNA(VLOOKUP(A195,LongJump!F$5:G$302,2,FALSE)),"",VLOOKUP(A195,LongJump!F$5:G$302,2,FALSE)))</f>
        <v/>
      </c>
      <c r="M195" s="75">
        <f>IF(B195="",0,IF(ISNA(VLOOKUP(A195,LongJump!F$5:I$302,4,FALSE)),0,VLOOKUP(A195,LongJump!F$5:I$302,4,FALSE)))</f>
        <v>0</v>
      </c>
      <c r="N195" s="75">
        <f>IF(B195="",0,IF(ISNA(VLOOKUP(A195,LongJump!F$5:J$302,5,FALSE)),0,VLOOKUP(A195,LongJump!F$5:J$302,5,FALSE)))</f>
        <v>0</v>
      </c>
      <c r="O195" s="75" t="str">
        <f>IF(B195="","",IF(ISNA(VLOOKUP(A195,Vortex!F$5:I$302,2,FALSE)),"",VLOOKUP(A195,Vortex!F$5:I$302,2,FALSE)))</f>
        <v/>
      </c>
      <c r="P195" s="75">
        <f>IF(B195="",0,IF(ISNA(VLOOKUP(A195,Vortex!F$5:I$302,4,FALSE)),0,VLOOKUP(A195,Vortex!F$5:I$302,4,FALSE)))</f>
        <v>0</v>
      </c>
      <c r="Q195" s="75">
        <f t="shared" si="42"/>
        <v>0</v>
      </c>
      <c r="R195" s="75" t="str">
        <f t="shared" si="43"/>
        <v/>
      </c>
      <c r="S195" s="75" t="str">
        <f t="shared" si="44"/>
        <v/>
      </c>
      <c r="T195" s="75" t="str">
        <f t="shared" si="45"/>
        <v/>
      </c>
      <c r="U195" s="75" t="str">
        <f t="shared" si="46"/>
        <v/>
      </c>
      <c r="V195" s="63"/>
    </row>
    <row r="196" spans="1:22" ht="20" customHeight="1">
      <c r="A196" s="75" t="str">
        <f>IF(DECLARATIONS!C195=0,"",DECLARATIONS!C195)</f>
        <v/>
      </c>
      <c r="B196" s="237" t="str">
        <f>IF(ISNA(VLOOKUP(A196,DECLARATIONS!C$5:D$292,2,FALSE)),"",IF(VLOOKUP(A196,DECLARATIONS!C$5:D$292,2,FALSE)="","",VLOOKUP(A196,DECLARATIONS!C$5:D$292,2,FALSE)))</f>
        <v/>
      </c>
      <c r="C196" s="237" t="str">
        <f>IF(ISNA(VLOOKUP(A196,DECLARATIONS!C$5:G$292,5,FALSE)),"",IF(VLOOKUP(A196,DECLARATIONS!C$5:G$292,5,FALSE)="","",VLOOKUP(A196,DECLARATIONS!C$5:G$292,5,FALSE)))</f>
        <v/>
      </c>
      <c r="D196" s="237" t="str">
        <f>IF(ISNA(VLOOKUP(A196,DECLARATIONS!C$5:H$292,6,FALSE)),"",IF(VLOOKUP(A196,DECLARATIONS!C$5:H$292,6,FALSE)="","",VLOOKUP(A196,DECLARATIONS!C$5:H$292,6,FALSE)))</f>
        <v/>
      </c>
      <c r="E196" s="237" t="str">
        <f>IF(ISNA(VLOOKUP(A196,DECLARATIONS!C$5:F$292,4,FALSE)),"",IF(VLOOKUP(A196,DECLARATIONS!C$5:F$292,4,FALSE)="","",VLOOKUP(A196,DECLARATIONS!C$5:F$292,4,FALSE)))</f>
        <v/>
      </c>
      <c r="F196" s="75" t="str">
        <f>IF(B196="","",IF(ISNA(VLOOKUP(A196,'75m'!F$5:G$302,2,FALSE)),"",VLOOKUP(A196,'75m'!F$5:G$302,2,FALSE)))</f>
        <v/>
      </c>
      <c r="G196" s="75">
        <f>IF(B196="",0,IF(ISNA(VLOOKUP(A196,'75m'!F$5:I$302,4,FALSE)),0,VLOOKUP(A196,'75m'!F$5:I$302,4,FALSE)))</f>
        <v>0</v>
      </c>
      <c r="H196" s="75" t="str">
        <f>IF(B196="","",IF(ISNA(VLOOKUP(A196,'75m'!F$5:J$302,5,FALSE)),"",VLOOKUP(A196,'75m'!F$5:J$302,5,FALSE)))</f>
        <v/>
      </c>
      <c r="I196" s="77">
        <f>IF(B196="",0,IF(ISNA(VLOOKUP(A196,'600m'!F$5:I$302,2,FALSE)),0,VLOOKUP(A196,'600m'!F$5:I$302,2,FALSE)))</f>
        <v>0</v>
      </c>
      <c r="J196" s="75">
        <f>IF(B196="",0,IF(ISNA(VLOOKUP(A196,'600m'!F$5:I$302,4,FALSE)),0,VLOOKUP(A196,'600m'!F$5:I$302,4,FALSE)))</f>
        <v>0</v>
      </c>
      <c r="K196" s="75" t="str">
        <f>IF(B196="","",IF(ISNA(VLOOKUP(A196,'600m'!F$5:J$302,5,FALSE)),"",VLOOKUP(A196,'600m'!F$5:J$302,5,FALSE)))</f>
        <v/>
      </c>
      <c r="L196" s="75" t="str">
        <f>IF(B196="","",IF(ISNA(VLOOKUP(A196,LongJump!F$5:G$302,2,FALSE)),"",VLOOKUP(A196,LongJump!F$5:G$302,2,FALSE)))</f>
        <v/>
      </c>
      <c r="M196" s="75">
        <f>IF(B196="",0,IF(ISNA(VLOOKUP(A196,LongJump!F$5:I$302,4,FALSE)),0,VLOOKUP(A196,LongJump!F$5:I$302,4,FALSE)))</f>
        <v>0</v>
      </c>
      <c r="N196" s="75">
        <f>IF(B196="",0,IF(ISNA(VLOOKUP(A196,LongJump!F$5:J$302,5,FALSE)),0,VLOOKUP(A196,LongJump!F$5:J$302,5,FALSE)))</f>
        <v>0</v>
      </c>
      <c r="O196" s="75" t="str">
        <f>IF(B196="","",IF(ISNA(VLOOKUP(A196,Vortex!F$5:I$302,2,FALSE)),"",VLOOKUP(A196,Vortex!F$5:I$302,2,FALSE)))</f>
        <v/>
      </c>
      <c r="P196" s="75">
        <f>IF(B196="",0,IF(ISNA(VLOOKUP(A196,Vortex!F$5:I$302,4,FALSE)),0,VLOOKUP(A196,Vortex!F$5:I$302,4,FALSE)))</f>
        <v>0</v>
      </c>
      <c r="Q196" s="75">
        <f t="shared" si="42"/>
        <v>0</v>
      </c>
      <c r="R196" s="75" t="str">
        <f t="shared" si="43"/>
        <v/>
      </c>
      <c r="S196" s="75" t="str">
        <f t="shared" si="44"/>
        <v/>
      </c>
      <c r="T196" s="75" t="str">
        <f t="shared" si="45"/>
        <v/>
      </c>
      <c r="U196" s="75" t="str">
        <f t="shared" si="46"/>
        <v/>
      </c>
      <c r="V196" s="63"/>
    </row>
    <row r="197" spans="1:22" ht="20" customHeight="1">
      <c r="A197" s="75" t="str">
        <f>IF(DECLARATIONS!C196=0,"",DECLARATIONS!C196)</f>
        <v/>
      </c>
      <c r="B197" s="237" t="str">
        <f>IF(ISNA(VLOOKUP(A197,DECLARATIONS!C$5:D$292,2,FALSE)),"",IF(VLOOKUP(A197,DECLARATIONS!C$5:D$292,2,FALSE)="","",VLOOKUP(A197,DECLARATIONS!C$5:D$292,2,FALSE)))</f>
        <v/>
      </c>
      <c r="C197" s="237" t="str">
        <f>IF(ISNA(VLOOKUP(A197,DECLARATIONS!C$5:G$292,5,FALSE)),"",IF(VLOOKUP(A197,DECLARATIONS!C$5:G$292,5,FALSE)="","",VLOOKUP(A197,DECLARATIONS!C$5:G$292,5,FALSE)))</f>
        <v/>
      </c>
      <c r="D197" s="237" t="str">
        <f>IF(ISNA(VLOOKUP(A197,DECLARATIONS!C$5:H$292,6,FALSE)),"",IF(VLOOKUP(A197,DECLARATIONS!C$5:H$292,6,FALSE)="","",VLOOKUP(A197,DECLARATIONS!C$5:H$292,6,FALSE)))</f>
        <v/>
      </c>
      <c r="E197" s="237" t="str">
        <f>IF(ISNA(VLOOKUP(A197,DECLARATIONS!C$5:F$292,4,FALSE)),"",IF(VLOOKUP(A197,DECLARATIONS!C$5:F$292,4,FALSE)="","",VLOOKUP(A197,DECLARATIONS!C$5:F$292,4,FALSE)))</f>
        <v/>
      </c>
      <c r="F197" s="75" t="str">
        <f>IF(B197="","",IF(ISNA(VLOOKUP(A197,'75m'!F$5:G$302,2,FALSE)),"",VLOOKUP(A197,'75m'!F$5:G$302,2,FALSE)))</f>
        <v/>
      </c>
      <c r="G197" s="75">
        <f>IF(B197="",0,IF(ISNA(VLOOKUP(A197,'75m'!F$5:I$302,4,FALSE)),0,VLOOKUP(A197,'75m'!F$5:I$302,4,FALSE)))</f>
        <v>0</v>
      </c>
      <c r="H197" s="75" t="str">
        <f>IF(B197="","",IF(ISNA(VLOOKUP(A197,'75m'!F$5:J$302,5,FALSE)),"",VLOOKUP(A197,'75m'!F$5:J$302,5,FALSE)))</f>
        <v/>
      </c>
      <c r="I197" s="77">
        <f>IF(B197="",0,IF(ISNA(VLOOKUP(A197,'600m'!F$5:I$302,2,FALSE)),0,VLOOKUP(A197,'600m'!F$5:I$302,2,FALSE)))</f>
        <v>0</v>
      </c>
      <c r="J197" s="75">
        <f>IF(B197="",0,IF(ISNA(VLOOKUP(A197,'600m'!F$5:I$302,4,FALSE)),0,VLOOKUP(A197,'600m'!F$5:I$302,4,FALSE)))</f>
        <v>0</v>
      </c>
      <c r="K197" s="75" t="str">
        <f>IF(B197="","",IF(ISNA(VLOOKUP(A197,'600m'!F$5:J$302,5,FALSE)),"",VLOOKUP(A197,'600m'!F$5:J$302,5,FALSE)))</f>
        <v/>
      </c>
      <c r="L197" s="75" t="str">
        <f>IF(B197="","",IF(ISNA(VLOOKUP(A197,LongJump!F$5:G$302,2,FALSE)),"",VLOOKUP(A197,LongJump!F$5:G$302,2,FALSE)))</f>
        <v/>
      </c>
      <c r="M197" s="75">
        <f>IF(B197="",0,IF(ISNA(VLOOKUP(A197,LongJump!F$5:I$302,4,FALSE)),0,VLOOKUP(A197,LongJump!F$5:I$302,4,FALSE)))</f>
        <v>0</v>
      </c>
      <c r="N197" s="75">
        <f>IF(B197="",0,IF(ISNA(VLOOKUP(A197,LongJump!F$5:J$302,5,FALSE)),0,VLOOKUP(A197,LongJump!F$5:J$302,5,FALSE)))</f>
        <v>0</v>
      </c>
      <c r="O197" s="75" t="str">
        <f>IF(B197="","",IF(ISNA(VLOOKUP(A197,Vortex!F$5:I$302,2,FALSE)),"",VLOOKUP(A197,Vortex!F$5:I$302,2,FALSE)))</f>
        <v/>
      </c>
      <c r="P197" s="75">
        <f>IF(B197="",0,IF(ISNA(VLOOKUP(A197,Vortex!F$5:I$302,4,FALSE)),0,VLOOKUP(A197,Vortex!F$5:I$302,4,FALSE)))</f>
        <v>0</v>
      </c>
      <c r="Q197" s="75">
        <f t="shared" si="42"/>
        <v>0</v>
      </c>
      <c r="R197" s="75" t="str">
        <f t="shared" si="43"/>
        <v/>
      </c>
      <c r="S197" s="75" t="str">
        <f t="shared" si="44"/>
        <v/>
      </c>
      <c r="T197" s="75" t="str">
        <f t="shared" si="45"/>
        <v/>
      </c>
      <c r="U197" s="75" t="str">
        <f t="shared" si="46"/>
        <v/>
      </c>
      <c r="V197" s="63"/>
    </row>
    <row r="198" spans="1:22" ht="20" customHeight="1">
      <c r="A198" s="75" t="str">
        <f>IF(DECLARATIONS!C197=0,"",DECLARATIONS!C197)</f>
        <v/>
      </c>
      <c r="B198" s="237" t="str">
        <f>IF(ISNA(VLOOKUP(A198,DECLARATIONS!C$5:D$292,2,FALSE)),"",IF(VLOOKUP(A198,DECLARATIONS!C$5:D$292,2,FALSE)="","",VLOOKUP(A198,DECLARATIONS!C$5:D$292,2,FALSE)))</f>
        <v/>
      </c>
      <c r="C198" s="237" t="str">
        <f>IF(ISNA(VLOOKUP(A198,DECLARATIONS!C$5:G$292,5,FALSE)),"",IF(VLOOKUP(A198,DECLARATIONS!C$5:G$292,5,FALSE)="","",VLOOKUP(A198,DECLARATIONS!C$5:G$292,5,FALSE)))</f>
        <v/>
      </c>
      <c r="D198" s="237" t="str">
        <f>IF(ISNA(VLOOKUP(A198,DECLARATIONS!C$5:H$292,6,FALSE)),"",IF(VLOOKUP(A198,DECLARATIONS!C$5:H$292,6,FALSE)="","",VLOOKUP(A198,DECLARATIONS!C$5:H$292,6,FALSE)))</f>
        <v/>
      </c>
      <c r="E198" s="237" t="str">
        <f>IF(ISNA(VLOOKUP(A198,DECLARATIONS!C$5:F$292,4,FALSE)),"",IF(VLOOKUP(A198,DECLARATIONS!C$5:F$292,4,FALSE)="","",VLOOKUP(A198,DECLARATIONS!C$5:F$292,4,FALSE)))</f>
        <v/>
      </c>
      <c r="F198" s="75" t="str">
        <f>IF(B198="","",IF(ISNA(VLOOKUP(A198,'75m'!F$5:G$302,2,FALSE)),"",VLOOKUP(A198,'75m'!F$5:G$302,2,FALSE)))</f>
        <v/>
      </c>
      <c r="G198" s="75">
        <f>IF(B198="",0,IF(ISNA(VLOOKUP(A198,'75m'!F$5:I$302,4,FALSE)),0,VLOOKUP(A198,'75m'!F$5:I$302,4,FALSE)))</f>
        <v>0</v>
      </c>
      <c r="H198" s="75" t="str">
        <f>IF(B198="","",IF(ISNA(VLOOKUP(A198,'75m'!F$5:J$302,5,FALSE)),"",VLOOKUP(A198,'75m'!F$5:J$302,5,FALSE)))</f>
        <v/>
      </c>
      <c r="I198" s="77">
        <f>IF(B198="",0,IF(ISNA(VLOOKUP(A198,'600m'!F$5:I$302,2,FALSE)),0,VLOOKUP(A198,'600m'!F$5:I$302,2,FALSE)))</f>
        <v>0</v>
      </c>
      <c r="J198" s="75">
        <f>IF(B198="",0,IF(ISNA(VLOOKUP(A198,'600m'!F$5:I$302,4,FALSE)),0,VLOOKUP(A198,'600m'!F$5:I$302,4,FALSE)))</f>
        <v>0</v>
      </c>
      <c r="K198" s="75" t="str">
        <f>IF(B198="","",IF(ISNA(VLOOKUP(A198,'600m'!F$5:J$302,5,FALSE)),"",VLOOKUP(A198,'600m'!F$5:J$302,5,FALSE)))</f>
        <v/>
      </c>
      <c r="L198" s="75" t="str">
        <f>IF(B198="","",IF(ISNA(VLOOKUP(A198,LongJump!F$5:G$302,2,FALSE)),"",VLOOKUP(A198,LongJump!F$5:G$302,2,FALSE)))</f>
        <v/>
      </c>
      <c r="M198" s="75">
        <f>IF(B198="",0,IF(ISNA(VLOOKUP(A198,LongJump!F$5:I$302,4,FALSE)),0,VLOOKUP(A198,LongJump!F$5:I$302,4,FALSE)))</f>
        <v>0</v>
      </c>
      <c r="N198" s="75">
        <f>IF(B198="",0,IF(ISNA(VLOOKUP(A198,LongJump!F$5:J$302,5,FALSE)),0,VLOOKUP(A198,LongJump!F$5:J$302,5,FALSE)))</f>
        <v>0</v>
      </c>
      <c r="O198" s="75" t="str">
        <f>IF(B198="","",IF(ISNA(VLOOKUP(A198,Vortex!F$5:I$302,2,FALSE)),"",VLOOKUP(A198,Vortex!F$5:I$302,2,FALSE)))</f>
        <v/>
      </c>
      <c r="P198" s="75">
        <f>IF(B198="",0,IF(ISNA(VLOOKUP(A198,Vortex!F$5:I$302,4,FALSE)),0,VLOOKUP(A198,Vortex!F$5:I$302,4,FALSE)))</f>
        <v>0</v>
      </c>
      <c r="Q198" s="75">
        <f t="shared" si="42"/>
        <v>0</v>
      </c>
      <c r="R198" s="75" t="str">
        <f t="shared" si="43"/>
        <v/>
      </c>
      <c r="S198" s="75" t="str">
        <f t="shared" si="44"/>
        <v/>
      </c>
      <c r="T198" s="75" t="str">
        <f t="shared" si="45"/>
        <v/>
      </c>
      <c r="U198" s="75" t="str">
        <f t="shared" si="46"/>
        <v/>
      </c>
      <c r="V198" s="63"/>
    </row>
    <row r="199" spans="1:22" ht="20" customHeight="1">
      <c r="A199" s="75" t="str">
        <f>IF(DECLARATIONS!C198=0,"",DECLARATIONS!C198)</f>
        <v/>
      </c>
      <c r="B199" s="237" t="str">
        <f>IF(ISNA(VLOOKUP(A199,DECLARATIONS!C$5:D$292,2,FALSE)),"",IF(VLOOKUP(A199,DECLARATIONS!C$5:D$292,2,FALSE)="","",VLOOKUP(A199,DECLARATIONS!C$5:D$292,2,FALSE)))</f>
        <v/>
      </c>
      <c r="C199" s="237" t="str">
        <f>IF(ISNA(VLOOKUP(A199,DECLARATIONS!C$5:G$292,5,FALSE)),"",IF(VLOOKUP(A199,DECLARATIONS!C$5:G$292,5,FALSE)="","",VLOOKUP(A199,DECLARATIONS!C$5:G$292,5,FALSE)))</f>
        <v/>
      </c>
      <c r="D199" s="237" t="str">
        <f>IF(ISNA(VLOOKUP(A199,DECLARATIONS!C$5:H$292,6,FALSE)),"",IF(VLOOKUP(A199,DECLARATIONS!C$5:H$292,6,FALSE)="","",VLOOKUP(A199,DECLARATIONS!C$5:H$292,6,FALSE)))</f>
        <v/>
      </c>
      <c r="E199" s="237" t="str">
        <f>IF(ISNA(VLOOKUP(A199,DECLARATIONS!C$5:F$292,4,FALSE)),"",IF(VLOOKUP(A199,DECLARATIONS!C$5:F$292,4,FALSE)="","",VLOOKUP(A199,DECLARATIONS!C$5:F$292,4,FALSE)))</f>
        <v/>
      </c>
      <c r="F199" s="75" t="str">
        <f>IF(B199="","",IF(ISNA(VLOOKUP(A199,'75m'!F$5:G$302,2,FALSE)),"",VLOOKUP(A199,'75m'!F$5:G$302,2,FALSE)))</f>
        <v/>
      </c>
      <c r="G199" s="75">
        <f>IF(B199="",0,IF(ISNA(VLOOKUP(A199,'75m'!F$5:I$302,4,FALSE)),0,VLOOKUP(A199,'75m'!F$5:I$302,4,FALSE)))</f>
        <v>0</v>
      </c>
      <c r="H199" s="75" t="str">
        <f>IF(B199="","",IF(ISNA(VLOOKUP(A199,'75m'!F$5:J$302,5,FALSE)),"",VLOOKUP(A199,'75m'!F$5:J$302,5,FALSE)))</f>
        <v/>
      </c>
      <c r="I199" s="77">
        <f>IF(B199="",0,IF(ISNA(VLOOKUP(A199,'600m'!F$5:I$302,2,FALSE)),0,VLOOKUP(A199,'600m'!F$5:I$302,2,FALSE)))</f>
        <v>0</v>
      </c>
      <c r="J199" s="75">
        <f>IF(B199="",0,IF(ISNA(VLOOKUP(A199,'600m'!F$5:I$302,4,FALSE)),0,VLOOKUP(A199,'600m'!F$5:I$302,4,FALSE)))</f>
        <v>0</v>
      </c>
      <c r="K199" s="75" t="str">
        <f>IF(B199="","",IF(ISNA(VLOOKUP(A199,'600m'!F$5:J$302,5,FALSE)),"",VLOOKUP(A199,'600m'!F$5:J$302,5,FALSE)))</f>
        <v/>
      </c>
      <c r="L199" s="75" t="str">
        <f>IF(B199="","",IF(ISNA(VLOOKUP(A199,LongJump!F$5:G$302,2,FALSE)),"",VLOOKUP(A199,LongJump!F$5:G$302,2,FALSE)))</f>
        <v/>
      </c>
      <c r="M199" s="75">
        <f>IF(B199="",0,IF(ISNA(VLOOKUP(A199,LongJump!F$5:I$302,4,FALSE)),0,VLOOKUP(A199,LongJump!F$5:I$302,4,FALSE)))</f>
        <v>0</v>
      </c>
      <c r="N199" s="75">
        <f>IF(B199="",0,IF(ISNA(VLOOKUP(A199,LongJump!F$5:J$302,5,FALSE)),0,VLOOKUP(A199,LongJump!F$5:J$302,5,FALSE)))</f>
        <v>0</v>
      </c>
      <c r="O199" s="75" t="str">
        <f>IF(B199="","",IF(ISNA(VLOOKUP(A199,Vortex!F$5:I$302,2,FALSE)),"",VLOOKUP(A199,Vortex!F$5:I$302,2,FALSE)))</f>
        <v/>
      </c>
      <c r="P199" s="75">
        <f>IF(B199="",0,IF(ISNA(VLOOKUP(A199,Vortex!F$5:I$302,4,FALSE)),0,VLOOKUP(A199,Vortex!F$5:I$302,4,FALSE)))</f>
        <v>0</v>
      </c>
      <c r="Q199" s="75">
        <f t="shared" ref="Q199:Q262" si="47">G199+J199+M199+P199</f>
        <v>0</v>
      </c>
      <c r="R199" s="75" t="str">
        <f t="shared" ref="R199:R262" si="48">IF(OR($Q199=0,$E199&lt;&gt;"U9"),"",COUNTIFS($C$6:$C$293, $C199, $D$6:$D$293, $D199, $E$6:$E$293, $E199, $Q$6:$Q$293,"&gt;"&amp;$Q199)+1)</f>
        <v/>
      </c>
      <c r="S199" s="75" t="str">
        <f t="shared" ref="S199:S262" si="49">IF(OR($Q199=0,$E199&lt;&gt;"U11"),"",COUNTIFS($C$6:$C$293, $C199, $D$6:$D$293, $D199, $E$6:$E$293, $E199, $Q$6:$Q$293,"&gt;"&amp;$Q199)+1)</f>
        <v/>
      </c>
      <c r="T199" s="75" t="str">
        <f t="shared" ref="T199:T262" si="50">IF(OR($Q199=0,$E199&lt;&gt;"U9"),"",COUNTIFS($D$6:$D$293, $D199,$E$6:$E$293,$E199,$Q$6:$Q$293,"&gt;"&amp;$Q199)+1)</f>
        <v/>
      </c>
      <c r="U199" s="75" t="str">
        <f t="shared" ref="U199:U262" si="51">IF(OR($Q199=0,$E199&lt;&gt;"U11"),"",COUNTIFS($D$6:$D$293, $D199,$E$6:$E$293,$E199,$Q$6:$Q$293,"&gt;"&amp;$Q199)+1)</f>
        <v/>
      </c>
      <c r="V199" s="63"/>
    </row>
    <row r="200" spans="1:22" ht="20" customHeight="1">
      <c r="A200" s="75" t="str">
        <f>IF(DECLARATIONS!C199=0,"",DECLARATIONS!C199)</f>
        <v/>
      </c>
      <c r="B200" s="237" t="str">
        <f>IF(ISNA(VLOOKUP(A200,DECLARATIONS!C$5:D$292,2,FALSE)),"",IF(VLOOKUP(A200,DECLARATIONS!C$5:D$292,2,FALSE)="","",VLOOKUP(A200,DECLARATIONS!C$5:D$292,2,FALSE)))</f>
        <v/>
      </c>
      <c r="C200" s="237" t="str">
        <f>IF(ISNA(VLOOKUP(A200,DECLARATIONS!C$5:G$292,5,FALSE)),"",IF(VLOOKUP(A200,DECLARATIONS!C$5:G$292,5,FALSE)="","",VLOOKUP(A200,DECLARATIONS!C$5:G$292,5,FALSE)))</f>
        <v/>
      </c>
      <c r="D200" s="237" t="str">
        <f>IF(ISNA(VLOOKUP(A200,DECLARATIONS!C$5:H$292,6,FALSE)),"",IF(VLOOKUP(A200,DECLARATIONS!C$5:H$292,6,FALSE)="","",VLOOKUP(A200,DECLARATIONS!C$5:H$292,6,FALSE)))</f>
        <v/>
      </c>
      <c r="E200" s="237" t="str">
        <f>IF(ISNA(VLOOKUP(A200,DECLARATIONS!C$5:F$292,4,FALSE)),"",IF(VLOOKUP(A200,DECLARATIONS!C$5:F$292,4,FALSE)="","",VLOOKUP(A200,DECLARATIONS!C$5:F$292,4,FALSE)))</f>
        <v/>
      </c>
      <c r="F200" s="75" t="str">
        <f>IF(B200="","",IF(ISNA(VLOOKUP(A200,'75m'!F$5:G$302,2,FALSE)),"",VLOOKUP(A200,'75m'!F$5:G$302,2,FALSE)))</f>
        <v/>
      </c>
      <c r="G200" s="75">
        <f>IF(B200="",0,IF(ISNA(VLOOKUP(A200,'75m'!F$5:I$302,4,FALSE)),0,VLOOKUP(A200,'75m'!F$5:I$302,4,FALSE)))</f>
        <v>0</v>
      </c>
      <c r="H200" s="75" t="str">
        <f>IF(B200="","",IF(ISNA(VLOOKUP(A200,'75m'!F$5:J$302,5,FALSE)),"",VLOOKUP(A200,'75m'!F$5:J$302,5,FALSE)))</f>
        <v/>
      </c>
      <c r="I200" s="77">
        <f>IF(B200="",0,IF(ISNA(VLOOKUP(A200,'600m'!F$5:I$302,2,FALSE)),0,VLOOKUP(A200,'600m'!F$5:I$302,2,FALSE)))</f>
        <v>0</v>
      </c>
      <c r="J200" s="75">
        <f>IF(B200="",0,IF(ISNA(VLOOKUP(A200,'600m'!F$5:I$302,4,FALSE)),0,VLOOKUP(A200,'600m'!F$5:I$302,4,FALSE)))</f>
        <v>0</v>
      </c>
      <c r="K200" s="75" t="str">
        <f>IF(B200="","",IF(ISNA(VLOOKUP(A200,'600m'!F$5:J$302,5,FALSE)),"",VLOOKUP(A200,'600m'!F$5:J$302,5,FALSE)))</f>
        <v/>
      </c>
      <c r="L200" s="75" t="str">
        <f>IF(B200="","",IF(ISNA(VLOOKUP(A200,LongJump!F$5:G$302,2,FALSE)),"",VLOOKUP(A200,LongJump!F$5:G$302,2,FALSE)))</f>
        <v/>
      </c>
      <c r="M200" s="75">
        <f>IF(B200="",0,IF(ISNA(VLOOKUP(A200,LongJump!F$5:I$302,4,FALSE)),0,VLOOKUP(A200,LongJump!F$5:I$302,4,FALSE)))</f>
        <v>0</v>
      </c>
      <c r="N200" s="75">
        <f>IF(B200="",0,IF(ISNA(VLOOKUP(A200,LongJump!F$5:J$302,5,FALSE)),0,VLOOKUP(A200,LongJump!F$5:J$302,5,FALSE)))</f>
        <v>0</v>
      </c>
      <c r="O200" s="75" t="str">
        <f>IF(B200="","",IF(ISNA(VLOOKUP(A200,Vortex!F$5:I$302,2,FALSE)),"",VLOOKUP(A200,Vortex!F$5:I$302,2,FALSE)))</f>
        <v/>
      </c>
      <c r="P200" s="75">
        <f>IF(B200="",0,IF(ISNA(VLOOKUP(A200,Vortex!F$5:I$302,4,FALSE)),0,VLOOKUP(A200,Vortex!F$5:I$302,4,FALSE)))</f>
        <v>0</v>
      </c>
      <c r="Q200" s="75">
        <f t="shared" si="47"/>
        <v>0</v>
      </c>
      <c r="R200" s="75" t="str">
        <f t="shared" si="48"/>
        <v/>
      </c>
      <c r="S200" s="75" t="str">
        <f t="shared" si="49"/>
        <v/>
      </c>
      <c r="T200" s="75" t="str">
        <f t="shared" si="50"/>
        <v/>
      </c>
      <c r="U200" s="75" t="str">
        <f t="shared" si="51"/>
        <v/>
      </c>
      <c r="V200" s="63"/>
    </row>
    <row r="201" spans="1:22" ht="20" customHeight="1">
      <c r="A201" s="75" t="str">
        <f>IF(DECLARATIONS!C200=0,"",DECLARATIONS!C200)</f>
        <v/>
      </c>
      <c r="B201" s="237" t="str">
        <f>IF(ISNA(VLOOKUP(A201,DECLARATIONS!C$5:D$292,2,FALSE)),"",IF(VLOOKUP(A201,DECLARATIONS!C$5:D$292,2,FALSE)="","",VLOOKUP(A201,DECLARATIONS!C$5:D$292,2,FALSE)))</f>
        <v/>
      </c>
      <c r="C201" s="237" t="str">
        <f>IF(ISNA(VLOOKUP(A201,DECLARATIONS!C$5:G$292,5,FALSE)),"",IF(VLOOKUP(A201,DECLARATIONS!C$5:G$292,5,FALSE)="","",VLOOKUP(A201,DECLARATIONS!C$5:G$292,5,FALSE)))</f>
        <v/>
      </c>
      <c r="D201" s="237" t="str">
        <f>IF(ISNA(VLOOKUP(A201,DECLARATIONS!C$5:H$292,6,FALSE)),"",IF(VLOOKUP(A201,DECLARATIONS!C$5:H$292,6,FALSE)="","",VLOOKUP(A201,DECLARATIONS!C$5:H$292,6,FALSE)))</f>
        <v/>
      </c>
      <c r="E201" s="237" t="str">
        <f>IF(ISNA(VLOOKUP(A201,DECLARATIONS!C$5:F$292,4,FALSE)),"",IF(VLOOKUP(A201,DECLARATIONS!C$5:F$292,4,FALSE)="","",VLOOKUP(A201,DECLARATIONS!C$5:F$292,4,FALSE)))</f>
        <v/>
      </c>
      <c r="F201" s="75" t="str">
        <f>IF(B201="","",IF(ISNA(VLOOKUP(A201,'75m'!F$5:G$302,2,FALSE)),"",VLOOKUP(A201,'75m'!F$5:G$302,2,FALSE)))</f>
        <v/>
      </c>
      <c r="G201" s="75">
        <f>IF(B201="",0,IF(ISNA(VLOOKUP(A201,'75m'!F$5:I$302,4,FALSE)),0,VLOOKUP(A201,'75m'!F$5:I$302,4,FALSE)))</f>
        <v>0</v>
      </c>
      <c r="H201" s="75" t="str">
        <f>IF(B201="","",IF(ISNA(VLOOKUP(A201,'75m'!F$5:J$302,5,FALSE)),"",VLOOKUP(A201,'75m'!F$5:J$302,5,FALSE)))</f>
        <v/>
      </c>
      <c r="I201" s="77">
        <f>IF(B201="",0,IF(ISNA(VLOOKUP(A201,'600m'!F$5:I$302,2,FALSE)),0,VLOOKUP(A201,'600m'!F$5:I$302,2,FALSE)))</f>
        <v>0</v>
      </c>
      <c r="J201" s="75">
        <f>IF(B201="",0,IF(ISNA(VLOOKUP(A201,'600m'!F$5:I$302,4,FALSE)),0,VLOOKUP(A201,'600m'!F$5:I$302,4,FALSE)))</f>
        <v>0</v>
      </c>
      <c r="K201" s="75" t="str">
        <f>IF(B201="","",IF(ISNA(VLOOKUP(A201,'600m'!F$5:J$302,5,FALSE)),"",VLOOKUP(A201,'600m'!F$5:J$302,5,FALSE)))</f>
        <v/>
      </c>
      <c r="L201" s="75" t="str">
        <f>IF(B201="","",IF(ISNA(VLOOKUP(A201,LongJump!F$5:G$302,2,FALSE)),"",VLOOKUP(A201,LongJump!F$5:G$302,2,FALSE)))</f>
        <v/>
      </c>
      <c r="M201" s="75">
        <f>IF(B201="",0,IF(ISNA(VLOOKUP(A201,LongJump!F$5:I$302,4,FALSE)),0,VLOOKUP(A201,LongJump!F$5:I$302,4,FALSE)))</f>
        <v>0</v>
      </c>
      <c r="N201" s="75">
        <f>IF(B201="",0,IF(ISNA(VLOOKUP(A201,LongJump!F$5:J$302,5,FALSE)),0,VLOOKUP(A201,LongJump!F$5:J$302,5,FALSE)))</f>
        <v>0</v>
      </c>
      <c r="O201" s="75" t="str">
        <f>IF(B201="","",IF(ISNA(VLOOKUP(A201,Vortex!F$5:I$302,2,FALSE)),"",VLOOKUP(A201,Vortex!F$5:I$302,2,FALSE)))</f>
        <v/>
      </c>
      <c r="P201" s="75">
        <f>IF(B201="",0,IF(ISNA(VLOOKUP(A201,Vortex!F$5:I$302,4,FALSE)),0,VLOOKUP(A201,Vortex!F$5:I$302,4,FALSE)))</f>
        <v>0</v>
      </c>
      <c r="Q201" s="75">
        <f t="shared" si="47"/>
        <v>0</v>
      </c>
      <c r="R201" s="75" t="str">
        <f t="shared" si="48"/>
        <v/>
      </c>
      <c r="S201" s="75" t="str">
        <f t="shared" si="49"/>
        <v/>
      </c>
      <c r="T201" s="75" t="str">
        <f t="shared" si="50"/>
        <v/>
      </c>
      <c r="U201" s="75" t="str">
        <f t="shared" si="51"/>
        <v/>
      </c>
      <c r="V201" s="63"/>
    </row>
    <row r="202" spans="1:22" ht="20" customHeight="1">
      <c r="A202" s="75" t="str">
        <f>IF(DECLARATIONS!C201=0,"",DECLARATIONS!C201)</f>
        <v/>
      </c>
      <c r="B202" s="237" t="str">
        <f>IF(ISNA(VLOOKUP(A202,DECLARATIONS!C$5:D$292,2,FALSE)),"",IF(VLOOKUP(A202,DECLARATIONS!C$5:D$292,2,FALSE)="","",VLOOKUP(A202,DECLARATIONS!C$5:D$292,2,FALSE)))</f>
        <v/>
      </c>
      <c r="C202" s="237" t="str">
        <f>IF(ISNA(VLOOKUP(A202,DECLARATIONS!C$5:G$292,5,FALSE)),"",IF(VLOOKUP(A202,DECLARATIONS!C$5:G$292,5,FALSE)="","",VLOOKUP(A202,DECLARATIONS!C$5:G$292,5,FALSE)))</f>
        <v/>
      </c>
      <c r="D202" s="237" t="str">
        <f>IF(ISNA(VLOOKUP(A202,DECLARATIONS!C$5:H$292,6,FALSE)),"",IF(VLOOKUP(A202,DECLARATIONS!C$5:H$292,6,FALSE)="","",VLOOKUP(A202,DECLARATIONS!C$5:H$292,6,FALSE)))</f>
        <v/>
      </c>
      <c r="E202" s="237" t="str">
        <f>IF(ISNA(VLOOKUP(A202,DECLARATIONS!C$5:F$292,4,FALSE)),"",IF(VLOOKUP(A202,DECLARATIONS!C$5:F$292,4,FALSE)="","",VLOOKUP(A202,DECLARATIONS!C$5:F$292,4,FALSE)))</f>
        <v/>
      </c>
      <c r="F202" s="75" t="str">
        <f>IF(B202="","",IF(ISNA(VLOOKUP(A202,'75m'!F$5:G$302,2,FALSE)),"",VLOOKUP(A202,'75m'!F$5:G$302,2,FALSE)))</f>
        <v/>
      </c>
      <c r="G202" s="75">
        <f>IF(B202="",0,IF(ISNA(VLOOKUP(A202,'75m'!F$5:I$302,4,FALSE)),0,VLOOKUP(A202,'75m'!F$5:I$302,4,FALSE)))</f>
        <v>0</v>
      </c>
      <c r="H202" s="75" t="str">
        <f>IF(B202="","",IF(ISNA(VLOOKUP(A202,'75m'!F$5:J$302,5,FALSE)),"",VLOOKUP(A202,'75m'!F$5:J$302,5,FALSE)))</f>
        <v/>
      </c>
      <c r="I202" s="77">
        <f>IF(B202="",0,IF(ISNA(VLOOKUP(A202,'600m'!F$5:I$302,2,FALSE)),0,VLOOKUP(A202,'600m'!F$5:I$302,2,FALSE)))</f>
        <v>0</v>
      </c>
      <c r="J202" s="75">
        <f>IF(B202="",0,IF(ISNA(VLOOKUP(A202,'600m'!F$5:I$302,4,FALSE)),0,VLOOKUP(A202,'600m'!F$5:I$302,4,FALSE)))</f>
        <v>0</v>
      </c>
      <c r="K202" s="75" t="str">
        <f>IF(B202="","",IF(ISNA(VLOOKUP(A202,'600m'!F$5:J$302,5,FALSE)),"",VLOOKUP(A202,'600m'!F$5:J$302,5,FALSE)))</f>
        <v/>
      </c>
      <c r="L202" s="75" t="str">
        <f>IF(B202="","",IF(ISNA(VLOOKUP(A202,LongJump!F$5:G$302,2,FALSE)),"",VLOOKUP(A202,LongJump!F$5:G$302,2,FALSE)))</f>
        <v/>
      </c>
      <c r="M202" s="75">
        <f>IF(B202="",0,IF(ISNA(VLOOKUP(A202,LongJump!F$5:I$302,4,FALSE)),0,VLOOKUP(A202,LongJump!F$5:I$302,4,FALSE)))</f>
        <v>0</v>
      </c>
      <c r="N202" s="75">
        <f>IF(B202="",0,IF(ISNA(VLOOKUP(A202,LongJump!F$5:J$302,5,FALSE)),0,VLOOKUP(A202,LongJump!F$5:J$302,5,FALSE)))</f>
        <v>0</v>
      </c>
      <c r="O202" s="75" t="str">
        <f>IF(B202="","",IF(ISNA(VLOOKUP(A202,Vortex!F$5:I$302,2,FALSE)),"",VLOOKUP(A202,Vortex!F$5:I$302,2,FALSE)))</f>
        <v/>
      </c>
      <c r="P202" s="75">
        <f>IF(B202="",0,IF(ISNA(VLOOKUP(A202,Vortex!F$5:I$302,4,FALSE)),0,VLOOKUP(A202,Vortex!F$5:I$302,4,FALSE)))</f>
        <v>0</v>
      </c>
      <c r="Q202" s="75">
        <f t="shared" si="47"/>
        <v>0</v>
      </c>
      <c r="R202" s="75" t="str">
        <f t="shared" si="48"/>
        <v/>
      </c>
      <c r="S202" s="75" t="str">
        <f t="shared" si="49"/>
        <v/>
      </c>
      <c r="T202" s="75" t="str">
        <f t="shared" si="50"/>
        <v/>
      </c>
      <c r="U202" s="75" t="str">
        <f t="shared" si="51"/>
        <v/>
      </c>
      <c r="V202" s="63"/>
    </row>
    <row r="203" spans="1:22" ht="20" customHeight="1">
      <c r="A203" s="75" t="str">
        <f>IF(DECLARATIONS!C202=0,"",DECLARATIONS!C202)</f>
        <v/>
      </c>
      <c r="B203" s="237" t="str">
        <f>IF(ISNA(VLOOKUP(A203,DECLARATIONS!C$5:D$292,2,FALSE)),"",IF(VLOOKUP(A203,DECLARATIONS!C$5:D$292,2,FALSE)="","",VLOOKUP(A203,DECLARATIONS!C$5:D$292,2,FALSE)))</f>
        <v/>
      </c>
      <c r="C203" s="237" t="str">
        <f>IF(ISNA(VLOOKUP(A203,DECLARATIONS!C$5:G$292,5,FALSE)),"",IF(VLOOKUP(A203,DECLARATIONS!C$5:G$292,5,FALSE)="","",VLOOKUP(A203,DECLARATIONS!C$5:G$292,5,FALSE)))</f>
        <v/>
      </c>
      <c r="D203" s="237" t="str">
        <f>IF(ISNA(VLOOKUP(A203,DECLARATIONS!C$5:H$292,6,FALSE)),"",IF(VLOOKUP(A203,DECLARATIONS!C$5:H$292,6,FALSE)="","",VLOOKUP(A203,DECLARATIONS!C$5:H$292,6,FALSE)))</f>
        <v/>
      </c>
      <c r="E203" s="237" t="str">
        <f>IF(ISNA(VLOOKUP(A203,DECLARATIONS!C$5:F$292,4,FALSE)),"",IF(VLOOKUP(A203,DECLARATIONS!C$5:F$292,4,FALSE)="","",VLOOKUP(A203,DECLARATIONS!C$5:F$292,4,FALSE)))</f>
        <v/>
      </c>
      <c r="F203" s="75" t="str">
        <f>IF(B203="","",IF(ISNA(VLOOKUP(A203,'75m'!F$5:G$302,2,FALSE)),"",VLOOKUP(A203,'75m'!F$5:G$302,2,FALSE)))</f>
        <v/>
      </c>
      <c r="G203" s="75">
        <f>IF(B203="",0,IF(ISNA(VLOOKUP(A203,'75m'!F$5:I$302,4,FALSE)),0,VLOOKUP(A203,'75m'!F$5:I$302,4,FALSE)))</f>
        <v>0</v>
      </c>
      <c r="H203" s="75" t="str">
        <f>IF(B203="","",IF(ISNA(VLOOKUP(A203,'75m'!F$5:J$302,5,FALSE)),"",VLOOKUP(A203,'75m'!F$5:J$302,5,FALSE)))</f>
        <v/>
      </c>
      <c r="I203" s="77">
        <f>IF(B203="",0,IF(ISNA(VLOOKUP(A203,'600m'!F$5:I$302,2,FALSE)),0,VLOOKUP(A203,'600m'!F$5:I$302,2,FALSE)))</f>
        <v>0</v>
      </c>
      <c r="J203" s="75">
        <f>IF(B203="",0,IF(ISNA(VLOOKUP(A203,'600m'!F$5:I$302,4,FALSE)),0,VLOOKUP(A203,'600m'!F$5:I$302,4,FALSE)))</f>
        <v>0</v>
      </c>
      <c r="K203" s="75" t="str">
        <f>IF(B203="","",IF(ISNA(VLOOKUP(A203,'600m'!F$5:J$302,5,FALSE)),"",VLOOKUP(A203,'600m'!F$5:J$302,5,FALSE)))</f>
        <v/>
      </c>
      <c r="L203" s="75" t="str">
        <f>IF(B203="","",IF(ISNA(VLOOKUP(A203,LongJump!F$5:G$302,2,FALSE)),"",VLOOKUP(A203,LongJump!F$5:G$302,2,FALSE)))</f>
        <v/>
      </c>
      <c r="M203" s="75">
        <f>IF(B203="",0,IF(ISNA(VLOOKUP(A203,LongJump!F$5:I$302,4,FALSE)),0,VLOOKUP(A203,LongJump!F$5:I$302,4,FALSE)))</f>
        <v>0</v>
      </c>
      <c r="N203" s="75">
        <f>IF(B203="",0,IF(ISNA(VLOOKUP(A203,LongJump!F$5:J$302,5,FALSE)),0,VLOOKUP(A203,LongJump!F$5:J$302,5,FALSE)))</f>
        <v>0</v>
      </c>
      <c r="O203" s="75" t="str">
        <f>IF(B203="","",IF(ISNA(VLOOKUP(A203,Vortex!F$5:I$302,2,FALSE)),"",VLOOKUP(A203,Vortex!F$5:I$302,2,FALSE)))</f>
        <v/>
      </c>
      <c r="P203" s="75">
        <f>IF(B203="",0,IF(ISNA(VLOOKUP(A203,Vortex!F$5:I$302,4,FALSE)),0,VLOOKUP(A203,Vortex!F$5:I$302,4,FALSE)))</f>
        <v>0</v>
      </c>
      <c r="Q203" s="75">
        <f t="shared" si="47"/>
        <v>0</v>
      </c>
      <c r="R203" s="75" t="str">
        <f t="shared" si="48"/>
        <v/>
      </c>
      <c r="S203" s="75" t="str">
        <f t="shared" si="49"/>
        <v/>
      </c>
      <c r="T203" s="75" t="str">
        <f t="shared" si="50"/>
        <v/>
      </c>
      <c r="U203" s="75" t="str">
        <f t="shared" si="51"/>
        <v/>
      </c>
      <c r="V203" s="63"/>
    </row>
    <row r="204" spans="1:22" ht="20" customHeight="1">
      <c r="A204" s="75" t="str">
        <f>IF(DECLARATIONS!C203=0,"",DECLARATIONS!C203)</f>
        <v/>
      </c>
      <c r="B204" s="237" t="str">
        <f>IF(ISNA(VLOOKUP(A204,DECLARATIONS!C$5:D$292,2,FALSE)),"",IF(VLOOKUP(A204,DECLARATIONS!C$5:D$292,2,FALSE)="","",VLOOKUP(A204,DECLARATIONS!C$5:D$292,2,FALSE)))</f>
        <v/>
      </c>
      <c r="C204" s="237" t="str">
        <f>IF(ISNA(VLOOKUP(A204,DECLARATIONS!C$5:G$292,5,FALSE)),"",IF(VLOOKUP(A204,DECLARATIONS!C$5:G$292,5,FALSE)="","",VLOOKUP(A204,DECLARATIONS!C$5:G$292,5,FALSE)))</f>
        <v/>
      </c>
      <c r="D204" s="237" t="str">
        <f>IF(ISNA(VLOOKUP(A204,DECLARATIONS!C$5:H$292,6,FALSE)),"",IF(VLOOKUP(A204,DECLARATIONS!C$5:H$292,6,FALSE)="","",VLOOKUP(A204,DECLARATIONS!C$5:H$292,6,FALSE)))</f>
        <v/>
      </c>
      <c r="E204" s="237" t="str">
        <f>IF(ISNA(VLOOKUP(A204,DECLARATIONS!C$5:F$292,4,FALSE)),"",IF(VLOOKUP(A204,DECLARATIONS!C$5:F$292,4,FALSE)="","",VLOOKUP(A204,DECLARATIONS!C$5:F$292,4,FALSE)))</f>
        <v/>
      </c>
      <c r="F204" s="75" t="str">
        <f>IF(B204="","",IF(ISNA(VLOOKUP(A204,'75m'!F$5:G$302,2,FALSE)),"",VLOOKUP(A204,'75m'!F$5:G$302,2,FALSE)))</f>
        <v/>
      </c>
      <c r="G204" s="75">
        <f>IF(B204="",0,IF(ISNA(VLOOKUP(A204,'75m'!F$5:I$302,4,FALSE)),0,VLOOKUP(A204,'75m'!F$5:I$302,4,FALSE)))</f>
        <v>0</v>
      </c>
      <c r="H204" s="75" t="str">
        <f>IF(B204="","",IF(ISNA(VLOOKUP(A204,'75m'!F$5:J$302,5,FALSE)),"",VLOOKUP(A204,'75m'!F$5:J$302,5,FALSE)))</f>
        <v/>
      </c>
      <c r="I204" s="77">
        <f>IF(B204="",0,IF(ISNA(VLOOKUP(A204,'600m'!F$5:I$302,2,FALSE)),0,VLOOKUP(A204,'600m'!F$5:I$302,2,FALSE)))</f>
        <v>0</v>
      </c>
      <c r="J204" s="75">
        <f>IF(B204="",0,IF(ISNA(VLOOKUP(A204,'600m'!F$5:I$302,4,FALSE)),0,VLOOKUP(A204,'600m'!F$5:I$302,4,FALSE)))</f>
        <v>0</v>
      </c>
      <c r="K204" s="75" t="str">
        <f>IF(B204="","",IF(ISNA(VLOOKUP(A204,'600m'!F$5:J$302,5,FALSE)),"",VLOOKUP(A204,'600m'!F$5:J$302,5,FALSE)))</f>
        <v/>
      </c>
      <c r="L204" s="75" t="str">
        <f>IF(B204="","",IF(ISNA(VLOOKUP(A204,LongJump!F$5:G$302,2,FALSE)),"",VLOOKUP(A204,LongJump!F$5:G$302,2,FALSE)))</f>
        <v/>
      </c>
      <c r="M204" s="75">
        <f>IF(B204="",0,IF(ISNA(VLOOKUP(A204,LongJump!F$5:I$302,4,FALSE)),0,VLOOKUP(A204,LongJump!F$5:I$302,4,FALSE)))</f>
        <v>0</v>
      </c>
      <c r="N204" s="75">
        <f>IF(B204="",0,IF(ISNA(VLOOKUP(A204,LongJump!F$5:J$302,5,FALSE)),0,VLOOKUP(A204,LongJump!F$5:J$302,5,FALSE)))</f>
        <v>0</v>
      </c>
      <c r="O204" s="75" t="str">
        <f>IF(B204="","",IF(ISNA(VLOOKUP(A204,Vortex!F$5:I$302,2,FALSE)),"",VLOOKUP(A204,Vortex!F$5:I$302,2,FALSE)))</f>
        <v/>
      </c>
      <c r="P204" s="75">
        <f>IF(B204="",0,IF(ISNA(VLOOKUP(A204,Vortex!F$5:I$302,4,FALSE)),0,VLOOKUP(A204,Vortex!F$5:I$302,4,FALSE)))</f>
        <v>0</v>
      </c>
      <c r="Q204" s="75">
        <f t="shared" si="47"/>
        <v>0</v>
      </c>
      <c r="R204" s="75" t="str">
        <f t="shared" si="48"/>
        <v/>
      </c>
      <c r="S204" s="75" t="str">
        <f t="shared" si="49"/>
        <v/>
      </c>
      <c r="T204" s="75" t="str">
        <f t="shared" si="50"/>
        <v/>
      </c>
      <c r="U204" s="75" t="str">
        <f t="shared" si="51"/>
        <v/>
      </c>
      <c r="V204" s="63"/>
    </row>
    <row r="205" spans="1:22" ht="20" customHeight="1">
      <c r="A205" s="75" t="str">
        <f>IF(DECLARATIONS!C204=0,"",DECLARATIONS!C204)</f>
        <v/>
      </c>
      <c r="B205" s="237" t="str">
        <f>IF(ISNA(VLOOKUP(A205,DECLARATIONS!C$5:D$292,2,FALSE)),"",IF(VLOOKUP(A205,DECLARATIONS!C$5:D$292,2,FALSE)="","",VLOOKUP(A205,DECLARATIONS!C$5:D$292,2,FALSE)))</f>
        <v/>
      </c>
      <c r="C205" s="237" t="str">
        <f>IF(ISNA(VLOOKUP(A205,DECLARATIONS!C$5:G$292,5,FALSE)),"",IF(VLOOKUP(A205,DECLARATIONS!C$5:G$292,5,FALSE)="","",VLOOKUP(A205,DECLARATIONS!C$5:G$292,5,FALSE)))</f>
        <v/>
      </c>
      <c r="D205" s="237" t="str">
        <f>IF(ISNA(VLOOKUP(A205,DECLARATIONS!C$5:H$292,6,FALSE)),"",IF(VLOOKUP(A205,DECLARATIONS!C$5:H$292,6,FALSE)="","",VLOOKUP(A205,DECLARATIONS!C$5:H$292,6,FALSE)))</f>
        <v/>
      </c>
      <c r="E205" s="237" t="str">
        <f>IF(ISNA(VLOOKUP(A205,DECLARATIONS!C$5:F$292,4,FALSE)),"",IF(VLOOKUP(A205,DECLARATIONS!C$5:F$292,4,FALSE)="","",VLOOKUP(A205,DECLARATIONS!C$5:F$292,4,FALSE)))</f>
        <v/>
      </c>
      <c r="F205" s="75" t="str">
        <f>IF(B205="","",IF(ISNA(VLOOKUP(A205,'75m'!F$5:G$302,2,FALSE)),"",VLOOKUP(A205,'75m'!F$5:G$302,2,FALSE)))</f>
        <v/>
      </c>
      <c r="G205" s="75">
        <f>IF(B205="",0,IF(ISNA(VLOOKUP(A205,'75m'!F$5:I$302,4,FALSE)),0,VLOOKUP(A205,'75m'!F$5:I$302,4,FALSE)))</f>
        <v>0</v>
      </c>
      <c r="H205" s="75" t="str">
        <f>IF(B205="","",IF(ISNA(VLOOKUP(A205,'75m'!F$5:J$302,5,FALSE)),"",VLOOKUP(A205,'75m'!F$5:J$302,5,FALSE)))</f>
        <v/>
      </c>
      <c r="I205" s="77">
        <f>IF(B205="",0,IF(ISNA(VLOOKUP(A205,'600m'!F$5:I$302,2,FALSE)),0,VLOOKUP(A205,'600m'!F$5:I$302,2,FALSE)))</f>
        <v>0</v>
      </c>
      <c r="J205" s="75">
        <f>IF(B205="",0,IF(ISNA(VLOOKUP(A205,'600m'!F$5:I$302,4,FALSE)),0,VLOOKUP(A205,'600m'!F$5:I$302,4,FALSE)))</f>
        <v>0</v>
      </c>
      <c r="K205" s="75" t="str">
        <f>IF(B205="","",IF(ISNA(VLOOKUP(A205,'600m'!F$5:J$302,5,FALSE)),"",VLOOKUP(A205,'600m'!F$5:J$302,5,FALSE)))</f>
        <v/>
      </c>
      <c r="L205" s="75" t="str">
        <f>IF(B205="","",IF(ISNA(VLOOKUP(A205,LongJump!F$5:G$302,2,FALSE)),"",VLOOKUP(A205,LongJump!F$5:G$302,2,FALSE)))</f>
        <v/>
      </c>
      <c r="M205" s="75">
        <f>IF(B205="",0,IF(ISNA(VLOOKUP(A205,LongJump!F$5:I$302,4,FALSE)),0,VLOOKUP(A205,LongJump!F$5:I$302,4,FALSE)))</f>
        <v>0</v>
      </c>
      <c r="N205" s="75">
        <f>IF(B205="",0,IF(ISNA(VLOOKUP(A205,LongJump!F$5:J$302,5,FALSE)),0,VLOOKUP(A205,LongJump!F$5:J$302,5,FALSE)))</f>
        <v>0</v>
      </c>
      <c r="O205" s="75" t="str">
        <f>IF(B205="","",IF(ISNA(VLOOKUP(A205,Vortex!F$5:I$302,2,FALSE)),"",VLOOKUP(A205,Vortex!F$5:I$302,2,FALSE)))</f>
        <v/>
      </c>
      <c r="P205" s="75">
        <f>IF(B205="",0,IF(ISNA(VLOOKUP(A205,Vortex!F$5:I$302,4,FALSE)),0,VLOOKUP(A205,Vortex!F$5:I$302,4,FALSE)))</f>
        <v>0</v>
      </c>
      <c r="Q205" s="75">
        <f t="shared" si="47"/>
        <v>0</v>
      </c>
      <c r="R205" s="75" t="str">
        <f t="shared" si="48"/>
        <v/>
      </c>
      <c r="S205" s="75" t="str">
        <f t="shared" si="49"/>
        <v/>
      </c>
      <c r="T205" s="75" t="str">
        <f t="shared" si="50"/>
        <v/>
      </c>
      <c r="U205" s="75" t="str">
        <f t="shared" si="51"/>
        <v/>
      </c>
      <c r="V205" s="63"/>
    </row>
    <row r="206" spans="1:22" ht="20" customHeight="1">
      <c r="A206" s="75" t="str">
        <f>IF(DECLARATIONS!C205=0,"",DECLARATIONS!C205)</f>
        <v/>
      </c>
      <c r="B206" s="237" t="str">
        <f>IF(ISNA(VLOOKUP(A206,DECLARATIONS!C$5:D$292,2,FALSE)),"",IF(VLOOKUP(A206,DECLARATIONS!C$5:D$292,2,FALSE)="","",VLOOKUP(A206,DECLARATIONS!C$5:D$292,2,FALSE)))</f>
        <v/>
      </c>
      <c r="C206" s="237" t="str">
        <f>IF(ISNA(VLOOKUP(A206,DECLARATIONS!C$5:G$292,5,FALSE)),"",IF(VLOOKUP(A206,DECLARATIONS!C$5:G$292,5,FALSE)="","",VLOOKUP(A206,DECLARATIONS!C$5:G$292,5,FALSE)))</f>
        <v/>
      </c>
      <c r="D206" s="237" t="str">
        <f>IF(ISNA(VLOOKUP(A206,DECLARATIONS!C$5:H$292,6,FALSE)),"",IF(VLOOKUP(A206,DECLARATIONS!C$5:H$292,6,FALSE)="","",VLOOKUP(A206,DECLARATIONS!C$5:H$292,6,FALSE)))</f>
        <v/>
      </c>
      <c r="E206" s="237" t="str">
        <f>IF(ISNA(VLOOKUP(A206,DECLARATIONS!C$5:F$292,4,FALSE)),"",IF(VLOOKUP(A206,DECLARATIONS!C$5:F$292,4,FALSE)="","",VLOOKUP(A206,DECLARATIONS!C$5:F$292,4,FALSE)))</f>
        <v/>
      </c>
      <c r="F206" s="75" t="str">
        <f>IF(B206="","",IF(ISNA(VLOOKUP(A206,'75m'!F$5:G$302,2,FALSE)),"",VLOOKUP(A206,'75m'!F$5:G$302,2,FALSE)))</f>
        <v/>
      </c>
      <c r="G206" s="75">
        <f>IF(B206="",0,IF(ISNA(VLOOKUP(A206,'75m'!F$5:I$302,4,FALSE)),0,VLOOKUP(A206,'75m'!F$5:I$302,4,FALSE)))</f>
        <v>0</v>
      </c>
      <c r="H206" s="75" t="str">
        <f>IF(B206="","",IF(ISNA(VLOOKUP(A206,'75m'!F$5:J$302,5,FALSE)),"",VLOOKUP(A206,'75m'!F$5:J$302,5,FALSE)))</f>
        <v/>
      </c>
      <c r="I206" s="77">
        <f>IF(B206="",0,IF(ISNA(VLOOKUP(A206,'600m'!F$5:I$302,2,FALSE)),0,VLOOKUP(A206,'600m'!F$5:I$302,2,FALSE)))</f>
        <v>0</v>
      </c>
      <c r="J206" s="75">
        <f>IF(B206="",0,IF(ISNA(VLOOKUP(A206,'600m'!F$5:I$302,4,FALSE)),0,VLOOKUP(A206,'600m'!F$5:I$302,4,FALSE)))</f>
        <v>0</v>
      </c>
      <c r="K206" s="75" t="str">
        <f>IF(B206="","",IF(ISNA(VLOOKUP(A206,'600m'!F$5:J$302,5,FALSE)),"",VLOOKUP(A206,'600m'!F$5:J$302,5,FALSE)))</f>
        <v/>
      </c>
      <c r="L206" s="75" t="str">
        <f>IF(B206="","",IF(ISNA(VLOOKUP(A206,LongJump!F$5:G$302,2,FALSE)),"",VLOOKUP(A206,LongJump!F$5:G$302,2,FALSE)))</f>
        <v/>
      </c>
      <c r="M206" s="75">
        <f>IF(B206="",0,IF(ISNA(VLOOKUP(A206,LongJump!F$5:I$302,4,FALSE)),0,VLOOKUP(A206,LongJump!F$5:I$302,4,FALSE)))</f>
        <v>0</v>
      </c>
      <c r="N206" s="75">
        <f>IF(B206="",0,IF(ISNA(VLOOKUP(A206,LongJump!F$5:J$302,5,FALSE)),0,VLOOKUP(A206,LongJump!F$5:J$302,5,FALSE)))</f>
        <v>0</v>
      </c>
      <c r="O206" s="75" t="str">
        <f>IF(B206="","",IF(ISNA(VLOOKUP(A206,Vortex!F$5:I$302,2,FALSE)),"",VLOOKUP(A206,Vortex!F$5:I$302,2,FALSE)))</f>
        <v/>
      </c>
      <c r="P206" s="75">
        <f>IF(B206="",0,IF(ISNA(VLOOKUP(A206,Vortex!F$5:I$302,4,FALSE)),0,VLOOKUP(A206,Vortex!F$5:I$302,4,FALSE)))</f>
        <v>0</v>
      </c>
      <c r="Q206" s="75">
        <f t="shared" si="47"/>
        <v>0</v>
      </c>
      <c r="R206" s="75" t="str">
        <f t="shared" si="48"/>
        <v/>
      </c>
      <c r="S206" s="75" t="str">
        <f t="shared" si="49"/>
        <v/>
      </c>
      <c r="T206" s="75" t="str">
        <f t="shared" si="50"/>
        <v/>
      </c>
      <c r="U206" s="75" t="str">
        <f t="shared" si="51"/>
        <v/>
      </c>
      <c r="V206" s="63"/>
    </row>
    <row r="207" spans="1:22" ht="20" customHeight="1">
      <c r="A207" s="75" t="str">
        <f>IF(DECLARATIONS!C206=0,"",DECLARATIONS!C206)</f>
        <v/>
      </c>
      <c r="B207" s="237" t="str">
        <f>IF(ISNA(VLOOKUP(A207,DECLARATIONS!C$5:D$292,2,FALSE)),"",IF(VLOOKUP(A207,DECLARATIONS!C$5:D$292,2,FALSE)="","",VLOOKUP(A207,DECLARATIONS!C$5:D$292,2,FALSE)))</f>
        <v/>
      </c>
      <c r="C207" s="237" t="str">
        <f>IF(ISNA(VLOOKUP(A207,DECLARATIONS!C$5:G$292,5,FALSE)),"",IF(VLOOKUP(A207,DECLARATIONS!C$5:G$292,5,FALSE)="","",VLOOKUP(A207,DECLARATIONS!C$5:G$292,5,FALSE)))</f>
        <v/>
      </c>
      <c r="D207" s="237" t="str">
        <f>IF(ISNA(VLOOKUP(A207,DECLARATIONS!C$5:H$292,6,FALSE)),"",IF(VLOOKUP(A207,DECLARATIONS!C$5:H$292,6,FALSE)="","",VLOOKUP(A207,DECLARATIONS!C$5:H$292,6,FALSE)))</f>
        <v/>
      </c>
      <c r="E207" s="237" t="str">
        <f>IF(ISNA(VLOOKUP(A207,DECLARATIONS!C$5:F$292,4,FALSE)),"",IF(VLOOKUP(A207,DECLARATIONS!C$5:F$292,4,FALSE)="","",VLOOKUP(A207,DECLARATIONS!C$5:F$292,4,FALSE)))</f>
        <v/>
      </c>
      <c r="F207" s="75" t="str">
        <f>IF(B207="","",IF(ISNA(VLOOKUP(A207,'75m'!F$5:G$302,2,FALSE)),"",VLOOKUP(A207,'75m'!F$5:G$302,2,FALSE)))</f>
        <v/>
      </c>
      <c r="G207" s="75">
        <f>IF(B207="",0,IF(ISNA(VLOOKUP(A207,'75m'!F$5:I$302,4,FALSE)),0,VLOOKUP(A207,'75m'!F$5:I$302,4,FALSE)))</f>
        <v>0</v>
      </c>
      <c r="H207" s="75" t="str">
        <f>IF(B207="","",IF(ISNA(VLOOKUP(A207,'75m'!F$5:J$302,5,FALSE)),"",VLOOKUP(A207,'75m'!F$5:J$302,5,FALSE)))</f>
        <v/>
      </c>
      <c r="I207" s="77">
        <f>IF(B207="",0,IF(ISNA(VLOOKUP(A207,'600m'!F$5:I$302,2,FALSE)),0,VLOOKUP(A207,'600m'!F$5:I$302,2,FALSE)))</f>
        <v>0</v>
      </c>
      <c r="J207" s="75">
        <f>IF(B207="",0,IF(ISNA(VLOOKUP(A207,'600m'!F$5:I$302,4,FALSE)),0,VLOOKUP(A207,'600m'!F$5:I$302,4,FALSE)))</f>
        <v>0</v>
      </c>
      <c r="K207" s="75" t="str">
        <f>IF(B207="","",IF(ISNA(VLOOKUP(A207,'600m'!F$5:J$302,5,FALSE)),"",VLOOKUP(A207,'600m'!F$5:J$302,5,FALSE)))</f>
        <v/>
      </c>
      <c r="L207" s="75" t="str">
        <f>IF(B207="","",IF(ISNA(VLOOKUP(A207,LongJump!F$5:G$302,2,FALSE)),"",VLOOKUP(A207,LongJump!F$5:G$302,2,FALSE)))</f>
        <v/>
      </c>
      <c r="M207" s="75">
        <f>IF(B207="",0,IF(ISNA(VLOOKUP(A207,LongJump!F$5:I$302,4,FALSE)),0,VLOOKUP(A207,LongJump!F$5:I$302,4,FALSE)))</f>
        <v>0</v>
      </c>
      <c r="N207" s="75">
        <f>IF(B207="",0,IF(ISNA(VLOOKUP(A207,LongJump!F$5:J$302,5,FALSE)),0,VLOOKUP(A207,LongJump!F$5:J$302,5,FALSE)))</f>
        <v>0</v>
      </c>
      <c r="O207" s="75" t="str">
        <f>IF(B207="","",IF(ISNA(VLOOKUP(A207,Vortex!F$5:I$302,2,FALSE)),"",VLOOKUP(A207,Vortex!F$5:I$302,2,FALSE)))</f>
        <v/>
      </c>
      <c r="P207" s="75">
        <f>IF(B207="",0,IF(ISNA(VLOOKUP(A207,Vortex!F$5:I$302,4,FALSE)),0,VLOOKUP(A207,Vortex!F$5:I$302,4,FALSE)))</f>
        <v>0</v>
      </c>
      <c r="Q207" s="75">
        <f t="shared" si="47"/>
        <v>0</v>
      </c>
      <c r="R207" s="75" t="str">
        <f t="shared" si="48"/>
        <v/>
      </c>
      <c r="S207" s="75" t="str">
        <f t="shared" si="49"/>
        <v/>
      </c>
      <c r="T207" s="75" t="str">
        <f t="shared" si="50"/>
        <v/>
      </c>
      <c r="U207" s="75" t="str">
        <f t="shared" si="51"/>
        <v/>
      </c>
      <c r="V207" s="63"/>
    </row>
    <row r="208" spans="1:22" ht="20" customHeight="1">
      <c r="A208" s="75" t="str">
        <f>IF(DECLARATIONS!C207=0,"",DECLARATIONS!C207)</f>
        <v/>
      </c>
      <c r="B208" s="237" t="str">
        <f>IF(ISNA(VLOOKUP(A208,DECLARATIONS!C$5:D$292,2,FALSE)),"",IF(VLOOKUP(A208,DECLARATIONS!C$5:D$292,2,FALSE)="","",VLOOKUP(A208,DECLARATIONS!C$5:D$292,2,FALSE)))</f>
        <v/>
      </c>
      <c r="C208" s="237" t="str">
        <f>IF(ISNA(VLOOKUP(A208,DECLARATIONS!C$5:G$292,5,FALSE)),"",IF(VLOOKUP(A208,DECLARATIONS!C$5:G$292,5,FALSE)="","",VLOOKUP(A208,DECLARATIONS!C$5:G$292,5,FALSE)))</f>
        <v/>
      </c>
      <c r="D208" s="237" t="str">
        <f>IF(ISNA(VLOOKUP(A208,DECLARATIONS!C$5:H$292,6,FALSE)),"",IF(VLOOKUP(A208,DECLARATIONS!C$5:H$292,6,FALSE)="","",VLOOKUP(A208,DECLARATIONS!C$5:H$292,6,FALSE)))</f>
        <v/>
      </c>
      <c r="E208" s="237" t="str">
        <f>IF(ISNA(VLOOKUP(A208,DECLARATIONS!C$5:F$292,4,FALSE)),"",IF(VLOOKUP(A208,DECLARATIONS!C$5:F$292,4,FALSE)="","",VLOOKUP(A208,DECLARATIONS!C$5:F$292,4,FALSE)))</f>
        <v/>
      </c>
      <c r="F208" s="75" t="str">
        <f>IF(B208="","",IF(ISNA(VLOOKUP(A208,'75m'!F$5:G$302,2,FALSE)),"",VLOOKUP(A208,'75m'!F$5:G$302,2,FALSE)))</f>
        <v/>
      </c>
      <c r="G208" s="75">
        <f>IF(B208="",0,IF(ISNA(VLOOKUP(A208,'75m'!F$5:I$302,4,FALSE)),0,VLOOKUP(A208,'75m'!F$5:I$302,4,FALSE)))</f>
        <v>0</v>
      </c>
      <c r="H208" s="75" t="str">
        <f>IF(B208="","",IF(ISNA(VLOOKUP(A208,'75m'!F$5:J$302,5,FALSE)),"",VLOOKUP(A208,'75m'!F$5:J$302,5,FALSE)))</f>
        <v/>
      </c>
      <c r="I208" s="77">
        <f>IF(B208="",0,IF(ISNA(VLOOKUP(A208,'600m'!F$5:I$302,2,FALSE)),0,VLOOKUP(A208,'600m'!F$5:I$302,2,FALSE)))</f>
        <v>0</v>
      </c>
      <c r="J208" s="75">
        <f>IF(B208="",0,IF(ISNA(VLOOKUP(A208,'600m'!F$5:I$302,4,FALSE)),0,VLOOKUP(A208,'600m'!F$5:I$302,4,FALSE)))</f>
        <v>0</v>
      </c>
      <c r="K208" s="75" t="str">
        <f>IF(B208="","",IF(ISNA(VLOOKUP(A208,'600m'!F$5:J$302,5,FALSE)),"",VLOOKUP(A208,'600m'!F$5:J$302,5,FALSE)))</f>
        <v/>
      </c>
      <c r="L208" s="75" t="str">
        <f>IF(B208="","",IF(ISNA(VLOOKUP(A208,LongJump!F$5:G$302,2,FALSE)),"",VLOOKUP(A208,LongJump!F$5:G$302,2,FALSE)))</f>
        <v/>
      </c>
      <c r="M208" s="75">
        <f>IF(B208="",0,IF(ISNA(VLOOKUP(A208,LongJump!F$5:I$302,4,FALSE)),0,VLOOKUP(A208,LongJump!F$5:I$302,4,FALSE)))</f>
        <v>0</v>
      </c>
      <c r="N208" s="75">
        <f>IF(B208="",0,IF(ISNA(VLOOKUP(A208,LongJump!F$5:J$302,5,FALSE)),0,VLOOKUP(A208,LongJump!F$5:J$302,5,FALSE)))</f>
        <v>0</v>
      </c>
      <c r="O208" s="75" t="str">
        <f>IF(B208="","",IF(ISNA(VLOOKUP(A208,Vortex!F$5:I$302,2,FALSE)),"",VLOOKUP(A208,Vortex!F$5:I$302,2,FALSE)))</f>
        <v/>
      </c>
      <c r="P208" s="75">
        <f>IF(B208="",0,IF(ISNA(VLOOKUP(A208,Vortex!F$5:I$302,4,FALSE)),0,VLOOKUP(A208,Vortex!F$5:I$302,4,FALSE)))</f>
        <v>0</v>
      </c>
      <c r="Q208" s="75">
        <f t="shared" si="47"/>
        <v>0</v>
      </c>
      <c r="R208" s="75" t="str">
        <f t="shared" si="48"/>
        <v/>
      </c>
      <c r="S208" s="75" t="str">
        <f t="shared" si="49"/>
        <v/>
      </c>
      <c r="T208" s="75" t="str">
        <f t="shared" si="50"/>
        <v/>
      </c>
      <c r="U208" s="75" t="str">
        <f t="shared" si="51"/>
        <v/>
      </c>
      <c r="V208" s="63"/>
    </row>
    <row r="209" spans="1:24" ht="20" customHeight="1">
      <c r="A209" s="75" t="str">
        <f>IF(DECLARATIONS!C208=0,"",DECLARATIONS!C208)</f>
        <v/>
      </c>
      <c r="B209" s="237" t="str">
        <f>IF(ISNA(VLOOKUP(A209,DECLARATIONS!C$5:D$292,2,FALSE)),"",IF(VLOOKUP(A209,DECLARATIONS!C$5:D$292,2,FALSE)="","",VLOOKUP(A209,DECLARATIONS!C$5:D$292,2,FALSE)))</f>
        <v/>
      </c>
      <c r="C209" s="237" t="str">
        <f>IF(ISNA(VLOOKUP(A209,DECLARATIONS!C$5:G$292,5,FALSE)),"",IF(VLOOKUP(A209,DECLARATIONS!C$5:G$292,5,FALSE)="","",VLOOKUP(A209,DECLARATIONS!C$5:G$292,5,FALSE)))</f>
        <v/>
      </c>
      <c r="D209" s="237" t="str">
        <f>IF(ISNA(VLOOKUP(A209,DECLARATIONS!C$5:H$292,6,FALSE)),"",IF(VLOOKUP(A209,DECLARATIONS!C$5:H$292,6,FALSE)="","",VLOOKUP(A209,DECLARATIONS!C$5:H$292,6,FALSE)))</f>
        <v/>
      </c>
      <c r="E209" s="237" t="str">
        <f>IF(ISNA(VLOOKUP(A209,DECLARATIONS!C$5:F$292,4,FALSE)),"",IF(VLOOKUP(A209,DECLARATIONS!C$5:F$292,4,FALSE)="","",VLOOKUP(A209,DECLARATIONS!C$5:F$292,4,FALSE)))</f>
        <v/>
      </c>
      <c r="F209" s="75" t="str">
        <f>IF(B209="","",IF(ISNA(VLOOKUP(A209,'75m'!F$5:G$302,2,FALSE)),"",VLOOKUP(A209,'75m'!F$5:G$302,2,FALSE)))</f>
        <v/>
      </c>
      <c r="G209" s="75">
        <f>IF(B209="",0,IF(ISNA(VLOOKUP(A209,'75m'!F$5:I$302,4,FALSE)),0,VLOOKUP(A209,'75m'!F$5:I$302,4,FALSE)))</f>
        <v>0</v>
      </c>
      <c r="H209" s="75" t="str">
        <f>IF(B209="","",IF(ISNA(VLOOKUP(A209,'75m'!F$5:J$302,5,FALSE)),"",VLOOKUP(A209,'75m'!F$5:J$302,5,FALSE)))</f>
        <v/>
      </c>
      <c r="I209" s="77">
        <f>IF(B209="",0,IF(ISNA(VLOOKUP(A209,'600m'!F$5:I$302,2,FALSE)),0,VLOOKUP(A209,'600m'!F$5:I$302,2,FALSE)))</f>
        <v>0</v>
      </c>
      <c r="J209" s="75">
        <f>IF(B209="",0,IF(ISNA(VLOOKUP(A209,'600m'!F$5:I$302,4,FALSE)),0,VLOOKUP(A209,'600m'!F$5:I$302,4,FALSE)))</f>
        <v>0</v>
      </c>
      <c r="K209" s="75" t="str">
        <f>IF(B209="","",IF(ISNA(VLOOKUP(A209,'600m'!F$5:J$302,5,FALSE)),"",VLOOKUP(A209,'600m'!F$5:J$302,5,FALSE)))</f>
        <v/>
      </c>
      <c r="L209" s="75" t="str">
        <f>IF(B209="","",IF(ISNA(VLOOKUP(A209,LongJump!F$5:G$302,2,FALSE)),"",VLOOKUP(A209,LongJump!F$5:G$302,2,FALSE)))</f>
        <v/>
      </c>
      <c r="M209" s="75">
        <f>IF(B209="",0,IF(ISNA(VLOOKUP(A209,LongJump!F$5:I$302,4,FALSE)),0,VLOOKUP(A209,LongJump!F$5:I$302,4,FALSE)))</f>
        <v>0</v>
      </c>
      <c r="N209" s="75">
        <f>IF(B209="",0,IF(ISNA(VLOOKUP(A209,LongJump!F$5:J$302,5,FALSE)),0,VLOOKUP(A209,LongJump!F$5:J$302,5,FALSE)))</f>
        <v>0</v>
      </c>
      <c r="O209" s="75" t="str">
        <f>IF(B209="","",IF(ISNA(VLOOKUP(A209,Vortex!F$5:I$302,2,FALSE)),"",VLOOKUP(A209,Vortex!F$5:I$302,2,FALSE)))</f>
        <v/>
      </c>
      <c r="P209" s="75">
        <f>IF(B209="",0,IF(ISNA(VLOOKUP(A209,Vortex!F$5:I$302,4,FALSE)),0,VLOOKUP(A209,Vortex!F$5:I$302,4,FALSE)))</f>
        <v>0</v>
      </c>
      <c r="Q209" s="75">
        <f t="shared" si="47"/>
        <v>0</v>
      </c>
      <c r="R209" s="75" t="str">
        <f t="shared" si="48"/>
        <v/>
      </c>
      <c r="S209" s="75" t="str">
        <f t="shared" si="49"/>
        <v/>
      </c>
      <c r="T209" s="75" t="str">
        <f t="shared" si="50"/>
        <v/>
      </c>
      <c r="U209" s="75" t="str">
        <f t="shared" si="51"/>
        <v/>
      </c>
      <c r="V209" s="63"/>
    </row>
    <row r="210" spans="1:24" ht="20" customHeight="1">
      <c r="A210" s="75" t="str">
        <f>IF(DECLARATIONS!C209=0,"",DECLARATIONS!C209)</f>
        <v/>
      </c>
      <c r="B210" s="237" t="str">
        <f>IF(ISNA(VLOOKUP(A210,DECLARATIONS!C$5:D$292,2,FALSE)),"",IF(VLOOKUP(A210,DECLARATIONS!C$5:D$292,2,FALSE)="","",VLOOKUP(A210,DECLARATIONS!C$5:D$292,2,FALSE)))</f>
        <v/>
      </c>
      <c r="C210" s="237" t="str">
        <f>IF(ISNA(VLOOKUP(A210,DECLARATIONS!C$5:G$292,5,FALSE)),"",IF(VLOOKUP(A210,DECLARATIONS!C$5:G$292,5,FALSE)="","",VLOOKUP(A210,DECLARATIONS!C$5:G$292,5,FALSE)))</f>
        <v/>
      </c>
      <c r="D210" s="237" t="str">
        <f>IF(ISNA(VLOOKUP(A210,DECLARATIONS!C$5:H$292,6,FALSE)),"",IF(VLOOKUP(A210,DECLARATIONS!C$5:H$292,6,FALSE)="","",VLOOKUP(A210,DECLARATIONS!C$5:H$292,6,FALSE)))</f>
        <v/>
      </c>
      <c r="E210" s="237" t="str">
        <f>IF(ISNA(VLOOKUP(A210,DECLARATIONS!C$5:F$292,4,FALSE)),"",IF(VLOOKUP(A210,DECLARATIONS!C$5:F$292,4,FALSE)="","",VLOOKUP(A210,DECLARATIONS!C$5:F$292,4,FALSE)))</f>
        <v/>
      </c>
      <c r="F210" s="75" t="str">
        <f>IF(B210="","",IF(ISNA(VLOOKUP(A210,'75m'!F$5:G$302,2,FALSE)),"",VLOOKUP(A210,'75m'!F$5:G$302,2,FALSE)))</f>
        <v/>
      </c>
      <c r="G210" s="75">
        <f>IF(B210="",0,IF(ISNA(VLOOKUP(A210,'75m'!F$5:I$302,4,FALSE)),0,VLOOKUP(A210,'75m'!F$5:I$302,4,FALSE)))</f>
        <v>0</v>
      </c>
      <c r="H210" s="75" t="str">
        <f>IF(B210="","",IF(ISNA(VLOOKUP(A210,'75m'!F$5:J$302,5,FALSE)),"",VLOOKUP(A210,'75m'!F$5:J$302,5,FALSE)))</f>
        <v/>
      </c>
      <c r="I210" s="77">
        <f>IF(B210="",0,IF(ISNA(VLOOKUP(A210,'600m'!F$5:I$302,2,FALSE)),0,VLOOKUP(A210,'600m'!F$5:I$302,2,FALSE)))</f>
        <v>0</v>
      </c>
      <c r="J210" s="75">
        <f>IF(B210="",0,IF(ISNA(VLOOKUP(A210,'600m'!F$5:I$302,4,FALSE)),0,VLOOKUP(A210,'600m'!F$5:I$302,4,FALSE)))</f>
        <v>0</v>
      </c>
      <c r="K210" s="75" t="str">
        <f>IF(B210="","",IF(ISNA(VLOOKUP(A210,'600m'!F$5:J$302,5,FALSE)),"",VLOOKUP(A210,'600m'!F$5:J$302,5,FALSE)))</f>
        <v/>
      </c>
      <c r="L210" s="75" t="str">
        <f>IF(B210="","",IF(ISNA(VLOOKUP(A210,LongJump!F$5:G$302,2,FALSE)),"",VLOOKUP(A210,LongJump!F$5:G$302,2,FALSE)))</f>
        <v/>
      </c>
      <c r="M210" s="75">
        <f>IF(B210="",0,IF(ISNA(VLOOKUP(A210,LongJump!F$5:I$302,4,FALSE)),0,VLOOKUP(A210,LongJump!F$5:I$302,4,FALSE)))</f>
        <v>0</v>
      </c>
      <c r="N210" s="75">
        <f>IF(B210="",0,IF(ISNA(VLOOKUP(A210,LongJump!F$5:J$302,5,FALSE)),0,VLOOKUP(A210,LongJump!F$5:J$302,5,FALSE)))</f>
        <v>0</v>
      </c>
      <c r="O210" s="75" t="str">
        <f>IF(B210="","",IF(ISNA(VLOOKUP(A210,Vortex!F$5:I$302,2,FALSE)),"",VLOOKUP(A210,Vortex!F$5:I$302,2,FALSE)))</f>
        <v/>
      </c>
      <c r="P210" s="75">
        <f>IF(B210="",0,IF(ISNA(VLOOKUP(A210,Vortex!F$5:I$302,4,FALSE)),0,VLOOKUP(A210,Vortex!F$5:I$302,4,FALSE)))</f>
        <v>0</v>
      </c>
      <c r="Q210" s="75">
        <f t="shared" si="47"/>
        <v>0</v>
      </c>
      <c r="R210" s="75" t="str">
        <f t="shared" si="48"/>
        <v/>
      </c>
      <c r="S210" s="75" t="str">
        <f t="shared" si="49"/>
        <v/>
      </c>
      <c r="T210" s="75" t="str">
        <f t="shared" si="50"/>
        <v/>
      </c>
      <c r="U210" s="75" t="str">
        <f t="shared" si="51"/>
        <v/>
      </c>
      <c r="V210" s="63"/>
    </row>
    <row r="211" spans="1:24" ht="20" customHeight="1">
      <c r="A211" s="75" t="str">
        <f>IF(DECLARATIONS!C210=0,"",DECLARATIONS!C210)</f>
        <v/>
      </c>
      <c r="B211" s="237" t="str">
        <f>IF(ISNA(VLOOKUP(A211,DECLARATIONS!C$5:D$292,2,FALSE)),"",IF(VLOOKUP(A211,DECLARATIONS!C$5:D$292,2,FALSE)="","",VLOOKUP(A211,DECLARATIONS!C$5:D$292,2,FALSE)))</f>
        <v/>
      </c>
      <c r="C211" s="237" t="str">
        <f>IF(ISNA(VLOOKUP(A211,DECLARATIONS!C$5:G$292,5,FALSE)),"",IF(VLOOKUP(A211,DECLARATIONS!C$5:G$292,5,FALSE)="","",VLOOKUP(A211,DECLARATIONS!C$5:G$292,5,FALSE)))</f>
        <v/>
      </c>
      <c r="D211" s="237" t="str">
        <f>IF(ISNA(VLOOKUP(A211,DECLARATIONS!C$5:H$292,6,FALSE)),"",IF(VLOOKUP(A211,DECLARATIONS!C$5:H$292,6,FALSE)="","",VLOOKUP(A211,DECLARATIONS!C$5:H$292,6,FALSE)))</f>
        <v/>
      </c>
      <c r="E211" s="237" t="str">
        <f>IF(ISNA(VLOOKUP(A211,DECLARATIONS!C$5:F$292,4,FALSE)),"",IF(VLOOKUP(A211,DECLARATIONS!C$5:F$292,4,FALSE)="","",VLOOKUP(A211,DECLARATIONS!C$5:F$292,4,FALSE)))</f>
        <v/>
      </c>
      <c r="F211" s="75" t="str">
        <f>IF(B211="","",IF(ISNA(VLOOKUP(A211,'75m'!F$5:G$302,2,FALSE)),"",VLOOKUP(A211,'75m'!F$5:G$302,2,FALSE)))</f>
        <v/>
      </c>
      <c r="G211" s="75">
        <f>IF(B211="",0,IF(ISNA(VLOOKUP(A211,'75m'!F$5:I$302,4,FALSE)),0,VLOOKUP(A211,'75m'!F$5:I$302,4,FALSE)))</f>
        <v>0</v>
      </c>
      <c r="H211" s="75" t="str">
        <f>IF(B211="","",IF(ISNA(VLOOKUP(A211,'75m'!F$5:J$302,5,FALSE)),"",VLOOKUP(A211,'75m'!F$5:J$302,5,FALSE)))</f>
        <v/>
      </c>
      <c r="I211" s="77">
        <f>IF(B211="",0,IF(ISNA(VLOOKUP(A211,'600m'!F$5:I$302,2,FALSE)),0,VLOOKUP(A211,'600m'!F$5:I$302,2,FALSE)))</f>
        <v>0</v>
      </c>
      <c r="J211" s="75">
        <f>IF(B211="",0,IF(ISNA(VLOOKUP(A211,'600m'!F$5:I$302,4,FALSE)),0,VLOOKUP(A211,'600m'!F$5:I$302,4,FALSE)))</f>
        <v>0</v>
      </c>
      <c r="K211" s="75" t="str">
        <f>IF(B211="","",IF(ISNA(VLOOKUP(A211,'600m'!F$5:J$302,5,FALSE)),"",VLOOKUP(A211,'600m'!F$5:J$302,5,FALSE)))</f>
        <v/>
      </c>
      <c r="L211" s="75" t="str">
        <f>IF(B211="","",IF(ISNA(VLOOKUP(A211,LongJump!F$5:G$302,2,FALSE)),"",VLOOKUP(A211,LongJump!F$5:G$302,2,FALSE)))</f>
        <v/>
      </c>
      <c r="M211" s="75">
        <f>IF(B211="",0,IF(ISNA(VLOOKUP(A211,LongJump!F$5:I$302,4,FALSE)),0,VLOOKUP(A211,LongJump!F$5:I$302,4,FALSE)))</f>
        <v>0</v>
      </c>
      <c r="N211" s="75">
        <f>IF(B211="",0,IF(ISNA(VLOOKUP(A211,LongJump!F$5:J$302,5,FALSE)),0,VLOOKUP(A211,LongJump!F$5:J$302,5,FALSE)))</f>
        <v>0</v>
      </c>
      <c r="O211" s="75" t="str">
        <f>IF(B211="","",IF(ISNA(VLOOKUP(A211,Vortex!F$5:I$302,2,FALSE)),"",VLOOKUP(A211,Vortex!F$5:I$302,2,FALSE)))</f>
        <v/>
      </c>
      <c r="P211" s="75">
        <f>IF(B211="",0,IF(ISNA(VLOOKUP(A211,Vortex!F$5:I$302,4,FALSE)),0,VLOOKUP(A211,Vortex!F$5:I$302,4,FALSE)))</f>
        <v>0</v>
      </c>
      <c r="Q211" s="75">
        <f t="shared" si="47"/>
        <v>0</v>
      </c>
      <c r="R211" s="75" t="str">
        <f t="shared" si="48"/>
        <v/>
      </c>
      <c r="S211" s="75" t="str">
        <f t="shared" si="49"/>
        <v/>
      </c>
      <c r="T211" s="75" t="str">
        <f t="shared" si="50"/>
        <v/>
      </c>
      <c r="U211" s="75" t="str">
        <f t="shared" si="51"/>
        <v/>
      </c>
      <c r="V211" s="63"/>
    </row>
    <row r="212" spans="1:24" ht="20" customHeight="1">
      <c r="A212" s="75" t="str">
        <f>IF(DECLARATIONS!C211=0,"",DECLARATIONS!C211)</f>
        <v/>
      </c>
      <c r="B212" s="237" t="str">
        <f>IF(ISNA(VLOOKUP(A212,DECLARATIONS!C$5:D$292,2,FALSE)),"",IF(VLOOKUP(A212,DECLARATIONS!C$5:D$292,2,FALSE)="","",VLOOKUP(A212,DECLARATIONS!C$5:D$292,2,FALSE)))</f>
        <v/>
      </c>
      <c r="C212" s="237" t="str">
        <f>IF(ISNA(VLOOKUP(A212,DECLARATIONS!C$5:G$292,5,FALSE)),"",IF(VLOOKUP(A212,DECLARATIONS!C$5:G$292,5,FALSE)="","",VLOOKUP(A212,DECLARATIONS!C$5:G$292,5,FALSE)))</f>
        <v/>
      </c>
      <c r="D212" s="237" t="str">
        <f>IF(ISNA(VLOOKUP(A212,DECLARATIONS!C$5:H$292,6,FALSE)),"",IF(VLOOKUP(A212,DECLARATIONS!C$5:H$292,6,FALSE)="","",VLOOKUP(A212,DECLARATIONS!C$5:H$292,6,FALSE)))</f>
        <v/>
      </c>
      <c r="E212" s="237" t="str">
        <f>IF(ISNA(VLOOKUP(A212,DECLARATIONS!C$5:F$292,4,FALSE)),"",IF(VLOOKUP(A212,DECLARATIONS!C$5:F$292,4,FALSE)="","",VLOOKUP(A212,DECLARATIONS!C$5:F$292,4,FALSE)))</f>
        <v/>
      </c>
      <c r="F212" s="75" t="str">
        <f>IF(B212="","",IF(ISNA(VLOOKUP(A212,'75m'!F$5:G$302,2,FALSE)),"",VLOOKUP(A212,'75m'!F$5:G$302,2,FALSE)))</f>
        <v/>
      </c>
      <c r="G212" s="75">
        <f>IF(B212="",0,IF(ISNA(VLOOKUP(A212,'75m'!F$5:I$302,4,FALSE)),0,VLOOKUP(A212,'75m'!F$5:I$302,4,FALSE)))</f>
        <v>0</v>
      </c>
      <c r="H212" s="75" t="str">
        <f>IF(B212="","",IF(ISNA(VLOOKUP(A212,'75m'!F$5:J$302,5,FALSE)),"",VLOOKUP(A212,'75m'!F$5:J$302,5,FALSE)))</f>
        <v/>
      </c>
      <c r="I212" s="77">
        <f>IF(B212="",0,IF(ISNA(VLOOKUP(A212,'600m'!F$5:I$302,2,FALSE)),0,VLOOKUP(A212,'600m'!F$5:I$302,2,FALSE)))</f>
        <v>0</v>
      </c>
      <c r="J212" s="75">
        <f>IF(B212="",0,IF(ISNA(VLOOKUP(A212,'600m'!F$5:I$302,4,FALSE)),0,VLOOKUP(A212,'600m'!F$5:I$302,4,FALSE)))</f>
        <v>0</v>
      </c>
      <c r="K212" s="75" t="str">
        <f>IF(B212="","",IF(ISNA(VLOOKUP(A212,'600m'!F$5:J$302,5,FALSE)),"",VLOOKUP(A212,'600m'!F$5:J$302,5,FALSE)))</f>
        <v/>
      </c>
      <c r="L212" s="75" t="str">
        <f>IF(B212="","",IF(ISNA(VLOOKUP(A212,LongJump!F$5:G$302,2,FALSE)),"",VLOOKUP(A212,LongJump!F$5:G$302,2,FALSE)))</f>
        <v/>
      </c>
      <c r="M212" s="75">
        <f>IF(B212="",0,IF(ISNA(VLOOKUP(A212,LongJump!F$5:I$302,4,FALSE)),0,VLOOKUP(A212,LongJump!F$5:I$302,4,FALSE)))</f>
        <v>0</v>
      </c>
      <c r="N212" s="75">
        <f>IF(B212="",0,IF(ISNA(VLOOKUP(A212,LongJump!F$5:J$302,5,FALSE)),0,VLOOKUP(A212,LongJump!F$5:J$302,5,FALSE)))</f>
        <v>0</v>
      </c>
      <c r="O212" s="75" t="str">
        <f>IF(B212="","",IF(ISNA(VLOOKUP(A212,Vortex!F$5:I$302,2,FALSE)),"",VLOOKUP(A212,Vortex!F$5:I$302,2,FALSE)))</f>
        <v/>
      </c>
      <c r="P212" s="75">
        <f>IF(B212="",0,IF(ISNA(VLOOKUP(A212,Vortex!F$5:I$302,4,FALSE)),0,VLOOKUP(A212,Vortex!F$5:I$302,4,FALSE)))</f>
        <v>0</v>
      </c>
      <c r="Q212" s="75">
        <f t="shared" si="47"/>
        <v>0</v>
      </c>
      <c r="R212" s="75" t="str">
        <f t="shared" si="48"/>
        <v/>
      </c>
      <c r="S212" s="75" t="str">
        <f t="shared" si="49"/>
        <v/>
      </c>
      <c r="T212" s="75" t="str">
        <f t="shared" si="50"/>
        <v/>
      </c>
      <c r="U212" s="75" t="str">
        <f t="shared" si="51"/>
        <v/>
      </c>
      <c r="V212" s="63"/>
    </row>
    <row r="213" spans="1:24" ht="20" customHeight="1">
      <c r="A213" s="75" t="str">
        <f>IF(DECLARATIONS!C212=0,"",DECLARATIONS!C212)</f>
        <v/>
      </c>
      <c r="B213" s="237" t="str">
        <f>IF(ISNA(VLOOKUP(A213,DECLARATIONS!C$5:D$292,2,FALSE)),"",IF(VLOOKUP(A213,DECLARATIONS!C$5:D$292,2,FALSE)="","",VLOOKUP(A213,DECLARATIONS!C$5:D$292,2,FALSE)))</f>
        <v/>
      </c>
      <c r="C213" s="237" t="str">
        <f>IF(ISNA(VLOOKUP(A213,DECLARATIONS!C$5:G$292,5,FALSE)),"",IF(VLOOKUP(A213,DECLARATIONS!C$5:G$292,5,FALSE)="","",VLOOKUP(A213,DECLARATIONS!C$5:G$292,5,FALSE)))</f>
        <v/>
      </c>
      <c r="D213" s="237" t="str">
        <f>IF(ISNA(VLOOKUP(A213,DECLARATIONS!C$5:H$292,6,FALSE)),"",IF(VLOOKUP(A213,DECLARATIONS!C$5:H$292,6,FALSE)="","",VLOOKUP(A213,DECLARATIONS!C$5:H$292,6,FALSE)))</f>
        <v/>
      </c>
      <c r="E213" s="237" t="str">
        <f>IF(ISNA(VLOOKUP(A213,DECLARATIONS!C$5:F$292,4,FALSE)),"",IF(VLOOKUP(A213,DECLARATIONS!C$5:F$292,4,FALSE)="","",VLOOKUP(A213,DECLARATIONS!C$5:F$292,4,FALSE)))</f>
        <v/>
      </c>
      <c r="F213" s="75" t="str">
        <f>IF(B213="","",IF(ISNA(VLOOKUP(A213,'75m'!F$5:G$302,2,FALSE)),"",VLOOKUP(A213,'75m'!F$5:G$302,2,FALSE)))</f>
        <v/>
      </c>
      <c r="G213" s="75">
        <f>IF(B213="",0,IF(ISNA(VLOOKUP(A213,'75m'!F$5:I$302,4,FALSE)),0,VLOOKUP(A213,'75m'!F$5:I$302,4,FALSE)))</f>
        <v>0</v>
      </c>
      <c r="H213" s="75" t="str">
        <f>IF(B213="","",IF(ISNA(VLOOKUP(A213,'75m'!F$5:J$302,5,FALSE)),"",VLOOKUP(A213,'75m'!F$5:J$302,5,FALSE)))</f>
        <v/>
      </c>
      <c r="I213" s="77">
        <f>IF(B213="",0,IF(ISNA(VLOOKUP(A213,'600m'!F$5:I$302,2,FALSE)),0,VLOOKUP(A213,'600m'!F$5:I$302,2,FALSE)))</f>
        <v>0</v>
      </c>
      <c r="J213" s="75">
        <f>IF(B213="",0,IF(ISNA(VLOOKUP(A213,'600m'!F$5:I$302,4,FALSE)),0,VLOOKUP(A213,'600m'!F$5:I$302,4,FALSE)))</f>
        <v>0</v>
      </c>
      <c r="K213" s="75" t="str">
        <f>IF(B213="","",IF(ISNA(VLOOKUP(A213,'600m'!F$5:J$302,5,FALSE)),"",VLOOKUP(A213,'600m'!F$5:J$302,5,FALSE)))</f>
        <v/>
      </c>
      <c r="L213" s="75" t="str">
        <f>IF(B213="","",IF(ISNA(VLOOKUP(A213,LongJump!F$5:G$302,2,FALSE)),"",VLOOKUP(A213,LongJump!F$5:G$302,2,FALSE)))</f>
        <v/>
      </c>
      <c r="M213" s="75">
        <f>IF(B213="",0,IF(ISNA(VLOOKUP(A213,LongJump!F$5:I$302,4,FALSE)),0,VLOOKUP(A213,LongJump!F$5:I$302,4,FALSE)))</f>
        <v>0</v>
      </c>
      <c r="N213" s="75">
        <f>IF(B213="",0,IF(ISNA(VLOOKUP(A213,LongJump!F$5:J$302,5,FALSE)),0,VLOOKUP(A213,LongJump!F$5:J$302,5,FALSE)))</f>
        <v>0</v>
      </c>
      <c r="O213" s="75" t="str">
        <f>IF(B213="","",IF(ISNA(VLOOKUP(A213,Vortex!F$5:I$302,2,FALSE)),"",VLOOKUP(A213,Vortex!F$5:I$302,2,FALSE)))</f>
        <v/>
      </c>
      <c r="P213" s="75">
        <f>IF(B213="",0,IF(ISNA(VLOOKUP(A213,Vortex!F$5:I$302,4,FALSE)),0,VLOOKUP(A213,Vortex!F$5:I$302,4,FALSE)))</f>
        <v>0</v>
      </c>
      <c r="Q213" s="75">
        <f t="shared" si="47"/>
        <v>0</v>
      </c>
      <c r="R213" s="75" t="str">
        <f t="shared" si="48"/>
        <v/>
      </c>
      <c r="S213" s="75" t="str">
        <f t="shared" si="49"/>
        <v/>
      </c>
      <c r="T213" s="75" t="str">
        <f t="shared" si="50"/>
        <v/>
      </c>
      <c r="U213" s="75" t="str">
        <f t="shared" si="51"/>
        <v/>
      </c>
      <c r="V213" s="63"/>
    </row>
    <row r="214" spans="1:24" ht="20" customHeight="1">
      <c r="A214" s="75" t="str">
        <f>IF(DECLARATIONS!C213=0,"",DECLARATIONS!C213)</f>
        <v/>
      </c>
      <c r="B214" s="237" t="str">
        <f>IF(ISNA(VLOOKUP(A214,DECLARATIONS!C$5:D$292,2,FALSE)),"",IF(VLOOKUP(A214,DECLARATIONS!C$5:D$292,2,FALSE)="","",VLOOKUP(A214,DECLARATIONS!C$5:D$292,2,FALSE)))</f>
        <v/>
      </c>
      <c r="C214" s="237" t="str">
        <f>IF(ISNA(VLOOKUP(A214,DECLARATIONS!C$5:G$292,5,FALSE)),"",IF(VLOOKUP(A214,DECLARATIONS!C$5:G$292,5,FALSE)="","",VLOOKUP(A214,DECLARATIONS!C$5:G$292,5,FALSE)))</f>
        <v/>
      </c>
      <c r="D214" s="237" t="str">
        <f>IF(ISNA(VLOOKUP(A214,DECLARATIONS!C$5:H$292,6,FALSE)),"",IF(VLOOKUP(A214,DECLARATIONS!C$5:H$292,6,FALSE)="","",VLOOKUP(A214,DECLARATIONS!C$5:H$292,6,FALSE)))</f>
        <v/>
      </c>
      <c r="E214" s="237" t="str">
        <f>IF(ISNA(VLOOKUP(A214,DECLARATIONS!C$5:F$292,4,FALSE)),"",IF(VLOOKUP(A214,DECLARATIONS!C$5:F$292,4,FALSE)="","",VLOOKUP(A214,DECLARATIONS!C$5:F$292,4,FALSE)))</f>
        <v/>
      </c>
      <c r="F214" s="75" t="str">
        <f>IF(B214="","",IF(ISNA(VLOOKUP(A214,'75m'!F$5:G$302,2,FALSE)),"",VLOOKUP(A214,'75m'!F$5:G$302,2,FALSE)))</f>
        <v/>
      </c>
      <c r="G214" s="75">
        <f>IF(B214="",0,IF(ISNA(VLOOKUP(A214,'75m'!F$5:I$302,4,FALSE)),0,VLOOKUP(A214,'75m'!F$5:I$302,4,FALSE)))</f>
        <v>0</v>
      </c>
      <c r="H214" s="75" t="str">
        <f>IF(B214="","",IF(ISNA(VLOOKUP(A214,'75m'!F$5:J$302,5,FALSE)),"",VLOOKUP(A214,'75m'!F$5:J$302,5,FALSE)))</f>
        <v/>
      </c>
      <c r="I214" s="77">
        <f>IF(B214="",0,IF(ISNA(VLOOKUP(A214,'600m'!F$5:I$302,2,FALSE)),0,VLOOKUP(A214,'600m'!F$5:I$302,2,FALSE)))</f>
        <v>0</v>
      </c>
      <c r="J214" s="75">
        <f>IF(B214="",0,IF(ISNA(VLOOKUP(A214,'600m'!F$5:I$302,4,FALSE)),0,VLOOKUP(A214,'600m'!F$5:I$302,4,FALSE)))</f>
        <v>0</v>
      </c>
      <c r="K214" s="75" t="str">
        <f>IF(B214="","",IF(ISNA(VLOOKUP(A214,'600m'!F$5:J$302,5,FALSE)),"",VLOOKUP(A214,'600m'!F$5:J$302,5,FALSE)))</f>
        <v/>
      </c>
      <c r="L214" s="75" t="str">
        <f>IF(B214="","",IF(ISNA(VLOOKUP(A214,LongJump!F$5:G$302,2,FALSE)),"",VLOOKUP(A214,LongJump!F$5:G$302,2,FALSE)))</f>
        <v/>
      </c>
      <c r="M214" s="75">
        <f>IF(B214="",0,IF(ISNA(VLOOKUP(A214,LongJump!F$5:I$302,4,FALSE)),0,VLOOKUP(A214,LongJump!F$5:I$302,4,FALSE)))</f>
        <v>0</v>
      </c>
      <c r="N214" s="75">
        <f>IF(B214="",0,IF(ISNA(VLOOKUP(A214,LongJump!F$5:J$302,5,FALSE)),0,VLOOKUP(A214,LongJump!F$5:J$302,5,FALSE)))</f>
        <v>0</v>
      </c>
      <c r="O214" s="75" t="str">
        <f>IF(B214="","",IF(ISNA(VLOOKUP(A214,Vortex!F$5:I$302,2,FALSE)),"",VLOOKUP(A214,Vortex!F$5:I$302,2,FALSE)))</f>
        <v/>
      </c>
      <c r="P214" s="75">
        <f>IF(B214="",0,IF(ISNA(VLOOKUP(A214,Vortex!F$5:I$302,4,FALSE)),0,VLOOKUP(A214,Vortex!F$5:I$302,4,FALSE)))</f>
        <v>0</v>
      </c>
      <c r="Q214" s="75">
        <f t="shared" si="47"/>
        <v>0</v>
      </c>
      <c r="R214" s="75" t="str">
        <f t="shared" si="48"/>
        <v/>
      </c>
      <c r="S214" s="75" t="str">
        <f t="shared" si="49"/>
        <v/>
      </c>
      <c r="T214" s="75" t="str">
        <f t="shared" si="50"/>
        <v/>
      </c>
      <c r="U214" s="75" t="str">
        <f t="shared" si="51"/>
        <v/>
      </c>
      <c r="V214" s="63"/>
    </row>
    <row r="215" spans="1:24" ht="20" customHeight="1">
      <c r="A215" s="75" t="str">
        <f>IF(DECLARATIONS!C214=0,"",DECLARATIONS!C214)</f>
        <v/>
      </c>
      <c r="B215" s="237" t="str">
        <f>IF(ISNA(VLOOKUP(A215,DECLARATIONS!C$5:D$292,2,FALSE)),"",IF(VLOOKUP(A215,DECLARATIONS!C$5:D$292,2,FALSE)="","",VLOOKUP(A215,DECLARATIONS!C$5:D$292,2,FALSE)))</f>
        <v/>
      </c>
      <c r="C215" s="237" t="str">
        <f>IF(ISNA(VLOOKUP(A215,DECLARATIONS!C$5:G$292,5,FALSE)),"",IF(VLOOKUP(A215,DECLARATIONS!C$5:G$292,5,FALSE)="","",VLOOKUP(A215,DECLARATIONS!C$5:G$292,5,FALSE)))</f>
        <v/>
      </c>
      <c r="D215" s="237" t="str">
        <f>IF(ISNA(VLOOKUP(A215,DECLARATIONS!C$5:H$292,6,FALSE)),"",IF(VLOOKUP(A215,DECLARATIONS!C$5:H$292,6,FALSE)="","",VLOOKUP(A215,DECLARATIONS!C$5:H$292,6,FALSE)))</f>
        <v/>
      </c>
      <c r="E215" s="237" t="str">
        <f>IF(ISNA(VLOOKUP(A215,DECLARATIONS!C$5:F$292,4,FALSE)),"",IF(VLOOKUP(A215,DECLARATIONS!C$5:F$292,4,FALSE)="","",VLOOKUP(A215,DECLARATIONS!C$5:F$292,4,FALSE)))</f>
        <v/>
      </c>
      <c r="F215" s="75" t="str">
        <f>IF(B215="","",IF(ISNA(VLOOKUP(A215,'75m'!F$5:G$302,2,FALSE)),"",VLOOKUP(A215,'75m'!F$5:G$302,2,FALSE)))</f>
        <v/>
      </c>
      <c r="G215" s="75">
        <f>IF(B215="",0,IF(ISNA(VLOOKUP(A215,'75m'!F$5:I$302,4,FALSE)),0,VLOOKUP(A215,'75m'!F$5:I$302,4,FALSE)))</f>
        <v>0</v>
      </c>
      <c r="H215" s="75" t="str">
        <f>IF(B215="","",IF(ISNA(VLOOKUP(A215,'75m'!F$5:J$302,5,FALSE)),"",VLOOKUP(A215,'75m'!F$5:J$302,5,FALSE)))</f>
        <v/>
      </c>
      <c r="I215" s="77">
        <f>IF(B215="",0,IF(ISNA(VLOOKUP(A215,'600m'!F$5:I$302,2,FALSE)),0,VLOOKUP(A215,'600m'!F$5:I$302,2,FALSE)))</f>
        <v>0</v>
      </c>
      <c r="J215" s="75">
        <f>IF(B215="",0,IF(ISNA(VLOOKUP(A215,'600m'!F$5:I$302,4,FALSE)),0,VLOOKUP(A215,'600m'!F$5:I$302,4,FALSE)))</f>
        <v>0</v>
      </c>
      <c r="K215" s="75" t="str">
        <f>IF(B215="","",IF(ISNA(VLOOKUP(A215,'600m'!F$5:J$302,5,FALSE)),"",VLOOKUP(A215,'600m'!F$5:J$302,5,FALSE)))</f>
        <v/>
      </c>
      <c r="L215" s="75" t="str">
        <f>IF(B215="","",IF(ISNA(VLOOKUP(A215,LongJump!F$5:G$302,2,FALSE)),"",VLOOKUP(A215,LongJump!F$5:G$302,2,FALSE)))</f>
        <v/>
      </c>
      <c r="M215" s="75">
        <f>IF(B215="",0,IF(ISNA(VLOOKUP(A215,LongJump!F$5:I$302,4,FALSE)),0,VLOOKUP(A215,LongJump!F$5:I$302,4,FALSE)))</f>
        <v>0</v>
      </c>
      <c r="N215" s="75">
        <f>IF(B215="",0,IF(ISNA(VLOOKUP(A215,LongJump!F$5:J$302,5,FALSE)),0,VLOOKUP(A215,LongJump!F$5:J$302,5,FALSE)))</f>
        <v>0</v>
      </c>
      <c r="O215" s="75" t="str">
        <f>IF(B215="","",IF(ISNA(VLOOKUP(A215,Vortex!F$5:I$302,2,FALSE)),"",VLOOKUP(A215,Vortex!F$5:I$302,2,FALSE)))</f>
        <v/>
      </c>
      <c r="P215" s="75">
        <f>IF(B215="",0,IF(ISNA(VLOOKUP(A215,Vortex!F$5:I$302,4,FALSE)),0,VLOOKUP(A215,Vortex!F$5:I$302,4,FALSE)))</f>
        <v>0</v>
      </c>
      <c r="Q215" s="75">
        <f t="shared" si="47"/>
        <v>0</v>
      </c>
      <c r="R215" s="75" t="str">
        <f t="shared" si="48"/>
        <v/>
      </c>
      <c r="S215" s="75" t="str">
        <f t="shared" si="49"/>
        <v/>
      </c>
      <c r="T215" s="75" t="str">
        <f t="shared" si="50"/>
        <v/>
      </c>
      <c r="U215" s="75" t="str">
        <f t="shared" si="51"/>
        <v/>
      </c>
      <c r="V215" s="63"/>
      <c r="X215" s="1" t="s">
        <v>29</v>
      </c>
    </row>
    <row r="216" spans="1:24" s="15" customFormat="1" ht="20" customHeight="1">
      <c r="A216" s="75" t="str">
        <f>IF(DECLARATIONS!C215=0,"",DECLARATIONS!C215)</f>
        <v/>
      </c>
      <c r="B216" s="237" t="str">
        <f>IF(ISNA(VLOOKUP(A216,DECLARATIONS!C$5:D$292,2,FALSE)),"",IF(VLOOKUP(A216,DECLARATIONS!C$5:D$292,2,FALSE)="","",VLOOKUP(A216,DECLARATIONS!C$5:D$292,2,FALSE)))</f>
        <v/>
      </c>
      <c r="C216" s="237" t="str">
        <f>IF(ISNA(VLOOKUP(A216,DECLARATIONS!C$5:G$292,5,FALSE)),"",IF(VLOOKUP(A216,DECLARATIONS!C$5:G$292,5,FALSE)="","",VLOOKUP(A216,DECLARATIONS!C$5:G$292,5,FALSE)))</f>
        <v/>
      </c>
      <c r="D216" s="237" t="str">
        <f>IF(ISNA(VLOOKUP(A216,DECLARATIONS!C$5:H$292,6,FALSE)),"",IF(VLOOKUP(A216,DECLARATIONS!C$5:H$292,6,FALSE)="","",VLOOKUP(A216,DECLARATIONS!C$5:H$292,6,FALSE)))</f>
        <v/>
      </c>
      <c r="E216" s="237" t="str">
        <f>IF(ISNA(VLOOKUP(A216,DECLARATIONS!C$5:F$292,4,FALSE)),"",IF(VLOOKUP(A216,DECLARATIONS!C$5:F$292,4,FALSE)="","",VLOOKUP(A216,DECLARATIONS!C$5:F$292,4,FALSE)))</f>
        <v/>
      </c>
      <c r="F216" s="75" t="str">
        <f>IF(B216="","",IF(ISNA(VLOOKUP(A216,'75m'!F$5:G$302,2,FALSE)),"",VLOOKUP(A216,'75m'!F$5:G$302,2,FALSE)))</f>
        <v/>
      </c>
      <c r="G216" s="75">
        <f>IF(B216="",0,IF(ISNA(VLOOKUP(A216,'75m'!F$5:I$302,4,FALSE)),0,VLOOKUP(A216,'75m'!F$5:I$302,4,FALSE)))</f>
        <v>0</v>
      </c>
      <c r="H216" s="75" t="str">
        <f>IF(B216="","",IF(ISNA(VLOOKUP(A216,'75m'!F$5:J$302,5,FALSE)),"",VLOOKUP(A216,'75m'!F$5:J$302,5,FALSE)))</f>
        <v/>
      </c>
      <c r="I216" s="77">
        <f>IF(B216="",0,IF(ISNA(VLOOKUP(A216,'600m'!F$5:I$302,2,FALSE)),0,VLOOKUP(A216,'600m'!F$5:I$302,2,FALSE)))</f>
        <v>0</v>
      </c>
      <c r="J216" s="75">
        <f>IF(B216="",0,IF(ISNA(VLOOKUP(A216,'600m'!F$5:I$302,4,FALSE)),0,VLOOKUP(A216,'600m'!F$5:I$302,4,FALSE)))</f>
        <v>0</v>
      </c>
      <c r="K216" s="75" t="str">
        <f>IF(B216="","",IF(ISNA(VLOOKUP(A216,'600m'!F$5:J$302,5,FALSE)),"",VLOOKUP(A216,'600m'!F$5:J$302,5,FALSE)))</f>
        <v/>
      </c>
      <c r="L216" s="75" t="str">
        <f>IF(B216="","",IF(ISNA(VLOOKUP(A216,LongJump!F$5:G$302,2,FALSE)),"",VLOOKUP(A216,LongJump!F$5:G$302,2,FALSE)))</f>
        <v/>
      </c>
      <c r="M216" s="75">
        <f>IF(B216="",0,IF(ISNA(VLOOKUP(A216,LongJump!F$5:I$302,4,FALSE)),0,VLOOKUP(A216,LongJump!F$5:I$302,4,FALSE)))</f>
        <v>0</v>
      </c>
      <c r="N216" s="75">
        <f>IF(B216="",0,IF(ISNA(VLOOKUP(A216,LongJump!F$5:J$302,5,FALSE)),0,VLOOKUP(A216,LongJump!F$5:J$302,5,FALSE)))</f>
        <v>0</v>
      </c>
      <c r="O216" s="75" t="str">
        <f>IF(B216="","",IF(ISNA(VLOOKUP(A216,Vortex!F$5:I$302,2,FALSE)),"",VLOOKUP(A216,Vortex!F$5:I$302,2,FALSE)))</f>
        <v/>
      </c>
      <c r="P216" s="75">
        <f>IF(B216="",0,IF(ISNA(VLOOKUP(A216,Vortex!F$5:I$302,4,FALSE)),0,VLOOKUP(A216,Vortex!F$5:I$302,4,FALSE)))</f>
        <v>0</v>
      </c>
      <c r="Q216" s="75">
        <f t="shared" si="47"/>
        <v>0</v>
      </c>
      <c r="R216" s="75" t="str">
        <f t="shared" si="48"/>
        <v/>
      </c>
      <c r="S216" s="75" t="str">
        <f t="shared" si="49"/>
        <v/>
      </c>
      <c r="T216" s="75" t="str">
        <f t="shared" si="50"/>
        <v/>
      </c>
      <c r="U216" s="75" t="str">
        <f t="shared" si="51"/>
        <v/>
      </c>
      <c r="V216" s="63"/>
    </row>
    <row r="217" spans="1:24" ht="20" customHeight="1">
      <c r="A217" s="75" t="str">
        <f>IF(DECLARATIONS!C216=0,"",DECLARATIONS!C216)</f>
        <v/>
      </c>
      <c r="B217" s="237" t="str">
        <f>IF(ISNA(VLOOKUP(A217,DECLARATIONS!C$5:D$292,2,FALSE)),"",IF(VLOOKUP(A217,DECLARATIONS!C$5:D$292,2,FALSE)="","",VLOOKUP(A217,DECLARATIONS!C$5:D$292,2,FALSE)))</f>
        <v/>
      </c>
      <c r="C217" s="237" t="str">
        <f>IF(ISNA(VLOOKUP(A217,DECLARATIONS!C$5:G$292,5,FALSE)),"",IF(VLOOKUP(A217,DECLARATIONS!C$5:G$292,5,FALSE)="","",VLOOKUP(A217,DECLARATIONS!C$5:G$292,5,FALSE)))</f>
        <v/>
      </c>
      <c r="D217" s="237" t="str">
        <f>IF(ISNA(VLOOKUP(A217,DECLARATIONS!C$5:H$292,6,FALSE)),"",IF(VLOOKUP(A217,DECLARATIONS!C$5:H$292,6,FALSE)="","",VLOOKUP(A217,DECLARATIONS!C$5:H$292,6,FALSE)))</f>
        <v/>
      </c>
      <c r="E217" s="237" t="str">
        <f>IF(ISNA(VLOOKUP(A217,DECLARATIONS!C$5:F$292,4,FALSE)),"",IF(VLOOKUP(A217,DECLARATIONS!C$5:F$292,4,FALSE)="","",VLOOKUP(A217,DECLARATIONS!C$5:F$292,4,FALSE)))</f>
        <v/>
      </c>
      <c r="F217" s="75" t="str">
        <f>IF(B217="","",IF(ISNA(VLOOKUP(A217,'75m'!F$5:G$302,2,FALSE)),"",VLOOKUP(A217,'75m'!F$5:G$302,2,FALSE)))</f>
        <v/>
      </c>
      <c r="G217" s="75">
        <f>IF(B217="",0,IF(ISNA(VLOOKUP(A217,'75m'!F$5:I$302,4,FALSE)),0,VLOOKUP(A217,'75m'!F$5:I$302,4,FALSE)))</f>
        <v>0</v>
      </c>
      <c r="H217" s="75" t="str">
        <f>IF(B217="","",IF(ISNA(VLOOKUP(A217,'75m'!F$5:J$302,5,FALSE)),"",VLOOKUP(A217,'75m'!F$5:J$302,5,FALSE)))</f>
        <v/>
      </c>
      <c r="I217" s="77">
        <f>IF(B217="",0,IF(ISNA(VLOOKUP(A217,'600m'!F$5:I$302,2,FALSE)),0,VLOOKUP(A217,'600m'!F$5:I$302,2,FALSE)))</f>
        <v>0</v>
      </c>
      <c r="J217" s="75">
        <f>IF(B217="",0,IF(ISNA(VLOOKUP(A217,'600m'!F$5:I$302,4,FALSE)),0,VLOOKUP(A217,'600m'!F$5:I$302,4,FALSE)))</f>
        <v>0</v>
      </c>
      <c r="K217" s="75" t="str">
        <f>IF(B217="","",IF(ISNA(VLOOKUP(A217,'600m'!F$5:J$302,5,FALSE)),"",VLOOKUP(A217,'600m'!F$5:J$302,5,FALSE)))</f>
        <v/>
      </c>
      <c r="L217" s="75" t="str">
        <f>IF(B217="","",IF(ISNA(VLOOKUP(A217,LongJump!F$5:G$302,2,FALSE)),"",VLOOKUP(A217,LongJump!F$5:G$302,2,FALSE)))</f>
        <v/>
      </c>
      <c r="M217" s="75">
        <f>IF(B217="",0,IF(ISNA(VLOOKUP(A217,LongJump!F$5:I$302,4,FALSE)),0,VLOOKUP(A217,LongJump!F$5:I$302,4,FALSE)))</f>
        <v>0</v>
      </c>
      <c r="N217" s="75">
        <f>IF(B217="",0,IF(ISNA(VLOOKUP(A217,LongJump!F$5:J$302,5,FALSE)),0,VLOOKUP(A217,LongJump!F$5:J$302,5,FALSE)))</f>
        <v>0</v>
      </c>
      <c r="O217" s="75" t="str">
        <f>IF(B217="","",IF(ISNA(VLOOKUP(A217,Vortex!F$5:I$302,2,FALSE)),"",VLOOKUP(A217,Vortex!F$5:I$302,2,FALSE)))</f>
        <v/>
      </c>
      <c r="P217" s="75">
        <f>IF(B217="",0,IF(ISNA(VLOOKUP(A217,Vortex!F$5:I$302,4,FALSE)),0,VLOOKUP(A217,Vortex!F$5:I$302,4,FALSE)))</f>
        <v>0</v>
      </c>
      <c r="Q217" s="75">
        <f t="shared" si="47"/>
        <v>0</v>
      </c>
      <c r="R217" s="75" t="str">
        <f t="shared" si="48"/>
        <v/>
      </c>
      <c r="S217" s="75" t="str">
        <f t="shared" si="49"/>
        <v/>
      </c>
      <c r="T217" s="75" t="str">
        <f t="shared" si="50"/>
        <v/>
      </c>
      <c r="U217" s="75" t="str">
        <f t="shared" si="51"/>
        <v/>
      </c>
      <c r="V217" s="63"/>
    </row>
    <row r="218" spans="1:24" ht="20" customHeight="1">
      <c r="A218" s="75" t="str">
        <f>IF(DECLARATIONS!C217=0,"",DECLARATIONS!C217)</f>
        <v/>
      </c>
      <c r="B218" s="237" t="str">
        <f>IF(ISNA(VLOOKUP(A218,DECLARATIONS!C$5:D$292,2,FALSE)),"",IF(VLOOKUP(A218,DECLARATIONS!C$5:D$292,2,FALSE)="","",VLOOKUP(A218,DECLARATIONS!C$5:D$292,2,FALSE)))</f>
        <v/>
      </c>
      <c r="C218" s="237" t="str">
        <f>IF(ISNA(VLOOKUP(A218,DECLARATIONS!C$5:G$292,5,FALSE)),"",IF(VLOOKUP(A218,DECLARATIONS!C$5:G$292,5,FALSE)="","",VLOOKUP(A218,DECLARATIONS!C$5:G$292,5,FALSE)))</f>
        <v/>
      </c>
      <c r="D218" s="237" t="str">
        <f>IF(ISNA(VLOOKUP(A218,DECLARATIONS!C$5:H$292,6,FALSE)),"",IF(VLOOKUP(A218,DECLARATIONS!C$5:H$292,6,FALSE)="","",VLOOKUP(A218,DECLARATIONS!C$5:H$292,6,FALSE)))</f>
        <v/>
      </c>
      <c r="E218" s="237" t="str">
        <f>IF(ISNA(VLOOKUP(A218,DECLARATIONS!C$5:F$292,4,FALSE)),"",IF(VLOOKUP(A218,DECLARATIONS!C$5:F$292,4,FALSE)="","",VLOOKUP(A218,DECLARATIONS!C$5:F$292,4,FALSE)))</f>
        <v/>
      </c>
      <c r="F218" s="75" t="str">
        <f>IF(B218="","",IF(ISNA(VLOOKUP(A218,'75m'!F$5:G$302,2,FALSE)),"",VLOOKUP(A218,'75m'!F$5:G$302,2,FALSE)))</f>
        <v/>
      </c>
      <c r="G218" s="75">
        <f>IF(B218="",0,IF(ISNA(VLOOKUP(A218,'75m'!F$5:I$302,4,FALSE)),0,VLOOKUP(A218,'75m'!F$5:I$302,4,FALSE)))</f>
        <v>0</v>
      </c>
      <c r="H218" s="75" t="str">
        <f>IF(B218="","",IF(ISNA(VLOOKUP(A218,'75m'!F$5:J$302,5,FALSE)),"",VLOOKUP(A218,'75m'!F$5:J$302,5,FALSE)))</f>
        <v/>
      </c>
      <c r="I218" s="77">
        <f>IF(B218="",0,IF(ISNA(VLOOKUP(A218,'600m'!F$5:I$302,2,FALSE)),0,VLOOKUP(A218,'600m'!F$5:I$302,2,FALSE)))</f>
        <v>0</v>
      </c>
      <c r="J218" s="75">
        <f>IF(B218="",0,IF(ISNA(VLOOKUP(A218,'600m'!F$5:I$302,4,FALSE)),0,VLOOKUP(A218,'600m'!F$5:I$302,4,FALSE)))</f>
        <v>0</v>
      </c>
      <c r="K218" s="75" t="str">
        <f>IF(B218="","",IF(ISNA(VLOOKUP(A218,'600m'!F$5:J$302,5,FALSE)),"",VLOOKUP(A218,'600m'!F$5:J$302,5,FALSE)))</f>
        <v/>
      </c>
      <c r="L218" s="75" t="str">
        <f>IF(B218="","",IF(ISNA(VLOOKUP(A218,LongJump!F$5:G$302,2,FALSE)),"",VLOOKUP(A218,LongJump!F$5:G$302,2,FALSE)))</f>
        <v/>
      </c>
      <c r="M218" s="75">
        <f>IF(B218="",0,IF(ISNA(VLOOKUP(A218,LongJump!F$5:I$302,4,FALSE)),0,VLOOKUP(A218,LongJump!F$5:I$302,4,FALSE)))</f>
        <v>0</v>
      </c>
      <c r="N218" s="75">
        <f>IF(B218="",0,IF(ISNA(VLOOKUP(A218,LongJump!F$5:J$302,5,FALSE)),0,VLOOKUP(A218,LongJump!F$5:J$302,5,FALSE)))</f>
        <v>0</v>
      </c>
      <c r="O218" s="75" t="str">
        <f>IF(B218="","",IF(ISNA(VLOOKUP(A218,Vortex!F$5:I$302,2,FALSE)),"",VLOOKUP(A218,Vortex!F$5:I$302,2,FALSE)))</f>
        <v/>
      </c>
      <c r="P218" s="75">
        <f>IF(B218="",0,IF(ISNA(VLOOKUP(A218,Vortex!F$5:I$302,4,FALSE)),0,VLOOKUP(A218,Vortex!F$5:I$302,4,FALSE)))</f>
        <v>0</v>
      </c>
      <c r="Q218" s="75">
        <f t="shared" si="47"/>
        <v>0</v>
      </c>
      <c r="R218" s="75" t="str">
        <f t="shared" si="48"/>
        <v/>
      </c>
      <c r="S218" s="75" t="str">
        <f t="shared" si="49"/>
        <v/>
      </c>
      <c r="T218" s="75" t="str">
        <f t="shared" si="50"/>
        <v/>
      </c>
      <c r="U218" s="75" t="str">
        <f t="shared" si="51"/>
        <v/>
      </c>
      <c r="V218" s="63"/>
    </row>
    <row r="219" spans="1:24" ht="20" customHeight="1">
      <c r="A219" s="75" t="str">
        <f>IF(DECLARATIONS!C218=0,"",DECLARATIONS!C218)</f>
        <v/>
      </c>
      <c r="B219" s="237" t="str">
        <f>IF(ISNA(VLOOKUP(A219,DECLARATIONS!C$5:D$292,2,FALSE)),"",IF(VLOOKUP(A219,DECLARATIONS!C$5:D$292,2,FALSE)="","",VLOOKUP(A219,DECLARATIONS!C$5:D$292,2,FALSE)))</f>
        <v/>
      </c>
      <c r="C219" s="237" t="str">
        <f>IF(ISNA(VLOOKUP(A219,DECLARATIONS!C$5:G$292,5,FALSE)),"",IF(VLOOKUP(A219,DECLARATIONS!C$5:G$292,5,FALSE)="","",VLOOKUP(A219,DECLARATIONS!C$5:G$292,5,FALSE)))</f>
        <v/>
      </c>
      <c r="D219" s="237" t="str">
        <f>IF(ISNA(VLOOKUP(A219,DECLARATIONS!C$5:H$292,6,FALSE)),"",IF(VLOOKUP(A219,DECLARATIONS!C$5:H$292,6,FALSE)="","",VLOOKUP(A219,DECLARATIONS!C$5:H$292,6,FALSE)))</f>
        <v/>
      </c>
      <c r="E219" s="237" t="str">
        <f>IF(ISNA(VLOOKUP(A219,DECLARATIONS!C$5:F$292,4,FALSE)),"",IF(VLOOKUP(A219,DECLARATIONS!C$5:F$292,4,FALSE)="","",VLOOKUP(A219,DECLARATIONS!C$5:F$292,4,FALSE)))</f>
        <v/>
      </c>
      <c r="F219" s="75" t="str">
        <f>IF(B219="","",IF(ISNA(VLOOKUP(A219,'75m'!F$5:G$302,2,FALSE)),"",VLOOKUP(A219,'75m'!F$5:G$302,2,FALSE)))</f>
        <v/>
      </c>
      <c r="G219" s="75">
        <f>IF(B219="",0,IF(ISNA(VLOOKUP(A219,'75m'!F$5:I$302,4,FALSE)),0,VLOOKUP(A219,'75m'!F$5:I$302,4,FALSE)))</f>
        <v>0</v>
      </c>
      <c r="H219" s="75" t="str">
        <f>IF(B219="","",IF(ISNA(VLOOKUP(A219,'75m'!F$5:J$302,5,FALSE)),"",VLOOKUP(A219,'75m'!F$5:J$302,5,FALSE)))</f>
        <v/>
      </c>
      <c r="I219" s="77">
        <f>IF(B219="",0,IF(ISNA(VLOOKUP(A219,'600m'!F$5:I$302,2,FALSE)),0,VLOOKUP(A219,'600m'!F$5:I$302,2,FALSE)))</f>
        <v>0</v>
      </c>
      <c r="J219" s="75">
        <f>IF(B219="",0,IF(ISNA(VLOOKUP(A219,'600m'!F$5:I$302,4,FALSE)),0,VLOOKUP(A219,'600m'!F$5:I$302,4,FALSE)))</f>
        <v>0</v>
      </c>
      <c r="K219" s="75" t="str">
        <f>IF(B219="","",IF(ISNA(VLOOKUP(A219,'600m'!F$5:J$302,5,FALSE)),"",VLOOKUP(A219,'600m'!F$5:J$302,5,FALSE)))</f>
        <v/>
      </c>
      <c r="L219" s="75" t="str">
        <f>IF(B219="","",IF(ISNA(VLOOKUP(A219,LongJump!F$5:G$302,2,FALSE)),"",VLOOKUP(A219,LongJump!F$5:G$302,2,FALSE)))</f>
        <v/>
      </c>
      <c r="M219" s="75">
        <f>IF(B219="",0,IF(ISNA(VLOOKUP(A219,LongJump!F$5:I$302,4,FALSE)),0,VLOOKUP(A219,LongJump!F$5:I$302,4,FALSE)))</f>
        <v>0</v>
      </c>
      <c r="N219" s="75">
        <f>IF(B219="",0,IF(ISNA(VLOOKUP(A219,LongJump!F$5:J$302,5,FALSE)),0,VLOOKUP(A219,LongJump!F$5:J$302,5,FALSE)))</f>
        <v>0</v>
      </c>
      <c r="O219" s="75" t="str">
        <f>IF(B219="","",IF(ISNA(VLOOKUP(A219,Vortex!F$5:I$302,2,FALSE)),"",VLOOKUP(A219,Vortex!F$5:I$302,2,FALSE)))</f>
        <v/>
      </c>
      <c r="P219" s="75">
        <f>IF(B219="",0,IF(ISNA(VLOOKUP(A219,Vortex!F$5:I$302,4,FALSE)),0,VLOOKUP(A219,Vortex!F$5:I$302,4,FALSE)))</f>
        <v>0</v>
      </c>
      <c r="Q219" s="75">
        <f t="shared" si="47"/>
        <v>0</v>
      </c>
      <c r="R219" s="75" t="str">
        <f t="shared" si="48"/>
        <v/>
      </c>
      <c r="S219" s="75" t="str">
        <f t="shared" si="49"/>
        <v/>
      </c>
      <c r="T219" s="75" t="str">
        <f t="shared" si="50"/>
        <v/>
      </c>
      <c r="U219" s="75" t="str">
        <f t="shared" si="51"/>
        <v/>
      </c>
      <c r="V219" s="63"/>
    </row>
    <row r="220" spans="1:24" ht="20" customHeight="1">
      <c r="A220" s="75" t="str">
        <f>IF(DECLARATIONS!C219=0,"",DECLARATIONS!C219)</f>
        <v/>
      </c>
      <c r="B220" s="237" t="str">
        <f>IF(ISNA(VLOOKUP(A220,DECLARATIONS!C$5:D$292,2,FALSE)),"",IF(VLOOKUP(A220,DECLARATIONS!C$5:D$292,2,FALSE)="","",VLOOKUP(A220,DECLARATIONS!C$5:D$292,2,FALSE)))</f>
        <v/>
      </c>
      <c r="C220" s="237" t="str">
        <f>IF(ISNA(VLOOKUP(A220,DECLARATIONS!C$5:G$292,5,FALSE)),"",IF(VLOOKUP(A220,DECLARATIONS!C$5:G$292,5,FALSE)="","",VLOOKUP(A220,DECLARATIONS!C$5:G$292,5,FALSE)))</f>
        <v/>
      </c>
      <c r="D220" s="237" t="str">
        <f>IF(ISNA(VLOOKUP(A220,DECLARATIONS!C$5:H$292,6,FALSE)),"",IF(VLOOKUP(A220,DECLARATIONS!C$5:H$292,6,FALSE)="","",VLOOKUP(A220,DECLARATIONS!C$5:H$292,6,FALSE)))</f>
        <v/>
      </c>
      <c r="E220" s="237" t="str">
        <f>IF(ISNA(VLOOKUP(A220,DECLARATIONS!C$5:F$292,4,FALSE)),"",IF(VLOOKUP(A220,DECLARATIONS!C$5:F$292,4,FALSE)="","",VLOOKUP(A220,DECLARATIONS!C$5:F$292,4,FALSE)))</f>
        <v/>
      </c>
      <c r="F220" s="75" t="str">
        <f>IF(B220="","",IF(ISNA(VLOOKUP(A220,'75m'!F$5:G$302,2,FALSE)),"",VLOOKUP(A220,'75m'!F$5:G$302,2,FALSE)))</f>
        <v/>
      </c>
      <c r="G220" s="75">
        <f>IF(B220="",0,IF(ISNA(VLOOKUP(A220,'75m'!F$5:I$302,4,FALSE)),0,VLOOKUP(A220,'75m'!F$5:I$302,4,FALSE)))</f>
        <v>0</v>
      </c>
      <c r="H220" s="75" t="str">
        <f>IF(B220="","",IF(ISNA(VLOOKUP(A220,'75m'!F$5:J$302,5,FALSE)),"",VLOOKUP(A220,'75m'!F$5:J$302,5,FALSE)))</f>
        <v/>
      </c>
      <c r="I220" s="77">
        <f>IF(B220="",0,IF(ISNA(VLOOKUP(A220,'600m'!F$5:I$302,2,FALSE)),0,VLOOKUP(A220,'600m'!F$5:I$302,2,FALSE)))</f>
        <v>0</v>
      </c>
      <c r="J220" s="75">
        <f>IF(B220="",0,IF(ISNA(VLOOKUP(A220,'600m'!F$5:I$302,4,FALSE)),0,VLOOKUP(A220,'600m'!F$5:I$302,4,FALSE)))</f>
        <v>0</v>
      </c>
      <c r="K220" s="75" t="str">
        <f>IF(B220="","",IF(ISNA(VLOOKUP(A220,'600m'!F$5:J$302,5,FALSE)),"",VLOOKUP(A220,'600m'!F$5:J$302,5,FALSE)))</f>
        <v/>
      </c>
      <c r="L220" s="75" t="str">
        <f>IF(B220="","",IF(ISNA(VLOOKUP(A220,LongJump!F$5:G$302,2,FALSE)),"",VLOOKUP(A220,LongJump!F$5:G$302,2,FALSE)))</f>
        <v/>
      </c>
      <c r="M220" s="75">
        <f>IF(B220="",0,IF(ISNA(VLOOKUP(A220,LongJump!F$5:I$302,4,FALSE)),0,VLOOKUP(A220,LongJump!F$5:I$302,4,FALSE)))</f>
        <v>0</v>
      </c>
      <c r="N220" s="75">
        <f>IF(B220="",0,IF(ISNA(VLOOKUP(A220,LongJump!F$5:J$302,5,FALSE)),0,VLOOKUP(A220,LongJump!F$5:J$302,5,FALSE)))</f>
        <v>0</v>
      </c>
      <c r="O220" s="75" t="str">
        <f>IF(B220="","",IF(ISNA(VLOOKUP(A220,Vortex!F$5:I$302,2,FALSE)),"",VLOOKUP(A220,Vortex!F$5:I$302,2,FALSE)))</f>
        <v/>
      </c>
      <c r="P220" s="75">
        <f>IF(B220="",0,IF(ISNA(VLOOKUP(A220,Vortex!F$5:I$302,4,FALSE)),0,VLOOKUP(A220,Vortex!F$5:I$302,4,FALSE)))</f>
        <v>0</v>
      </c>
      <c r="Q220" s="75">
        <f t="shared" si="47"/>
        <v>0</v>
      </c>
      <c r="R220" s="75" t="str">
        <f t="shared" si="48"/>
        <v/>
      </c>
      <c r="S220" s="75" t="str">
        <f t="shared" si="49"/>
        <v/>
      </c>
      <c r="T220" s="75" t="str">
        <f t="shared" si="50"/>
        <v/>
      </c>
      <c r="U220" s="75" t="str">
        <f t="shared" si="51"/>
        <v/>
      </c>
      <c r="V220" s="63"/>
    </row>
    <row r="221" spans="1:24" ht="20" customHeight="1">
      <c r="A221" s="75" t="str">
        <f>IF(DECLARATIONS!C220=0,"",DECLARATIONS!C220)</f>
        <v/>
      </c>
      <c r="B221" s="237" t="str">
        <f>IF(ISNA(VLOOKUP(A221,DECLARATIONS!C$5:D$292,2,FALSE)),"",IF(VLOOKUP(A221,DECLARATIONS!C$5:D$292,2,FALSE)="","",VLOOKUP(A221,DECLARATIONS!C$5:D$292,2,FALSE)))</f>
        <v/>
      </c>
      <c r="C221" s="237" t="str">
        <f>IF(ISNA(VLOOKUP(A221,DECLARATIONS!C$5:G$292,5,FALSE)),"",IF(VLOOKUP(A221,DECLARATIONS!C$5:G$292,5,FALSE)="","",VLOOKUP(A221,DECLARATIONS!C$5:G$292,5,FALSE)))</f>
        <v/>
      </c>
      <c r="D221" s="237" t="str">
        <f>IF(ISNA(VLOOKUP(A221,DECLARATIONS!C$5:H$292,6,FALSE)),"",IF(VLOOKUP(A221,DECLARATIONS!C$5:H$292,6,FALSE)="","",VLOOKUP(A221,DECLARATIONS!C$5:H$292,6,FALSE)))</f>
        <v/>
      </c>
      <c r="E221" s="237" t="str">
        <f>IF(ISNA(VLOOKUP(A221,DECLARATIONS!C$5:F$292,4,FALSE)),"",IF(VLOOKUP(A221,DECLARATIONS!C$5:F$292,4,FALSE)="","",VLOOKUP(A221,DECLARATIONS!C$5:F$292,4,FALSE)))</f>
        <v/>
      </c>
      <c r="F221" s="75" t="str">
        <f>IF(B221="","",IF(ISNA(VLOOKUP(A221,'75m'!F$5:G$302,2,FALSE)),"",VLOOKUP(A221,'75m'!F$5:G$302,2,FALSE)))</f>
        <v/>
      </c>
      <c r="G221" s="75">
        <f>IF(B221="",0,IF(ISNA(VLOOKUP(A221,'75m'!F$5:I$302,4,FALSE)),0,VLOOKUP(A221,'75m'!F$5:I$302,4,FALSE)))</f>
        <v>0</v>
      </c>
      <c r="H221" s="75" t="str">
        <f>IF(B221="","",IF(ISNA(VLOOKUP(A221,'75m'!F$5:J$302,5,FALSE)),"",VLOOKUP(A221,'75m'!F$5:J$302,5,FALSE)))</f>
        <v/>
      </c>
      <c r="I221" s="77">
        <f>IF(B221="",0,IF(ISNA(VLOOKUP(A221,'600m'!F$5:I$302,2,FALSE)),0,VLOOKUP(A221,'600m'!F$5:I$302,2,FALSE)))</f>
        <v>0</v>
      </c>
      <c r="J221" s="75">
        <f>IF(B221="",0,IF(ISNA(VLOOKUP(A221,'600m'!F$5:I$302,4,FALSE)),0,VLOOKUP(A221,'600m'!F$5:I$302,4,FALSE)))</f>
        <v>0</v>
      </c>
      <c r="K221" s="75" t="str">
        <f>IF(B221="","",IF(ISNA(VLOOKUP(A221,'600m'!F$5:J$302,5,FALSE)),"",VLOOKUP(A221,'600m'!F$5:J$302,5,FALSE)))</f>
        <v/>
      </c>
      <c r="L221" s="75" t="str">
        <f>IF(B221="","",IF(ISNA(VLOOKUP(A221,LongJump!F$5:G$302,2,FALSE)),"",VLOOKUP(A221,LongJump!F$5:G$302,2,FALSE)))</f>
        <v/>
      </c>
      <c r="M221" s="75">
        <f>IF(B221="",0,IF(ISNA(VLOOKUP(A221,LongJump!F$5:I$302,4,FALSE)),0,VLOOKUP(A221,LongJump!F$5:I$302,4,FALSE)))</f>
        <v>0</v>
      </c>
      <c r="N221" s="75">
        <f>IF(B221="",0,IF(ISNA(VLOOKUP(A221,LongJump!F$5:J$302,5,FALSE)),0,VLOOKUP(A221,LongJump!F$5:J$302,5,FALSE)))</f>
        <v>0</v>
      </c>
      <c r="O221" s="75" t="str">
        <f>IF(B221="","",IF(ISNA(VLOOKUP(A221,Vortex!F$5:I$302,2,FALSE)),"",VLOOKUP(A221,Vortex!F$5:I$302,2,FALSE)))</f>
        <v/>
      </c>
      <c r="P221" s="75">
        <f>IF(B221="",0,IF(ISNA(VLOOKUP(A221,Vortex!F$5:I$302,4,FALSE)),0,VLOOKUP(A221,Vortex!F$5:I$302,4,FALSE)))</f>
        <v>0</v>
      </c>
      <c r="Q221" s="75">
        <f t="shared" si="47"/>
        <v>0</v>
      </c>
      <c r="R221" s="75" t="str">
        <f t="shared" si="48"/>
        <v/>
      </c>
      <c r="S221" s="75" t="str">
        <f t="shared" si="49"/>
        <v/>
      </c>
      <c r="T221" s="75" t="str">
        <f t="shared" si="50"/>
        <v/>
      </c>
      <c r="U221" s="75" t="str">
        <f t="shared" si="51"/>
        <v/>
      </c>
      <c r="V221" s="63"/>
    </row>
    <row r="222" spans="1:24" ht="20" customHeight="1">
      <c r="A222" s="75" t="str">
        <f>IF(DECLARATIONS!C221=0,"",DECLARATIONS!C221)</f>
        <v/>
      </c>
      <c r="B222" s="237" t="str">
        <f>IF(ISNA(VLOOKUP(A222,DECLARATIONS!C$5:D$292,2,FALSE)),"",IF(VLOOKUP(A222,DECLARATIONS!C$5:D$292,2,FALSE)="","",VLOOKUP(A222,DECLARATIONS!C$5:D$292,2,FALSE)))</f>
        <v/>
      </c>
      <c r="C222" s="237" t="str">
        <f>IF(ISNA(VLOOKUP(A222,DECLARATIONS!C$5:G$292,5,FALSE)),"",IF(VLOOKUP(A222,DECLARATIONS!C$5:G$292,5,FALSE)="","",VLOOKUP(A222,DECLARATIONS!C$5:G$292,5,FALSE)))</f>
        <v/>
      </c>
      <c r="D222" s="237" t="str">
        <f>IF(ISNA(VLOOKUP(A222,DECLARATIONS!C$5:H$292,6,FALSE)),"",IF(VLOOKUP(A222,DECLARATIONS!C$5:H$292,6,FALSE)="","",VLOOKUP(A222,DECLARATIONS!C$5:H$292,6,FALSE)))</f>
        <v/>
      </c>
      <c r="E222" s="237" t="str">
        <f>IF(ISNA(VLOOKUP(A222,DECLARATIONS!C$5:F$292,4,FALSE)),"",IF(VLOOKUP(A222,DECLARATIONS!C$5:F$292,4,FALSE)="","",VLOOKUP(A222,DECLARATIONS!C$5:F$292,4,FALSE)))</f>
        <v/>
      </c>
      <c r="F222" s="75" t="str">
        <f>IF(B222="","",IF(ISNA(VLOOKUP(A222,'75m'!F$5:G$302,2,FALSE)),"",VLOOKUP(A222,'75m'!F$5:G$302,2,FALSE)))</f>
        <v/>
      </c>
      <c r="G222" s="75">
        <f>IF(B222="",0,IF(ISNA(VLOOKUP(A222,'75m'!F$5:I$302,4,FALSE)),0,VLOOKUP(A222,'75m'!F$5:I$302,4,FALSE)))</f>
        <v>0</v>
      </c>
      <c r="H222" s="75" t="str">
        <f>IF(B222="","",IF(ISNA(VLOOKUP(A222,'75m'!F$5:J$302,5,FALSE)),"",VLOOKUP(A222,'75m'!F$5:J$302,5,FALSE)))</f>
        <v/>
      </c>
      <c r="I222" s="77">
        <f>IF(B222="",0,IF(ISNA(VLOOKUP(A222,'600m'!F$5:I$302,2,FALSE)),0,VLOOKUP(A222,'600m'!F$5:I$302,2,FALSE)))</f>
        <v>0</v>
      </c>
      <c r="J222" s="75">
        <f>IF(B222="",0,IF(ISNA(VLOOKUP(A222,'600m'!F$5:I$302,4,FALSE)),0,VLOOKUP(A222,'600m'!F$5:I$302,4,FALSE)))</f>
        <v>0</v>
      </c>
      <c r="K222" s="75" t="str">
        <f>IF(B222="","",IF(ISNA(VLOOKUP(A222,'600m'!F$5:J$302,5,FALSE)),"",VLOOKUP(A222,'600m'!F$5:J$302,5,FALSE)))</f>
        <v/>
      </c>
      <c r="L222" s="75" t="str">
        <f>IF(B222="","",IF(ISNA(VLOOKUP(A222,LongJump!F$5:G$302,2,FALSE)),"",VLOOKUP(A222,LongJump!F$5:G$302,2,FALSE)))</f>
        <v/>
      </c>
      <c r="M222" s="75">
        <f>IF(B222="",0,IF(ISNA(VLOOKUP(A222,LongJump!F$5:I$302,4,FALSE)),0,VLOOKUP(A222,LongJump!F$5:I$302,4,FALSE)))</f>
        <v>0</v>
      </c>
      <c r="N222" s="75">
        <f>IF(B222="",0,IF(ISNA(VLOOKUP(A222,LongJump!F$5:J$302,5,FALSE)),0,VLOOKUP(A222,LongJump!F$5:J$302,5,FALSE)))</f>
        <v>0</v>
      </c>
      <c r="O222" s="75" t="str">
        <f>IF(B222="","",IF(ISNA(VLOOKUP(A222,Vortex!F$5:I$302,2,FALSE)),"",VLOOKUP(A222,Vortex!F$5:I$302,2,FALSE)))</f>
        <v/>
      </c>
      <c r="P222" s="75">
        <f>IF(B222="",0,IF(ISNA(VLOOKUP(A222,Vortex!F$5:I$302,4,FALSE)),0,VLOOKUP(A222,Vortex!F$5:I$302,4,FALSE)))</f>
        <v>0</v>
      </c>
      <c r="Q222" s="75">
        <f t="shared" si="47"/>
        <v>0</v>
      </c>
      <c r="R222" s="75" t="str">
        <f t="shared" si="48"/>
        <v/>
      </c>
      <c r="S222" s="75" t="str">
        <f t="shared" si="49"/>
        <v/>
      </c>
      <c r="T222" s="75" t="str">
        <f t="shared" si="50"/>
        <v/>
      </c>
      <c r="U222" s="75" t="str">
        <f t="shared" si="51"/>
        <v/>
      </c>
      <c r="V222" s="63"/>
    </row>
    <row r="223" spans="1:24" ht="20" customHeight="1">
      <c r="A223" s="75" t="str">
        <f>IF(DECLARATIONS!C222=0,"",DECLARATIONS!C222)</f>
        <v/>
      </c>
      <c r="B223" s="237" t="str">
        <f>IF(ISNA(VLOOKUP(A223,DECLARATIONS!C$5:D$292,2,FALSE)),"",IF(VLOOKUP(A223,DECLARATIONS!C$5:D$292,2,FALSE)="","",VLOOKUP(A223,DECLARATIONS!C$5:D$292,2,FALSE)))</f>
        <v/>
      </c>
      <c r="C223" s="237" t="str">
        <f>IF(ISNA(VLOOKUP(A223,DECLARATIONS!C$5:G$292,5,FALSE)),"",IF(VLOOKUP(A223,DECLARATIONS!C$5:G$292,5,FALSE)="","",VLOOKUP(A223,DECLARATIONS!C$5:G$292,5,FALSE)))</f>
        <v/>
      </c>
      <c r="D223" s="237" t="str">
        <f>IF(ISNA(VLOOKUP(A223,DECLARATIONS!C$5:H$292,6,FALSE)),"",IF(VLOOKUP(A223,DECLARATIONS!C$5:H$292,6,FALSE)="","",VLOOKUP(A223,DECLARATIONS!C$5:H$292,6,FALSE)))</f>
        <v/>
      </c>
      <c r="E223" s="237" t="str">
        <f>IF(ISNA(VLOOKUP(A223,DECLARATIONS!C$5:F$292,4,FALSE)),"",IF(VLOOKUP(A223,DECLARATIONS!C$5:F$292,4,FALSE)="","",VLOOKUP(A223,DECLARATIONS!C$5:F$292,4,FALSE)))</f>
        <v/>
      </c>
      <c r="F223" s="75" t="str">
        <f>IF(B223="","",IF(ISNA(VLOOKUP(A223,'75m'!F$5:G$302,2,FALSE)),"",VLOOKUP(A223,'75m'!F$5:G$302,2,FALSE)))</f>
        <v/>
      </c>
      <c r="G223" s="75">
        <f>IF(B223="",0,IF(ISNA(VLOOKUP(A223,'75m'!F$5:I$302,4,FALSE)),0,VLOOKUP(A223,'75m'!F$5:I$302,4,FALSE)))</f>
        <v>0</v>
      </c>
      <c r="H223" s="75" t="str">
        <f>IF(B223="","",IF(ISNA(VLOOKUP(A223,'75m'!F$5:J$302,5,FALSE)),"",VLOOKUP(A223,'75m'!F$5:J$302,5,FALSE)))</f>
        <v/>
      </c>
      <c r="I223" s="77">
        <f>IF(B223="",0,IF(ISNA(VLOOKUP(A223,'600m'!F$5:I$302,2,FALSE)),0,VLOOKUP(A223,'600m'!F$5:I$302,2,FALSE)))</f>
        <v>0</v>
      </c>
      <c r="J223" s="75">
        <f>IF(B223="",0,IF(ISNA(VLOOKUP(A223,'600m'!F$5:I$302,4,FALSE)),0,VLOOKUP(A223,'600m'!F$5:I$302,4,FALSE)))</f>
        <v>0</v>
      </c>
      <c r="K223" s="75" t="str">
        <f>IF(B223="","",IF(ISNA(VLOOKUP(A223,'600m'!F$5:J$302,5,FALSE)),"",VLOOKUP(A223,'600m'!F$5:J$302,5,FALSE)))</f>
        <v/>
      </c>
      <c r="L223" s="75" t="str">
        <f>IF(B223="","",IF(ISNA(VLOOKUP(A223,LongJump!F$5:G$302,2,FALSE)),"",VLOOKUP(A223,LongJump!F$5:G$302,2,FALSE)))</f>
        <v/>
      </c>
      <c r="M223" s="75">
        <f>IF(B223="",0,IF(ISNA(VLOOKUP(A223,LongJump!F$5:I$302,4,FALSE)),0,VLOOKUP(A223,LongJump!F$5:I$302,4,FALSE)))</f>
        <v>0</v>
      </c>
      <c r="N223" s="75">
        <f>IF(B223="",0,IF(ISNA(VLOOKUP(A223,LongJump!F$5:J$302,5,FALSE)),0,VLOOKUP(A223,LongJump!F$5:J$302,5,FALSE)))</f>
        <v>0</v>
      </c>
      <c r="O223" s="75" t="str">
        <f>IF(B223="","",IF(ISNA(VLOOKUP(A223,Vortex!F$5:I$302,2,FALSE)),"",VLOOKUP(A223,Vortex!F$5:I$302,2,FALSE)))</f>
        <v/>
      </c>
      <c r="P223" s="75">
        <f>IF(B223="",0,IF(ISNA(VLOOKUP(A223,Vortex!F$5:I$302,4,FALSE)),0,VLOOKUP(A223,Vortex!F$5:I$302,4,FALSE)))</f>
        <v>0</v>
      </c>
      <c r="Q223" s="75">
        <f t="shared" si="47"/>
        <v>0</v>
      </c>
      <c r="R223" s="75" t="str">
        <f t="shared" si="48"/>
        <v/>
      </c>
      <c r="S223" s="75" t="str">
        <f t="shared" si="49"/>
        <v/>
      </c>
      <c r="T223" s="75" t="str">
        <f t="shared" si="50"/>
        <v/>
      </c>
      <c r="U223" s="75" t="str">
        <f t="shared" si="51"/>
        <v/>
      </c>
      <c r="V223" s="63"/>
    </row>
    <row r="224" spans="1:24" ht="20" customHeight="1">
      <c r="A224" s="75" t="str">
        <f>IF(DECLARATIONS!C223=0,"",DECLARATIONS!C223)</f>
        <v/>
      </c>
      <c r="B224" s="237" t="str">
        <f>IF(ISNA(VLOOKUP(A224,DECLARATIONS!C$5:D$292,2,FALSE)),"",IF(VLOOKUP(A224,DECLARATIONS!C$5:D$292,2,FALSE)="","",VLOOKUP(A224,DECLARATIONS!C$5:D$292,2,FALSE)))</f>
        <v/>
      </c>
      <c r="C224" s="237" t="str">
        <f>IF(ISNA(VLOOKUP(A224,DECLARATIONS!C$5:G$292,5,FALSE)),"",IF(VLOOKUP(A224,DECLARATIONS!C$5:G$292,5,FALSE)="","",VLOOKUP(A224,DECLARATIONS!C$5:G$292,5,FALSE)))</f>
        <v/>
      </c>
      <c r="D224" s="237" t="str">
        <f>IF(ISNA(VLOOKUP(A224,DECLARATIONS!C$5:H$292,6,FALSE)),"",IF(VLOOKUP(A224,DECLARATIONS!C$5:H$292,6,FALSE)="","",VLOOKUP(A224,DECLARATIONS!C$5:H$292,6,FALSE)))</f>
        <v/>
      </c>
      <c r="E224" s="237" t="str">
        <f>IF(ISNA(VLOOKUP(A224,DECLARATIONS!C$5:F$292,4,FALSE)),"",IF(VLOOKUP(A224,DECLARATIONS!C$5:F$292,4,FALSE)="","",VLOOKUP(A224,DECLARATIONS!C$5:F$292,4,FALSE)))</f>
        <v/>
      </c>
      <c r="F224" s="75" t="str">
        <f>IF(B224="","",IF(ISNA(VLOOKUP(A224,'75m'!F$5:G$302,2,FALSE)),"",VLOOKUP(A224,'75m'!F$5:G$302,2,FALSE)))</f>
        <v/>
      </c>
      <c r="G224" s="75">
        <f>IF(B224="",0,IF(ISNA(VLOOKUP(A224,'75m'!F$5:I$302,4,FALSE)),0,VLOOKUP(A224,'75m'!F$5:I$302,4,FALSE)))</f>
        <v>0</v>
      </c>
      <c r="H224" s="75" t="str">
        <f>IF(B224="","",IF(ISNA(VLOOKUP(A224,'75m'!F$5:J$302,5,FALSE)),"",VLOOKUP(A224,'75m'!F$5:J$302,5,FALSE)))</f>
        <v/>
      </c>
      <c r="I224" s="77">
        <f>IF(B224="",0,IF(ISNA(VLOOKUP(A224,'600m'!F$5:I$302,2,FALSE)),0,VLOOKUP(A224,'600m'!F$5:I$302,2,FALSE)))</f>
        <v>0</v>
      </c>
      <c r="J224" s="75">
        <f>IF(B224="",0,IF(ISNA(VLOOKUP(A224,'600m'!F$5:I$302,4,FALSE)),0,VLOOKUP(A224,'600m'!F$5:I$302,4,FALSE)))</f>
        <v>0</v>
      </c>
      <c r="K224" s="75" t="str">
        <f>IF(B224="","",IF(ISNA(VLOOKUP(A224,'600m'!F$5:J$302,5,FALSE)),"",VLOOKUP(A224,'600m'!F$5:J$302,5,FALSE)))</f>
        <v/>
      </c>
      <c r="L224" s="75" t="str">
        <f>IF(B224="","",IF(ISNA(VLOOKUP(A224,LongJump!F$5:G$302,2,FALSE)),"",VLOOKUP(A224,LongJump!F$5:G$302,2,FALSE)))</f>
        <v/>
      </c>
      <c r="M224" s="75">
        <f>IF(B224="",0,IF(ISNA(VLOOKUP(A224,LongJump!F$5:I$302,4,FALSE)),0,VLOOKUP(A224,LongJump!F$5:I$302,4,FALSE)))</f>
        <v>0</v>
      </c>
      <c r="N224" s="75">
        <f>IF(B224="",0,IF(ISNA(VLOOKUP(A224,LongJump!F$5:J$302,5,FALSE)),0,VLOOKUP(A224,LongJump!F$5:J$302,5,FALSE)))</f>
        <v>0</v>
      </c>
      <c r="O224" s="75" t="str">
        <f>IF(B224="","",IF(ISNA(VLOOKUP(A224,Vortex!F$5:I$302,2,FALSE)),"",VLOOKUP(A224,Vortex!F$5:I$302,2,FALSE)))</f>
        <v/>
      </c>
      <c r="P224" s="75">
        <f>IF(B224="",0,IF(ISNA(VLOOKUP(A224,Vortex!F$5:I$302,4,FALSE)),0,VLOOKUP(A224,Vortex!F$5:I$302,4,FALSE)))</f>
        <v>0</v>
      </c>
      <c r="Q224" s="75">
        <f t="shared" si="47"/>
        <v>0</v>
      </c>
      <c r="R224" s="75" t="str">
        <f t="shared" si="48"/>
        <v/>
      </c>
      <c r="S224" s="75" t="str">
        <f t="shared" si="49"/>
        <v/>
      </c>
      <c r="T224" s="75" t="str">
        <f t="shared" si="50"/>
        <v/>
      </c>
      <c r="U224" s="75" t="str">
        <f t="shared" si="51"/>
        <v/>
      </c>
      <c r="V224" s="63"/>
    </row>
    <row r="225" spans="1:22" ht="20" customHeight="1">
      <c r="A225" s="75" t="str">
        <f>IF(DECLARATIONS!C224=0,"",DECLARATIONS!C224)</f>
        <v/>
      </c>
      <c r="B225" s="237" t="str">
        <f>IF(ISNA(VLOOKUP(A225,DECLARATIONS!C$5:D$292,2,FALSE)),"",IF(VLOOKUP(A225,DECLARATIONS!C$5:D$292,2,FALSE)="","",VLOOKUP(A225,DECLARATIONS!C$5:D$292,2,FALSE)))</f>
        <v/>
      </c>
      <c r="C225" s="237" t="str">
        <f>IF(ISNA(VLOOKUP(A225,DECLARATIONS!C$5:G$292,5,FALSE)),"",IF(VLOOKUP(A225,DECLARATIONS!C$5:G$292,5,FALSE)="","",VLOOKUP(A225,DECLARATIONS!C$5:G$292,5,FALSE)))</f>
        <v/>
      </c>
      <c r="D225" s="237" t="str">
        <f>IF(ISNA(VLOOKUP(A225,DECLARATIONS!C$5:H$292,6,FALSE)),"",IF(VLOOKUP(A225,DECLARATIONS!C$5:H$292,6,FALSE)="","",VLOOKUP(A225,DECLARATIONS!C$5:H$292,6,FALSE)))</f>
        <v/>
      </c>
      <c r="E225" s="237" t="str">
        <f>IF(ISNA(VLOOKUP(A225,DECLARATIONS!C$5:F$292,4,FALSE)),"",IF(VLOOKUP(A225,DECLARATIONS!C$5:F$292,4,FALSE)="","",VLOOKUP(A225,DECLARATIONS!C$5:F$292,4,FALSE)))</f>
        <v/>
      </c>
      <c r="F225" s="75" t="str">
        <f>IF(B225="","",IF(ISNA(VLOOKUP(A225,'75m'!F$5:G$302,2,FALSE)),"",VLOOKUP(A225,'75m'!F$5:G$302,2,FALSE)))</f>
        <v/>
      </c>
      <c r="G225" s="75">
        <f>IF(B225="",0,IF(ISNA(VLOOKUP(A225,'75m'!F$5:I$302,4,FALSE)),0,VLOOKUP(A225,'75m'!F$5:I$302,4,FALSE)))</f>
        <v>0</v>
      </c>
      <c r="H225" s="75" t="str">
        <f>IF(B225="","",IF(ISNA(VLOOKUP(A225,'75m'!F$5:J$302,5,FALSE)),"",VLOOKUP(A225,'75m'!F$5:J$302,5,FALSE)))</f>
        <v/>
      </c>
      <c r="I225" s="77">
        <f>IF(B225="",0,IF(ISNA(VLOOKUP(A225,'600m'!F$5:I$302,2,FALSE)),0,VLOOKUP(A225,'600m'!F$5:I$302,2,FALSE)))</f>
        <v>0</v>
      </c>
      <c r="J225" s="75">
        <f>IF(B225="",0,IF(ISNA(VLOOKUP(A225,'600m'!F$5:I$302,4,FALSE)),0,VLOOKUP(A225,'600m'!F$5:I$302,4,FALSE)))</f>
        <v>0</v>
      </c>
      <c r="K225" s="75" t="str">
        <f>IF(B225="","",IF(ISNA(VLOOKUP(A225,'600m'!F$5:J$302,5,FALSE)),"",VLOOKUP(A225,'600m'!F$5:J$302,5,FALSE)))</f>
        <v/>
      </c>
      <c r="L225" s="75" t="str">
        <f>IF(B225="","",IF(ISNA(VLOOKUP(A225,LongJump!F$5:G$302,2,FALSE)),"",VLOOKUP(A225,LongJump!F$5:G$302,2,FALSE)))</f>
        <v/>
      </c>
      <c r="M225" s="75">
        <f>IF(B225="",0,IF(ISNA(VLOOKUP(A225,LongJump!F$5:I$302,4,FALSE)),0,VLOOKUP(A225,LongJump!F$5:I$302,4,FALSE)))</f>
        <v>0</v>
      </c>
      <c r="N225" s="75">
        <f>IF(B225="",0,IF(ISNA(VLOOKUP(A225,LongJump!F$5:J$302,5,FALSE)),0,VLOOKUP(A225,LongJump!F$5:J$302,5,FALSE)))</f>
        <v>0</v>
      </c>
      <c r="O225" s="75" t="str">
        <f>IF(B225="","",IF(ISNA(VLOOKUP(A225,Vortex!F$5:I$302,2,FALSE)),"",VLOOKUP(A225,Vortex!F$5:I$302,2,FALSE)))</f>
        <v/>
      </c>
      <c r="P225" s="75">
        <f>IF(B225="",0,IF(ISNA(VLOOKUP(A225,Vortex!F$5:I$302,4,FALSE)),0,VLOOKUP(A225,Vortex!F$5:I$302,4,FALSE)))</f>
        <v>0</v>
      </c>
      <c r="Q225" s="75">
        <f t="shared" si="47"/>
        <v>0</v>
      </c>
      <c r="R225" s="75" t="str">
        <f t="shared" si="48"/>
        <v/>
      </c>
      <c r="S225" s="75" t="str">
        <f t="shared" si="49"/>
        <v/>
      </c>
      <c r="T225" s="75" t="str">
        <f t="shared" si="50"/>
        <v/>
      </c>
      <c r="U225" s="75" t="str">
        <f t="shared" si="51"/>
        <v/>
      </c>
      <c r="V225" s="63"/>
    </row>
    <row r="226" spans="1:22" ht="20" customHeight="1">
      <c r="A226" s="75" t="str">
        <f>IF(DECLARATIONS!C225=0,"",DECLARATIONS!C225)</f>
        <v/>
      </c>
      <c r="B226" s="237" t="str">
        <f>IF(ISNA(VLOOKUP(A226,DECLARATIONS!C$5:D$292,2,FALSE)),"",IF(VLOOKUP(A226,DECLARATIONS!C$5:D$292,2,FALSE)="","",VLOOKUP(A226,DECLARATIONS!C$5:D$292,2,FALSE)))</f>
        <v/>
      </c>
      <c r="C226" s="237" t="str">
        <f>IF(ISNA(VLOOKUP(A226,DECLARATIONS!C$5:G$292,5,FALSE)),"",IF(VLOOKUP(A226,DECLARATIONS!C$5:G$292,5,FALSE)="","",VLOOKUP(A226,DECLARATIONS!C$5:G$292,5,FALSE)))</f>
        <v/>
      </c>
      <c r="D226" s="237" t="str">
        <f>IF(ISNA(VLOOKUP(A226,DECLARATIONS!C$5:H$292,6,FALSE)),"",IF(VLOOKUP(A226,DECLARATIONS!C$5:H$292,6,FALSE)="","",VLOOKUP(A226,DECLARATIONS!C$5:H$292,6,FALSE)))</f>
        <v/>
      </c>
      <c r="E226" s="237" t="str">
        <f>IF(ISNA(VLOOKUP(A226,DECLARATIONS!C$5:F$292,4,FALSE)),"",IF(VLOOKUP(A226,DECLARATIONS!C$5:F$292,4,FALSE)="","",VLOOKUP(A226,DECLARATIONS!C$5:F$292,4,FALSE)))</f>
        <v/>
      </c>
      <c r="F226" s="75" t="str">
        <f>IF(B226="","",IF(ISNA(VLOOKUP(A226,'75m'!F$5:G$302,2,FALSE)),"",VLOOKUP(A226,'75m'!F$5:G$302,2,FALSE)))</f>
        <v/>
      </c>
      <c r="G226" s="75">
        <f>IF(B226="",0,IF(ISNA(VLOOKUP(A226,'75m'!F$5:I$302,4,FALSE)),0,VLOOKUP(A226,'75m'!F$5:I$302,4,FALSE)))</f>
        <v>0</v>
      </c>
      <c r="H226" s="75" t="str">
        <f>IF(B226="","",IF(ISNA(VLOOKUP(A226,'75m'!F$5:J$302,5,FALSE)),"",VLOOKUP(A226,'75m'!F$5:J$302,5,FALSE)))</f>
        <v/>
      </c>
      <c r="I226" s="77">
        <f>IF(B226="",0,IF(ISNA(VLOOKUP(A226,'600m'!F$5:I$302,2,FALSE)),0,VLOOKUP(A226,'600m'!F$5:I$302,2,FALSE)))</f>
        <v>0</v>
      </c>
      <c r="J226" s="75">
        <f>IF(B226="",0,IF(ISNA(VLOOKUP(A226,'600m'!F$5:I$302,4,FALSE)),0,VLOOKUP(A226,'600m'!F$5:I$302,4,FALSE)))</f>
        <v>0</v>
      </c>
      <c r="K226" s="75" t="str">
        <f>IF(B226="","",IF(ISNA(VLOOKUP(A226,'600m'!F$5:J$302,5,FALSE)),"",VLOOKUP(A226,'600m'!F$5:J$302,5,FALSE)))</f>
        <v/>
      </c>
      <c r="L226" s="75" t="str">
        <f>IF(B226="","",IF(ISNA(VLOOKUP(A226,LongJump!F$5:G$302,2,FALSE)),"",VLOOKUP(A226,LongJump!F$5:G$302,2,FALSE)))</f>
        <v/>
      </c>
      <c r="M226" s="75">
        <f>IF(B226="",0,IF(ISNA(VLOOKUP(A226,LongJump!F$5:I$302,4,FALSE)),0,VLOOKUP(A226,LongJump!F$5:I$302,4,FALSE)))</f>
        <v>0</v>
      </c>
      <c r="N226" s="75">
        <f>IF(B226="",0,IF(ISNA(VLOOKUP(A226,LongJump!F$5:J$302,5,FALSE)),0,VLOOKUP(A226,LongJump!F$5:J$302,5,FALSE)))</f>
        <v>0</v>
      </c>
      <c r="O226" s="75" t="str">
        <f>IF(B226="","",IF(ISNA(VLOOKUP(A226,Vortex!F$5:I$302,2,FALSE)),"",VLOOKUP(A226,Vortex!F$5:I$302,2,FALSE)))</f>
        <v/>
      </c>
      <c r="P226" s="75">
        <f>IF(B226="",0,IF(ISNA(VLOOKUP(A226,Vortex!F$5:I$302,4,FALSE)),0,VLOOKUP(A226,Vortex!F$5:I$302,4,FALSE)))</f>
        <v>0</v>
      </c>
      <c r="Q226" s="75">
        <f t="shared" si="47"/>
        <v>0</v>
      </c>
      <c r="R226" s="75" t="str">
        <f t="shared" si="48"/>
        <v/>
      </c>
      <c r="S226" s="75" t="str">
        <f t="shared" si="49"/>
        <v/>
      </c>
      <c r="T226" s="75" t="str">
        <f t="shared" si="50"/>
        <v/>
      </c>
      <c r="U226" s="75" t="str">
        <f t="shared" si="51"/>
        <v/>
      </c>
      <c r="V226" s="63"/>
    </row>
    <row r="227" spans="1:22" ht="20" customHeight="1">
      <c r="A227" s="75" t="str">
        <f>IF(DECLARATIONS!C226=0,"",DECLARATIONS!C226)</f>
        <v/>
      </c>
      <c r="B227" s="237" t="str">
        <f>IF(ISNA(VLOOKUP(A227,DECLARATIONS!C$5:D$292,2,FALSE)),"",IF(VLOOKUP(A227,DECLARATIONS!C$5:D$292,2,FALSE)="","",VLOOKUP(A227,DECLARATIONS!C$5:D$292,2,FALSE)))</f>
        <v/>
      </c>
      <c r="C227" s="237" t="str">
        <f>IF(ISNA(VLOOKUP(A227,DECLARATIONS!C$5:G$292,5,FALSE)),"",IF(VLOOKUP(A227,DECLARATIONS!C$5:G$292,5,FALSE)="","",VLOOKUP(A227,DECLARATIONS!C$5:G$292,5,FALSE)))</f>
        <v/>
      </c>
      <c r="D227" s="237" t="str">
        <f>IF(ISNA(VLOOKUP(A227,DECLARATIONS!C$5:H$292,6,FALSE)),"",IF(VLOOKUP(A227,DECLARATIONS!C$5:H$292,6,FALSE)="","",VLOOKUP(A227,DECLARATIONS!C$5:H$292,6,FALSE)))</f>
        <v/>
      </c>
      <c r="E227" s="237" t="str">
        <f>IF(ISNA(VLOOKUP(A227,DECLARATIONS!C$5:F$292,4,FALSE)),"",IF(VLOOKUP(A227,DECLARATIONS!C$5:F$292,4,FALSE)="","",VLOOKUP(A227,DECLARATIONS!C$5:F$292,4,FALSE)))</f>
        <v/>
      </c>
      <c r="F227" s="75" t="str">
        <f>IF(B227="","",IF(ISNA(VLOOKUP(A227,'75m'!F$5:G$302,2,FALSE)),"",VLOOKUP(A227,'75m'!F$5:G$302,2,FALSE)))</f>
        <v/>
      </c>
      <c r="G227" s="75">
        <f>IF(B227="",0,IF(ISNA(VLOOKUP(A227,'75m'!F$5:I$302,4,FALSE)),0,VLOOKUP(A227,'75m'!F$5:I$302,4,FALSE)))</f>
        <v>0</v>
      </c>
      <c r="H227" s="75" t="str">
        <f>IF(B227="","",IF(ISNA(VLOOKUP(A227,'75m'!F$5:J$302,5,FALSE)),"",VLOOKUP(A227,'75m'!F$5:J$302,5,FALSE)))</f>
        <v/>
      </c>
      <c r="I227" s="77">
        <f>IF(B227="",0,IF(ISNA(VLOOKUP(A227,'600m'!F$5:I$302,2,FALSE)),0,VLOOKUP(A227,'600m'!F$5:I$302,2,FALSE)))</f>
        <v>0</v>
      </c>
      <c r="J227" s="75">
        <f>IF(B227="",0,IF(ISNA(VLOOKUP(A227,'600m'!F$5:I$302,4,FALSE)),0,VLOOKUP(A227,'600m'!F$5:I$302,4,FALSE)))</f>
        <v>0</v>
      </c>
      <c r="K227" s="75" t="str">
        <f>IF(B227="","",IF(ISNA(VLOOKUP(A227,'600m'!F$5:J$302,5,FALSE)),"",VLOOKUP(A227,'600m'!F$5:J$302,5,FALSE)))</f>
        <v/>
      </c>
      <c r="L227" s="75" t="str">
        <f>IF(B227="","",IF(ISNA(VLOOKUP(A227,LongJump!F$5:G$302,2,FALSE)),"",VLOOKUP(A227,LongJump!F$5:G$302,2,FALSE)))</f>
        <v/>
      </c>
      <c r="M227" s="75">
        <f>IF(B227="",0,IF(ISNA(VLOOKUP(A227,LongJump!F$5:I$302,4,FALSE)),0,VLOOKUP(A227,LongJump!F$5:I$302,4,FALSE)))</f>
        <v>0</v>
      </c>
      <c r="N227" s="75">
        <f>IF(B227="",0,IF(ISNA(VLOOKUP(A227,LongJump!F$5:J$302,5,FALSE)),0,VLOOKUP(A227,LongJump!F$5:J$302,5,FALSE)))</f>
        <v>0</v>
      </c>
      <c r="O227" s="75" t="str">
        <f>IF(B227="","",IF(ISNA(VLOOKUP(A227,Vortex!F$5:I$302,2,FALSE)),"",VLOOKUP(A227,Vortex!F$5:I$302,2,FALSE)))</f>
        <v/>
      </c>
      <c r="P227" s="75">
        <f>IF(B227="",0,IF(ISNA(VLOOKUP(A227,Vortex!F$5:I$302,4,FALSE)),0,VLOOKUP(A227,Vortex!F$5:I$302,4,FALSE)))</f>
        <v>0</v>
      </c>
      <c r="Q227" s="75">
        <f t="shared" si="47"/>
        <v>0</v>
      </c>
      <c r="R227" s="75" t="str">
        <f t="shared" si="48"/>
        <v/>
      </c>
      <c r="S227" s="75" t="str">
        <f t="shared" si="49"/>
        <v/>
      </c>
      <c r="T227" s="75" t="str">
        <f t="shared" si="50"/>
        <v/>
      </c>
      <c r="U227" s="75" t="str">
        <f t="shared" si="51"/>
        <v/>
      </c>
      <c r="V227" s="63"/>
    </row>
    <row r="228" spans="1:22" ht="20" customHeight="1">
      <c r="A228" s="75" t="str">
        <f>IF(DECLARATIONS!C227=0,"",DECLARATIONS!C227)</f>
        <v/>
      </c>
      <c r="B228" s="237" t="str">
        <f>IF(ISNA(VLOOKUP(A228,DECLARATIONS!C$5:D$292,2,FALSE)),"",IF(VLOOKUP(A228,DECLARATIONS!C$5:D$292,2,FALSE)="","",VLOOKUP(A228,DECLARATIONS!C$5:D$292,2,FALSE)))</f>
        <v/>
      </c>
      <c r="C228" s="237" t="str">
        <f>IF(ISNA(VLOOKUP(A228,DECLARATIONS!C$5:G$292,5,FALSE)),"",IF(VLOOKUP(A228,DECLARATIONS!C$5:G$292,5,FALSE)="","",VLOOKUP(A228,DECLARATIONS!C$5:G$292,5,FALSE)))</f>
        <v/>
      </c>
      <c r="D228" s="237" t="str">
        <f>IF(ISNA(VLOOKUP(A228,DECLARATIONS!C$5:H$292,6,FALSE)),"",IF(VLOOKUP(A228,DECLARATIONS!C$5:H$292,6,FALSE)="","",VLOOKUP(A228,DECLARATIONS!C$5:H$292,6,FALSE)))</f>
        <v/>
      </c>
      <c r="E228" s="237" t="str">
        <f>IF(ISNA(VLOOKUP(A228,DECLARATIONS!C$5:F$292,4,FALSE)),"",IF(VLOOKUP(A228,DECLARATIONS!C$5:F$292,4,FALSE)="","",VLOOKUP(A228,DECLARATIONS!C$5:F$292,4,FALSE)))</f>
        <v/>
      </c>
      <c r="F228" s="75" t="str">
        <f>IF(B228="","",IF(ISNA(VLOOKUP(A228,'75m'!F$5:G$302,2,FALSE)),"",VLOOKUP(A228,'75m'!F$5:G$302,2,FALSE)))</f>
        <v/>
      </c>
      <c r="G228" s="75">
        <f>IF(B228="",0,IF(ISNA(VLOOKUP(A228,'75m'!F$5:I$302,4,FALSE)),0,VLOOKUP(A228,'75m'!F$5:I$302,4,FALSE)))</f>
        <v>0</v>
      </c>
      <c r="H228" s="75" t="str">
        <f>IF(B228="","",IF(ISNA(VLOOKUP(A228,'75m'!F$5:J$302,5,FALSE)),"",VLOOKUP(A228,'75m'!F$5:J$302,5,FALSE)))</f>
        <v/>
      </c>
      <c r="I228" s="77">
        <f>IF(B228="",0,IF(ISNA(VLOOKUP(A228,'600m'!F$5:I$302,2,FALSE)),0,VLOOKUP(A228,'600m'!F$5:I$302,2,FALSE)))</f>
        <v>0</v>
      </c>
      <c r="J228" s="75">
        <f>IF(B228="",0,IF(ISNA(VLOOKUP(A228,'600m'!F$5:I$302,4,FALSE)),0,VLOOKUP(A228,'600m'!F$5:I$302,4,FALSE)))</f>
        <v>0</v>
      </c>
      <c r="K228" s="75" t="str">
        <f>IF(B228="","",IF(ISNA(VLOOKUP(A228,'600m'!F$5:J$302,5,FALSE)),"",VLOOKUP(A228,'600m'!F$5:J$302,5,FALSE)))</f>
        <v/>
      </c>
      <c r="L228" s="75" t="str">
        <f>IF(B228="","",IF(ISNA(VLOOKUP(A228,LongJump!F$5:G$302,2,FALSE)),"",VLOOKUP(A228,LongJump!F$5:G$302,2,FALSE)))</f>
        <v/>
      </c>
      <c r="M228" s="75">
        <f>IF(B228="",0,IF(ISNA(VLOOKUP(A228,LongJump!F$5:I$302,4,FALSE)),0,VLOOKUP(A228,LongJump!F$5:I$302,4,FALSE)))</f>
        <v>0</v>
      </c>
      <c r="N228" s="75">
        <f>IF(B228="",0,IF(ISNA(VLOOKUP(A228,LongJump!F$5:J$302,5,FALSE)),0,VLOOKUP(A228,LongJump!F$5:J$302,5,FALSE)))</f>
        <v>0</v>
      </c>
      <c r="O228" s="75" t="str">
        <f>IF(B228="","",IF(ISNA(VLOOKUP(A228,Vortex!F$5:I$302,2,FALSE)),"",VLOOKUP(A228,Vortex!F$5:I$302,2,FALSE)))</f>
        <v/>
      </c>
      <c r="P228" s="75">
        <f>IF(B228="",0,IF(ISNA(VLOOKUP(A228,Vortex!F$5:I$302,4,FALSE)),0,VLOOKUP(A228,Vortex!F$5:I$302,4,FALSE)))</f>
        <v>0</v>
      </c>
      <c r="Q228" s="75">
        <f t="shared" si="47"/>
        <v>0</v>
      </c>
      <c r="R228" s="75" t="str">
        <f t="shared" si="48"/>
        <v/>
      </c>
      <c r="S228" s="75" t="str">
        <f t="shared" si="49"/>
        <v/>
      </c>
      <c r="T228" s="75" t="str">
        <f t="shared" si="50"/>
        <v/>
      </c>
      <c r="U228" s="75" t="str">
        <f t="shared" si="51"/>
        <v/>
      </c>
      <c r="V228" s="63"/>
    </row>
    <row r="229" spans="1:22" ht="20" customHeight="1">
      <c r="A229" s="75" t="str">
        <f>IF(DECLARATIONS!C228=0,"",DECLARATIONS!C228)</f>
        <v/>
      </c>
      <c r="B229" s="237" t="str">
        <f>IF(ISNA(VLOOKUP(A229,DECLARATIONS!C$5:D$292,2,FALSE)),"",IF(VLOOKUP(A229,DECLARATIONS!C$5:D$292,2,FALSE)="","",VLOOKUP(A229,DECLARATIONS!C$5:D$292,2,FALSE)))</f>
        <v/>
      </c>
      <c r="C229" s="237" t="str">
        <f>IF(ISNA(VLOOKUP(A229,DECLARATIONS!C$5:G$292,5,FALSE)),"",IF(VLOOKUP(A229,DECLARATIONS!C$5:G$292,5,FALSE)="","",VLOOKUP(A229,DECLARATIONS!C$5:G$292,5,FALSE)))</f>
        <v/>
      </c>
      <c r="D229" s="237" t="str">
        <f>IF(ISNA(VLOOKUP(A229,DECLARATIONS!C$5:H$292,6,FALSE)),"",IF(VLOOKUP(A229,DECLARATIONS!C$5:H$292,6,FALSE)="","",VLOOKUP(A229,DECLARATIONS!C$5:H$292,6,FALSE)))</f>
        <v/>
      </c>
      <c r="E229" s="237" t="str">
        <f>IF(ISNA(VLOOKUP(A229,DECLARATIONS!C$5:F$292,4,FALSE)),"",IF(VLOOKUP(A229,DECLARATIONS!C$5:F$292,4,FALSE)="","",VLOOKUP(A229,DECLARATIONS!C$5:F$292,4,FALSE)))</f>
        <v/>
      </c>
      <c r="F229" s="75" t="str">
        <f>IF(B229="","",IF(ISNA(VLOOKUP(A229,'75m'!F$5:G$302,2,FALSE)),"",VLOOKUP(A229,'75m'!F$5:G$302,2,FALSE)))</f>
        <v/>
      </c>
      <c r="G229" s="75">
        <f>IF(B229="",0,IF(ISNA(VLOOKUP(A229,'75m'!F$5:I$302,4,FALSE)),0,VLOOKUP(A229,'75m'!F$5:I$302,4,FALSE)))</f>
        <v>0</v>
      </c>
      <c r="H229" s="75" t="str">
        <f>IF(B229="","",IF(ISNA(VLOOKUP(A229,'75m'!F$5:J$302,5,FALSE)),"",VLOOKUP(A229,'75m'!F$5:J$302,5,FALSE)))</f>
        <v/>
      </c>
      <c r="I229" s="77">
        <f>IF(B229="",0,IF(ISNA(VLOOKUP(A229,'600m'!F$5:I$302,2,FALSE)),0,VLOOKUP(A229,'600m'!F$5:I$302,2,FALSE)))</f>
        <v>0</v>
      </c>
      <c r="J229" s="75">
        <f>IF(B229="",0,IF(ISNA(VLOOKUP(A229,'600m'!F$5:I$302,4,FALSE)),0,VLOOKUP(A229,'600m'!F$5:I$302,4,FALSE)))</f>
        <v>0</v>
      </c>
      <c r="K229" s="75" t="str">
        <f>IF(B229="","",IF(ISNA(VLOOKUP(A229,'600m'!F$5:J$302,5,FALSE)),"",VLOOKUP(A229,'600m'!F$5:J$302,5,FALSE)))</f>
        <v/>
      </c>
      <c r="L229" s="75" t="str">
        <f>IF(B229="","",IF(ISNA(VLOOKUP(A229,LongJump!F$5:G$302,2,FALSE)),"",VLOOKUP(A229,LongJump!F$5:G$302,2,FALSE)))</f>
        <v/>
      </c>
      <c r="M229" s="75">
        <f>IF(B229="",0,IF(ISNA(VLOOKUP(A229,LongJump!F$5:I$302,4,FALSE)),0,VLOOKUP(A229,LongJump!F$5:I$302,4,FALSE)))</f>
        <v>0</v>
      </c>
      <c r="N229" s="75">
        <f>IF(B229="",0,IF(ISNA(VLOOKUP(A229,LongJump!F$5:J$302,5,FALSE)),0,VLOOKUP(A229,LongJump!F$5:J$302,5,FALSE)))</f>
        <v>0</v>
      </c>
      <c r="O229" s="75" t="str">
        <f>IF(B229="","",IF(ISNA(VLOOKUP(A229,Vortex!F$5:I$302,2,FALSE)),"",VLOOKUP(A229,Vortex!F$5:I$302,2,FALSE)))</f>
        <v/>
      </c>
      <c r="P229" s="75">
        <f>IF(B229="",0,IF(ISNA(VLOOKUP(A229,Vortex!F$5:I$302,4,FALSE)),0,VLOOKUP(A229,Vortex!F$5:I$302,4,FALSE)))</f>
        <v>0</v>
      </c>
      <c r="Q229" s="75">
        <f t="shared" si="47"/>
        <v>0</v>
      </c>
      <c r="R229" s="75" t="str">
        <f t="shared" si="48"/>
        <v/>
      </c>
      <c r="S229" s="75" t="str">
        <f t="shared" si="49"/>
        <v/>
      </c>
      <c r="T229" s="75" t="str">
        <f t="shared" si="50"/>
        <v/>
      </c>
      <c r="U229" s="75" t="str">
        <f t="shared" si="51"/>
        <v/>
      </c>
      <c r="V229" s="63"/>
    </row>
    <row r="230" spans="1:22" ht="20" customHeight="1">
      <c r="A230" s="75" t="str">
        <f>IF(DECLARATIONS!C229=0,"",DECLARATIONS!C229)</f>
        <v/>
      </c>
      <c r="B230" s="237" t="str">
        <f>IF(ISNA(VLOOKUP(A230,DECLARATIONS!C$5:D$292,2,FALSE)),"",IF(VLOOKUP(A230,DECLARATIONS!C$5:D$292,2,FALSE)="","",VLOOKUP(A230,DECLARATIONS!C$5:D$292,2,FALSE)))</f>
        <v/>
      </c>
      <c r="C230" s="237" t="str">
        <f>IF(ISNA(VLOOKUP(A230,DECLARATIONS!C$5:G$292,5,FALSE)),"",IF(VLOOKUP(A230,DECLARATIONS!C$5:G$292,5,FALSE)="","",VLOOKUP(A230,DECLARATIONS!C$5:G$292,5,FALSE)))</f>
        <v/>
      </c>
      <c r="D230" s="237" t="str">
        <f>IF(ISNA(VLOOKUP(A230,DECLARATIONS!C$5:H$292,6,FALSE)),"",IF(VLOOKUP(A230,DECLARATIONS!C$5:H$292,6,FALSE)="","",VLOOKUP(A230,DECLARATIONS!C$5:H$292,6,FALSE)))</f>
        <v/>
      </c>
      <c r="E230" s="237" t="str">
        <f>IF(ISNA(VLOOKUP(A230,DECLARATIONS!C$5:F$292,4,FALSE)),"",IF(VLOOKUP(A230,DECLARATIONS!C$5:F$292,4,FALSE)="","",VLOOKUP(A230,DECLARATIONS!C$5:F$292,4,FALSE)))</f>
        <v/>
      </c>
      <c r="F230" s="75" t="str">
        <f>IF(B230="","",IF(ISNA(VLOOKUP(A230,'75m'!F$5:G$302,2,FALSE)),"",VLOOKUP(A230,'75m'!F$5:G$302,2,FALSE)))</f>
        <v/>
      </c>
      <c r="G230" s="75">
        <f>IF(B230="",0,IF(ISNA(VLOOKUP(A230,'75m'!F$5:I$302,4,FALSE)),0,VLOOKUP(A230,'75m'!F$5:I$302,4,FALSE)))</f>
        <v>0</v>
      </c>
      <c r="H230" s="75" t="str">
        <f>IF(B230="","",IF(ISNA(VLOOKUP(A230,'75m'!F$5:J$302,5,FALSE)),"",VLOOKUP(A230,'75m'!F$5:J$302,5,FALSE)))</f>
        <v/>
      </c>
      <c r="I230" s="77">
        <f>IF(B230="",0,IF(ISNA(VLOOKUP(A230,'600m'!F$5:I$302,2,FALSE)),0,VLOOKUP(A230,'600m'!F$5:I$302,2,FALSE)))</f>
        <v>0</v>
      </c>
      <c r="J230" s="75">
        <f>IF(B230="",0,IF(ISNA(VLOOKUP(A230,'600m'!F$5:I$302,4,FALSE)),0,VLOOKUP(A230,'600m'!F$5:I$302,4,FALSE)))</f>
        <v>0</v>
      </c>
      <c r="K230" s="75" t="str">
        <f>IF(B230="","",IF(ISNA(VLOOKUP(A230,'600m'!F$5:J$302,5,FALSE)),"",VLOOKUP(A230,'600m'!F$5:J$302,5,FALSE)))</f>
        <v/>
      </c>
      <c r="L230" s="75" t="str">
        <f>IF(B230="","",IF(ISNA(VLOOKUP(A230,LongJump!F$5:G$302,2,FALSE)),"",VLOOKUP(A230,LongJump!F$5:G$302,2,FALSE)))</f>
        <v/>
      </c>
      <c r="M230" s="75">
        <f>IF(B230="",0,IF(ISNA(VLOOKUP(A230,LongJump!F$5:I$302,4,FALSE)),0,VLOOKUP(A230,LongJump!F$5:I$302,4,FALSE)))</f>
        <v>0</v>
      </c>
      <c r="N230" s="75">
        <f>IF(B230="",0,IF(ISNA(VLOOKUP(A230,LongJump!F$5:J$302,5,FALSE)),0,VLOOKUP(A230,LongJump!F$5:J$302,5,FALSE)))</f>
        <v>0</v>
      </c>
      <c r="O230" s="75" t="str">
        <f>IF(B230="","",IF(ISNA(VLOOKUP(A230,Vortex!F$5:I$302,2,FALSE)),"",VLOOKUP(A230,Vortex!F$5:I$302,2,FALSE)))</f>
        <v/>
      </c>
      <c r="P230" s="75">
        <f>IF(B230="",0,IF(ISNA(VLOOKUP(A230,Vortex!F$5:I$302,4,FALSE)),0,VLOOKUP(A230,Vortex!F$5:I$302,4,FALSE)))</f>
        <v>0</v>
      </c>
      <c r="Q230" s="75">
        <f t="shared" si="47"/>
        <v>0</v>
      </c>
      <c r="R230" s="75" t="str">
        <f t="shared" si="48"/>
        <v/>
      </c>
      <c r="S230" s="75" t="str">
        <f t="shared" si="49"/>
        <v/>
      </c>
      <c r="T230" s="75" t="str">
        <f t="shared" si="50"/>
        <v/>
      </c>
      <c r="U230" s="75" t="str">
        <f t="shared" si="51"/>
        <v/>
      </c>
      <c r="V230" s="63"/>
    </row>
    <row r="231" spans="1:22" ht="20" customHeight="1">
      <c r="A231" s="75" t="str">
        <f>IF(DECLARATIONS!C230=0,"",DECLARATIONS!C230)</f>
        <v/>
      </c>
      <c r="B231" s="237" t="str">
        <f>IF(ISNA(VLOOKUP(A231,DECLARATIONS!C$5:D$292,2,FALSE)),"",IF(VLOOKUP(A231,DECLARATIONS!C$5:D$292,2,FALSE)="","",VLOOKUP(A231,DECLARATIONS!C$5:D$292,2,FALSE)))</f>
        <v/>
      </c>
      <c r="C231" s="237" t="str">
        <f>IF(ISNA(VLOOKUP(A231,DECLARATIONS!C$5:G$292,5,FALSE)),"",IF(VLOOKUP(A231,DECLARATIONS!C$5:G$292,5,FALSE)="","",VLOOKUP(A231,DECLARATIONS!C$5:G$292,5,FALSE)))</f>
        <v/>
      </c>
      <c r="D231" s="237" t="str">
        <f>IF(ISNA(VLOOKUP(A231,DECLARATIONS!C$5:H$292,6,FALSE)),"",IF(VLOOKUP(A231,DECLARATIONS!C$5:H$292,6,FALSE)="","",VLOOKUP(A231,DECLARATIONS!C$5:H$292,6,FALSE)))</f>
        <v/>
      </c>
      <c r="E231" s="237" t="str">
        <f>IF(ISNA(VLOOKUP(A231,DECLARATIONS!C$5:F$292,4,FALSE)),"",IF(VLOOKUP(A231,DECLARATIONS!C$5:F$292,4,FALSE)="","",VLOOKUP(A231,DECLARATIONS!C$5:F$292,4,FALSE)))</f>
        <v/>
      </c>
      <c r="F231" s="75" t="str">
        <f>IF(B231="","",IF(ISNA(VLOOKUP(A231,'75m'!F$5:G$302,2,FALSE)),"",VLOOKUP(A231,'75m'!F$5:G$302,2,FALSE)))</f>
        <v/>
      </c>
      <c r="G231" s="75">
        <f>IF(B231="",0,IF(ISNA(VLOOKUP(A231,'75m'!F$5:I$302,4,FALSE)),0,VLOOKUP(A231,'75m'!F$5:I$302,4,FALSE)))</f>
        <v>0</v>
      </c>
      <c r="H231" s="75" t="str">
        <f>IF(B231="","",IF(ISNA(VLOOKUP(A231,'75m'!F$5:J$302,5,FALSE)),"",VLOOKUP(A231,'75m'!F$5:J$302,5,FALSE)))</f>
        <v/>
      </c>
      <c r="I231" s="77">
        <f>IF(B231="",0,IF(ISNA(VLOOKUP(A231,'600m'!F$5:I$302,2,FALSE)),0,VLOOKUP(A231,'600m'!F$5:I$302,2,FALSE)))</f>
        <v>0</v>
      </c>
      <c r="J231" s="75">
        <f>IF(B231="",0,IF(ISNA(VLOOKUP(A231,'600m'!F$5:I$302,4,FALSE)),0,VLOOKUP(A231,'600m'!F$5:I$302,4,FALSE)))</f>
        <v>0</v>
      </c>
      <c r="K231" s="75" t="str">
        <f>IF(B231="","",IF(ISNA(VLOOKUP(A231,'600m'!F$5:J$302,5,FALSE)),"",VLOOKUP(A231,'600m'!F$5:J$302,5,FALSE)))</f>
        <v/>
      </c>
      <c r="L231" s="75" t="str">
        <f>IF(B231="","",IF(ISNA(VLOOKUP(A231,LongJump!F$5:G$302,2,FALSE)),"",VLOOKUP(A231,LongJump!F$5:G$302,2,FALSE)))</f>
        <v/>
      </c>
      <c r="M231" s="75">
        <f>IF(B231="",0,IF(ISNA(VLOOKUP(A231,LongJump!F$5:I$302,4,FALSE)),0,VLOOKUP(A231,LongJump!F$5:I$302,4,FALSE)))</f>
        <v>0</v>
      </c>
      <c r="N231" s="75">
        <f>IF(B231="",0,IF(ISNA(VLOOKUP(A231,LongJump!F$5:J$302,5,FALSE)),0,VLOOKUP(A231,LongJump!F$5:J$302,5,FALSE)))</f>
        <v>0</v>
      </c>
      <c r="O231" s="75" t="str">
        <f>IF(B231="","",IF(ISNA(VLOOKUP(A231,Vortex!F$5:I$302,2,FALSE)),"",VLOOKUP(A231,Vortex!F$5:I$302,2,FALSE)))</f>
        <v/>
      </c>
      <c r="P231" s="75">
        <f>IF(B231="",0,IF(ISNA(VLOOKUP(A231,Vortex!F$5:I$302,4,FALSE)),0,VLOOKUP(A231,Vortex!F$5:I$302,4,FALSE)))</f>
        <v>0</v>
      </c>
      <c r="Q231" s="75">
        <f t="shared" si="47"/>
        <v>0</v>
      </c>
      <c r="R231" s="75" t="str">
        <f t="shared" si="48"/>
        <v/>
      </c>
      <c r="S231" s="75" t="str">
        <f t="shared" si="49"/>
        <v/>
      </c>
      <c r="T231" s="75" t="str">
        <f t="shared" si="50"/>
        <v/>
      </c>
      <c r="U231" s="75" t="str">
        <f t="shared" si="51"/>
        <v/>
      </c>
      <c r="V231" s="63"/>
    </row>
    <row r="232" spans="1:22" ht="20" customHeight="1">
      <c r="A232" s="75" t="str">
        <f>IF(DECLARATIONS!C231=0,"",DECLARATIONS!C231)</f>
        <v/>
      </c>
      <c r="B232" s="237" t="str">
        <f>IF(ISNA(VLOOKUP(A232,DECLARATIONS!C$5:D$292,2,FALSE)),"",IF(VLOOKUP(A232,DECLARATIONS!C$5:D$292,2,FALSE)="","",VLOOKUP(A232,DECLARATIONS!C$5:D$292,2,FALSE)))</f>
        <v/>
      </c>
      <c r="C232" s="237" t="str">
        <f>IF(ISNA(VLOOKUP(A232,DECLARATIONS!C$5:G$292,5,FALSE)),"",IF(VLOOKUP(A232,DECLARATIONS!C$5:G$292,5,FALSE)="","",VLOOKUP(A232,DECLARATIONS!C$5:G$292,5,FALSE)))</f>
        <v/>
      </c>
      <c r="D232" s="237" t="str">
        <f>IF(ISNA(VLOOKUP(A232,DECLARATIONS!C$5:H$292,6,FALSE)),"",IF(VLOOKUP(A232,DECLARATIONS!C$5:H$292,6,FALSE)="","",VLOOKUP(A232,DECLARATIONS!C$5:H$292,6,FALSE)))</f>
        <v/>
      </c>
      <c r="E232" s="237" t="str">
        <f>IF(ISNA(VLOOKUP(A232,DECLARATIONS!C$5:F$292,4,FALSE)),"",IF(VLOOKUP(A232,DECLARATIONS!C$5:F$292,4,FALSE)="","",VLOOKUP(A232,DECLARATIONS!C$5:F$292,4,FALSE)))</f>
        <v/>
      </c>
      <c r="F232" s="75" t="str">
        <f>IF(B232="","",IF(ISNA(VLOOKUP(A232,'75m'!F$5:G$302,2,FALSE)),"",VLOOKUP(A232,'75m'!F$5:G$302,2,FALSE)))</f>
        <v/>
      </c>
      <c r="G232" s="75">
        <f>IF(B232="",0,IF(ISNA(VLOOKUP(A232,'75m'!F$5:I$302,4,FALSE)),0,VLOOKUP(A232,'75m'!F$5:I$302,4,FALSE)))</f>
        <v>0</v>
      </c>
      <c r="H232" s="75" t="str">
        <f>IF(B232="","",IF(ISNA(VLOOKUP(A232,'75m'!F$5:J$302,5,FALSE)),"",VLOOKUP(A232,'75m'!F$5:J$302,5,FALSE)))</f>
        <v/>
      </c>
      <c r="I232" s="77">
        <f>IF(B232="",0,IF(ISNA(VLOOKUP(A232,'600m'!F$5:I$302,2,FALSE)),0,VLOOKUP(A232,'600m'!F$5:I$302,2,FALSE)))</f>
        <v>0</v>
      </c>
      <c r="J232" s="75">
        <f>IF(B232="",0,IF(ISNA(VLOOKUP(A232,'600m'!F$5:I$302,4,FALSE)),0,VLOOKUP(A232,'600m'!F$5:I$302,4,FALSE)))</f>
        <v>0</v>
      </c>
      <c r="K232" s="75" t="str">
        <f>IF(B232="","",IF(ISNA(VLOOKUP(A232,'600m'!F$5:J$302,5,FALSE)),"",VLOOKUP(A232,'600m'!F$5:J$302,5,FALSE)))</f>
        <v/>
      </c>
      <c r="L232" s="75" t="str">
        <f>IF(B232="","",IF(ISNA(VLOOKUP(A232,LongJump!F$5:G$302,2,FALSE)),"",VLOOKUP(A232,LongJump!F$5:G$302,2,FALSE)))</f>
        <v/>
      </c>
      <c r="M232" s="75">
        <f>IF(B232="",0,IF(ISNA(VLOOKUP(A232,LongJump!F$5:I$302,4,FALSE)),0,VLOOKUP(A232,LongJump!F$5:I$302,4,FALSE)))</f>
        <v>0</v>
      </c>
      <c r="N232" s="75">
        <f>IF(B232="",0,IF(ISNA(VLOOKUP(A232,LongJump!F$5:J$302,5,FALSE)),0,VLOOKUP(A232,LongJump!F$5:J$302,5,FALSE)))</f>
        <v>0</v>
      </c>
      <c r="O232" s="75" t="str">
        <f>IF(B232="","",IF(ISNA(VLOOKUP(A232,Vortex!F$5:I$302,2,FALSE)),"",VLOOKUP(A232,Vortex!F$5:I$302,2,FALSE)))</f>
        <v/>
      </c>
      <c r="P232" s="75">
        <f>IF(B232="",0,IF(ISNA(VLOOKUP(A232,Vortex!F$5:I$302,4,FALSE)),0,VLOOKUP(A232,Vortex!F$5:I$302,4,FALSE)))</f>
        <v>0</v>
      </c>
      <c r="Q232" s="75">
        <f t="shared" si="47"/>
        <v>0</v>
      </c>
      <c r="R232" s="75" t="str">
        <f t="shared" si="48"/>
        <v/>
      </c>
      <c r="S232" s="75" t="str">
        <f t="shared" si="49"/>
        <v/>
      </c>
      <c r="T232" s="75" t="str">
        <f t="shared" si="50"/>
        <v/>
      </c>
      <c r="U232" s="75" t="str">
        <f t="shared" si="51"/>
        <v/>
      </c>
      <c r="V232" s="63"/>
    </row>
    <row r="233" spans="1:22" ht="20" customHeight="1">
      <c r="A233" s="75" t="str">
        <f>IF(DECLARATIONS!C232=0,"",DECLARATIONS!C232)</f>
        <v/>
      </c>
      <c r="B233" s="237" t="str">
        <f>IF(ISNA(VLOOKUP(A233,DECLARATIONS!C$5:D$292,2,FALSE)),"",IF(VLOOKUP(A233,DECLARATIONS!C$5:D$292,2,FALSE)="","",VLOOKUP(A233,DECLARATIONS!C$5:D$292,2,FALSE)))</f>
        <v/>
      </c>
      <c r="C233" s="237" t="str">
        <f>IF(ISNA(VLOOKUP(A233,DECLARATIONS!C$5:G$292,5,FALSE)),"",IF(VLOOKUP(A233,DECLARATIONS!C$5:G$292,5,FALSE)="","",VLOOKUP(A233,DECLARATIONS!C$5:G$292,5,FALSE)))</f>
        <v/>
      </c>
      <c r="D233" s="237" t="str">
        <f>IF(ISNA(VLOOKUP(A233,DECLARATIONS!C$5:H$292,6,FALSE)),"",IF(VLOOKUP(A233,DECLARATIONS!C$5:H$292,6,FALSE)="","",VLOOKUP(A233,DECLARATIONS!C$5:H$292,6,FALSE)))</f>
        <v/>
      </c>
      <c r="E233" s="237" t="str">
        <f>IF(ISNA(VLOOKUP(A233,DECLARATIONS!C$5:F$292,4,FALSE)),"",IF(VLOOKUP(A233,DECLARATIONS!C$5:F$292,4,FALSE)="","",VLOOKUP(A233,DECLARATIONS!C$5:F$292,4,FALSE)))</f>
        <v/>
      </c>
      <c r="F233" s="75" t="str">
        <f>IF(B233="","",IF(ISNA(VLOOKUP(A233,'75m'!F$5:G$302,2,FALSE)),"",VLOOKUP(A233,'75m'!F$5:G$302,2,FALSE)))</f>
        <v/>
      </c>
      <c r="G233" s="75">
        <f>IF(B233="",0,IF(ISNA(VLOOKUP(A233,'75m'!F$5:I$302,4,FALSE)),0,VLOOKUP(A233,'75m'!F$5:I$302,4,FALSE)))</f>
        <v>0</v>
      </c>
      <c r="H233" s="75" t="str">
        <f>IF(B233="","",IF(ISNA(VLOOKUP(A233,'75m'!F$5:J$302,5,FALSE)),"",VLOOKUP(A233,'75m'!F$5:J$302,5,FALSE)))</f>
        <v/>
      </c>
      <c r="I233" s="77">
        <f>IF(B233="",0,IF(ISNA(VLOOKUP(A233,'600m'!F$5:I$302,2,FALSE)),0,VLOOKUP(A233,'600m'!F$5:I$302,2,FALSE)))</f>
        <v>0</v>
      </c>
      <c r="J233" s="75">
        <f>IF(B233="",0,IF(ISNA(VLOOKUP(A233,'600m'!F$5:I$302,4,FALSE)),0,VLOOKUP(A233,'600m'!F$5:I$302,4,FALSE)))</f>
        <v>0</v>
      </c>
      <c r="K233" s="75" t="str">
        <f>IF(B233="","",IF(ISNA(VLOOKUP(A233,'600m'!F$5:J$302,5,FALSE)),"",VLOOKUP(A233,'600m'!F$5:J$302,5,FALSE)))</f>
        <v/>
      </c>
      <c r="L233" s="75" t="str">
        <f>IF(B233="","",IF(ISNA(VLOOKUP(A233,LongJump!F$5:G$302,2,FALSE)),"",VLOOKUP(A233,LongJump!F$5:G$302,2,FALSE)))</f>
        <v/>
      </c>
      <c r="M233" s="75">
        <f>IF(B233="",0,IF(ISNA(VLOOKUP(A233,LongJump!F$5:I$302,4,FALSE)),0,VLOOKUP(A233,LongJump!F$5:I$302,4,FALSE)))</f>
        <v>0</v>
      </c>
      <c r="N233" s="75">
        <f>IF(B233="",0,IF(ISNA(VLOOKUP(A233,LongJump!F$5:J$302,5,FALSE)),0,VLOOKUP(A233,LongJump!F$5:J$302,5,FALSE)))</f>
        <v>0</v>
      </c>
      <c r="O233" s="75" t="str">
        <f>IF(B233="","",IF(ISNA(VLOOKUP(A233,Vortex!F$5:I$302,2,FALSE)),"",VLOOKUP(A233,Vortex!F$5:I$302,2,FALSE)))</f>
        <v/>
      </c>
      <c r="P233" s="75">
        <f>IF(B233="",0,IF(ISNA(VLOOKUP(A233,Vortex!F$5:I$302,4,FALSE)),0,VLOOKUP(A233,Vortex!F$5:I$302,4,FALSE)))</f>
        <v>0</v>
      </c>
      <c r="Q233" s="75">
        <f t="shared" si="47"/>
        <v>0</v>
      </c>
      <c r="R233" s="75" t="str">
        <f t="shared" si="48"/>
        <v/>
      </c>
      <c r="S233" s="75" t="str">
        <f t="shared" si="49"/>
        <v/>
      </c>
      <c r="T233" s="75" t="str">
        <f t="shared" si="50"/>
        <v/>
      </c>
      <c r="U233" s="75" t="str">
        <f t="shared" si="51"/>
        <v/>
      </c>
      <c r="V233" s="63"/>
    </row>
    <row r="234" spans="1:22" ht="20" customHeight="1">
      <c r="A234" s="75" t="str">
        <f>IF(DECLARATIONS!C233=0,"",DECLARATIONS!C233)</f>
        <v/>
      </c>
      <c r="B234" s="237" t="str">
        <f>IF(ISNA(VLOOKUP(A234,DECLARATIONS!C$5:D$292,2,FALSE)),"",IF(VLOOKUP(A234,DECLARATIONS!C$5:D$292,2,FALSE)="","",VLOOKUP(A234,DECLARATIONS!C$5:D$292,2,FALSE)))</f>
        <v/>
      </c>
      <c r="C234" s="237" t="str">
        <f>IF(ISNA(VLOOKUP(A234,DECLARATIONS!C$5:G$292,5,FALSE)),"",IF(VLOOKUP(A234,DECLARATIONS!C$5:G$292,5,FALSE)="","",VLOOKUP(A234,DECLARATIONS!C$5:G$292,5,FALSE)))</f>
        <v/>
      </c>
      <c r="D234" s="237" t="str">
        <f>IF(ISNA(VLOOKUP(A234,DECLARATIONS!C$5:H$292,6,FALSE)),"",IF(VLOOKUP(A234,DECLARATIONS!C$5:H$292,6,FALSE)="","",VLOOKUP(A234,DECLARATIONS!C$5:H$292,6,FALSE)))</f>
        <v/>
      </c>
      <c r="E234" s="237" t="str">
        <f>IF(ISNA(VLOOKUP(A234,DECLARATIONS!C$5:F$292,4,FALSE)),"",IF(VLOOKUP(A234,DECLARATIONS!C$5:F$292,4,FALSE)="","",VLOOKUP(A234,DECLARATIONS!C$5:F$292,4,FALSE)))</f>
        <v/>
      </c>
      <c r="F234" s="75" t="str">
        <f>IF(B234="","",IF(ISNA(VLOOKUP(A234,'75m'!F$5:G$302,2,FALSE)),"",VLOOKUP(A234,'75m'!F$5:G$302,2,FALSE)))</f>
        <v/>
      </c>
      <c r="G234" s="75">
        <f>IF(B234="",0,IF(ISNA(VLOOKUP(A234,'75m'!F$5:I$302,4,FALSE)),0,VLOOKUP(A234,'75m'!F$5:I$302,4,FALSE)))</f>
        <v>0</v>
      </c>
      <c r="H234" s="75" t="str">
        <f>IF(B234="","",IF(ISNA(VLOOKUP(A234,'75m'!F$5:J$302,5,FALSE)),"",VLOOKUP(A234,'75m'!F$5:J$302,5,FALSE)))</f>
        <v/>
      </c>
      <c r="I234" s="77">
        <f>IF(B234="",0,IF(ISNA(VLOOKUP(A234,'600m'!F$5:I$302,2,FALSE)),0,VLOOKUP(A234,'600m'!F$5:I$302,2,FALSE)))</f>
        <v>0</v>
      </c>
      <c r="J234" s="75">
        <f>IF(B234="",0,IF(ISNA(VLOOKUP(A234,'600m'!F$5:I$302,4,FALSE)),0,VLOOKUP(A234,'600m'!F$5:I$302,4,FALSE)))</f>
        <v>0</v>
      </c>
      <c r="K234" s="75" t="str">
        <f>IF(B234="","",IF(ISNA(VLOOKUP(A234,'600m'!F$5:J$302,5,FALSE)),"",VLOOKUP(A234,'600m'!F$5:J$302,5,FALSE)))</f>
        <v/>
      </c>
      <c r="L234" s="75" t="str">
        <f>IF(B234="","",IF(ISNA(VLOOKUP(A234,LongJump!F$5:G$302,2,FALSE)),"",VLOOKUP(A234,LongJump!F$5:G$302,2,FALSE)))</f>
        <v/>
      </c>
      <c r="M234" s="75">
        <f>IF(B234="",0,IF(ISNA(VLOOKUP(A234,LongJump!F$5:I$302,4,FALSE)),0,VLOOKUP(A234,LongJump!F$5:I$302,4,FALSE)))</f>
        <v>0</v>
      </c>
      <c r="N234" s="75">
        <f>IF(B234="",0,IF(ISNA(VLOOKUP(A234,LongJump!F$5:J$302,5,FALSE)),0,VLOOKUP(A234,LongJump!F$5:J$302,5,FALSE)))</f>
        <v>0</v>
      </c>
      <c r="O234" s="75" t="str">
        <f>IF(B234="","",IF(ISNA(VLOOKUP(A234,Vortex!F$5:I$302,2,FALSE)),"",VLOOKUP(A234,Vortex!F$5:I$302,2,FALSE)))</f>
        <v/>
      </c>
      <c r="P234" s="75">
        <f>IF(B234="",0,IF(ISNA(VLOOKUP(A234,Vortex!F$5:I$302,4,FALSE)),0,VLOOKUP(A234,Vortex!F$5:I$302,4,FALSE)))</f>
        <v>0</v>
      </c>
      <c r="Q234" s="75">
        <f t="shared" si="47"/>
        <v>0</v>
      </c>
      <c r="R234" s="75" t="str">
        <f t="shared" si="48"/>
        <v/>
      </c>
      <c r="S234" s="75" t="str">
        <f t="shared" si="49"/>
        <v/>
      </c>
      <c r="T234" s="75" t="str">
        <f t="shared" si="50"/>
        <v/>
      </c>
      <c r="U234" s="75" t="str">
        <f t="shared" si="51"/>
        <v/>
      </c>
      <c r="V234" s="63"/>
    </row>
    <row r="235" spans="1:22" ht="20" customHeight="1">
      <c r="A235" s="75" t="str">
        <f>IF(DECLARATIONS!C234=0,"",DECLARATIONS!C234)</f>
        <v/>
      </c>
      <c r="B235" s="237" t="str">
        <f>IF(ISNA(VLOOKUP(A235,DECLARATIONS!C$5:D$292,2,FALSE)),"",IF(VLOOKUP(A235,DECLARATIONS!C$5:D$292,2,FALSE)="","",VLOOKUP(A235,DECLARATIONS!C$5:D$292,2,FALSE)))</f>
        <v/>
      </c>
      <c r="C235" s="237" t="str">
        <f>IF(ISNA(VLOOKUP(A235,DECLARATIONS!C$5:G$292,5,FALSE)),"",IF(VLOOKUP(A235,DECLARATIONS!C$5:G$292,5,FALSE)="","",VLOOKUP(A235,DECLARATIONS!C$5:G$292,5,FALSE)))</f>
        <v/>
      </c>
      <c r="D235" s="237" t="str">
        <f>IF(ISNA(VLOOKUP(A235,DECLARATIONS!C$5:H$292,6,FALSE)),"",IF(VLOOKUP(A235,DECLARATIONS!C$5:H$292,6,FALSE)="","",VLOOKUP(A235,DECLARATIONS!C$5:H$292,6,FALSE)))</f>
        <v/>
      </c>
      <c r="E235" s="237" t="str">
        <f>IF(ISNA(VLOOKUP(A235,DECLARATIONS!C$5:F$292,4,FALSE)),"",IF(VLOOKUP(A235,DECLARATIONS!C$5:F$292,4,FALSE)="","",VLOOKUP(A235,DECLARATIONS!C$5:F$292,4,FALSE)))</f>
        <v/>
      </c>
      <c r="F235" s="75" t="str">
        <f>IF(B235="","",IF(ISNA(VLOOKUP(A235,'75m'!F$5:G$302,2,FALSE)),"",VLOOKUP(A235,'75m'!F$5:G$302,2,FALSE)))</f>
        <v/>
      </c>
      <c r="G235" s="75">
        <f>IF(B235="",0,IF(ISNA(VLOOKUP(A235,'75m'!F$5:I$302,4,FALSE)),0,VLOOKUP(A235,'75m'!F$5:I$302,4,FALSE)))</f>
        <v>0</v>
      </c>
      <c r="H235" s="75" t="str">
        <f>IF(B235="","",IF(ISNA(VLOOKUP(A235,'75m'!F$5:J$302,5,FALSE)),"",VLOOKUP(A235,'75m'!F$5:J$302,5,FALSE)))</f>
        <v/>
      </c>
      <c r="I235" s="77">
        <f>IF(B235="",0,IF(ISNA(VLOOKUP(A235,'600m'!F$5:I$302,2,FALSE)),0,VLOOKUP(A235,'600m'!F$5:I$302,2,FALSE)))</f>
        <v>0</v>
      </c>
      <c r="J235" s="75">
        <f>IF(B235="",0,IF(ISNA(VLOOKUP(A235,'600m'!F$5:I$302,4,FALSE)),0,VLOOKUP(A235,'600m'!F$5:I$302,4,FALSE)))</f>
        <v>0</v>
      </c>
      <c r="K235" s="75" t="str">
        <f>IF(B235="","",IF(ISNA(VLOOKUP(A235,'600m'!F$5:J$302,5,FALSE)),"",VLOOKUP(A235,'600m'!F$5:J$302,5,FALSE)))</f>
        <v/>
      </c>
      <c r="L235" s="75" t="str">
        <f>IF(B235="","",IF(ISNA(VLOOKUP(A235,LongJump!F$5:G$302,2,FALSE)),"",VLOOKUP(A235,LongJump!F$5:G$302,2,FALSE)))</f>
        <v/>
      </c>
      <c r="M235" s="75">
        <f>IF(B235="",0,IF(ISNA(VLOOKUP(A235,LongJump!F$5:I$302,4,FALSE)),0,VLOOKUP(A235,LongJump!F$5:I$302,4,FALSE)))</f>
        <v>0</v>
      </c>
      <c r="N235" s="75">
        <f>IF(B235="",0,IF(ISNA(VLOOKUP(A235,LongJump!F$5:J$302,5,FALSE)),0,VLOOKUP(A235,LongJump!F$5:J$302,5,FALSE)))</f>
        <v>0</v>
      </c>
      <c r="O235" s="75" t="str">
        <f>IF(B235="","",IF(ISNA(VLOOKUP(A235,Vortex!F$5:I$302,2,FALSE)),"",VLOOKUP(A235,Vortex!F$5:I$302,2,FALSE)))</f>
        <v/>
      </c>
      <c r="P235" s="75">
        <f>IF(B235="",0,IF(ISNA(VLOOKUP(A235,Vortex!F$5:I$302,4,FALSE)),0,VLOOKUP(A235,Vortex!F$5:I$302,4,FALSE)))</f>
        <v>0</v>
      </c>
      <c r="Q235" s="75">
        <f t="shared" si="47"/>
        <v>0</v>
      </c>
      <c r="R235" s="75" t="str">
        <f t="shared" si="48"/>
        <v/>
      </c>
      <c r="S235" s="75" t="str">
        <f t="shared" si="49"/>
        <v/>
      </c>
      <c r="T235" s="75" t="str">
        <f t="shared" si="50"/>
        <v/>
      </c>
      <c r="U235" s="75" t="str">
        <f t="shared" si="51"/>
        <v/>
      </c>
      <c r="V235" s="63"/>
    </row>
    <row r="236" spans="1:22" ht="20" customHeight="1">
      <c r="A236" s="75" t="str">
        <f>IF(DECLARATIONS!C235=0,"",DECLARATIONS!C235)</f>
        <v/>
      </c>
      <c r="B236" s="237" t="str">
        <f>IF(ISNA(VLOOKUP(A236,DECLARATIONS!C$5:D$292,2,FALSE)),"",IF(VLOOKUP(A236,DECLARATIONS!C$5:D$292,2,FALSE)="","",VLOOKUP(A236,DECLARATIONS!C$5:D$292,2,FALSE)))</f>
        <v/>
      </c>
      <c r="C236" s="237" t="str">
        <f>IF(ISNA(VLOOKUP(A236,DECLARATIONS!C$5:G$292,5,FALSE)),"",IF(VLOOKUP(A236,DECLARATIONS!C$5:G$292,5,FALSE)="","",VLOOKUP(A236,DECLARATIONS!C$5:G$292,5,FALSE)))</f>
        <v/>
      </c>
      <c r="D236" s="237" t="str">
        <f>IF(ISNA(VLOOKUP(A236,DECLARATIONS!C$5:H$292,6,FALSE)),"",IF(VLOOKUP(A236,DECLARATIONS!C$5:H$292,6,FALSE)="","",VLOOKUP(A236,DECLARATIONS!C$5:H$292,6,FALSE)))</f>
        <v/>
      </c>
      <c r="E236" s="237" t="str">
        <f>IF(ISNA(VLOOKUP(A236,DECLARATIONS!C$5:F$292,4,FALSE)),"",IF(VLOOKUP(A236,DECLARATIONS!C$5:F$292,4,FALSE)="","",VLOOKUP(A236,DECLARATIONS!C$5:F$292,4,FALSE)))</f>
        <v/>
      </c>
      <c r="F236" s="75" t="str">
        <f>IF(B236="","",IF(ISNA(VLOOKUP(A236,'75m'!F$5:G$302,2,FALSE)),"",VLOOKUP(A236,'75m'!F$5:G$302,2,FALSE)))</f>
        <v/>
      </c>
      <c r="G236" s="75">
        <f>IF(B236="",0,IF(ISNA(VLOOKUP(A236,'75m'!F$5:I$302,4,FALSE)),0,VLOOKUP(A236,'75m'!F$5:I$302,4,FALSE)))</f>
        <v>0</v>
      </c>
      <c r="H236" s="75" t="str">
        <f>IF(B236="","",IF(ISNA(VLOOKUP(A236,'75m'!F$5:J$302,5,FALSE)),"",VLOOKUP(A236,'75m'!F$5:J$302,5,FALSE)))</f>
        <v/>
      </c>
      <c r="I236" s="77">
        <f>IF(B236="",0,IF(ISNA(VLOOKUP(A236,'600m'!F$5:I$302,2,FALSE)),0,VLOOKUP(A236,'600m'!F$5:I$302,2,FALSE)))</f>
        <v>0</v>
      </c>
      <c r="J236" s="75">
        <f>IF(B236="",0,IF(ISNA(VLOOKUP(A236,'600m'!F$5:I$302,4,FALSE)),0,VLOOKUP(A236,'600m'!F$5:I$302,4,FALSE)))</f>
        <v>0</v>
      </c>
      <c r="K236" s="75" t="str">
        <f>IF(B236="","",IF(ISNA(VLOOKUP(A236,'600m'!F$5:J$302,5,FALSE)),"",VLOOKUP(A236,'600m'!F$5:J$302,5,FALSE)))</f>
        <v/>
      </c>
      <c r="L236" s="75" t="str">
        <f>IF(B236="","",IF(ISNA(VLOOKUP(A236,LongJump!F$5:G$302,2,FALSE)),"",VLOOKUP(A236,LongJump!F$5:G$302,2,FALSE)))</f>
        <v/>
      </c>
      <c r="M236" s="75">
        <f>IF(B236="",0,IF(ISNA(VLOOKUP(A236,LongJump!F$5:I$302,4,FALSE)),0,VLOOKUP(A236,LongJump!F$5:I$302,4,FALSE)))</f>
        <v>0</v>
      </c>
      <c r="N236" s="75">
        <f>IF(B236="",0,IF(ISNA(VLOOKUP(A236,LongJump!F$5:J$302,5,FALSE)),0,VLOOKUP(A236,LongJump!F$5:J$302,5,FALSE)))</f>
        <v>0</v>
      </c>
      <c r="O236" s="75" t="str">
        <f>IF(B236="","",IF(ISNA(VLOOKUP(A236,Vortex!F$5:I$302,2,FALSE)),"",VLOOKUP(A236,Vortex!F$5:I$302,2,FALSE)))</f>
        <v/>
      </c>
      <c r="P236" s="75">
        <f>IF(B236="",0,IF(ISNA(VLOOKUP(A236,Vortex!F$5:I$302,4,FALSE)),0,VLOOKUP(A236,Vortex!F$5:I$302,4,FALSE)))</f>
        <v>0</v>
      </c>
      <c r="Q236" s="75">
        <f t="shared" si="47"/>
        <v>0</v>
      </c>
      <c r="R236" s="75" t="str">
        <f t="shared" si="48"/>
        <v/>
      </c>
      <c r="S236" s="75" t="str">
        <f t="shared" si="49"/>
        <v/>
      </c>
      <c r="T236" s="75" t="str">
        <f t="shared" si="50"/>
        <v/>
      </c>
      <c r="U236" s="75" t="str">
        <f t="shared" si="51"/>
        <v/>
      </c>
      <c r="V236" s="63"/>
    </row>
    <row r="237" spans="1:22" ht="20" customHeight="1">
      <c r="A237" s="75" t="str">
        <f>IF(DECLARATIONS!C236=0,"",DECLARATIONS!C236)</f>
        <v/>
      </c>
      <c r="B237" s="237" t="str">
        <f>IF(ISNA(VLOOKUP(A237,DECLARATIONS!C$5:D$292,2,FALSE)),"",IF(VLOOKUP(A237,DECLARATIONS!C$5:D$292,2,FALSE)="","",VLOOKUP(A237,DECLARATIONS!C$5:D$292,2,FALSE)))</f>
        <v/>
      </c>
      <c r="C237" s="237" t="str">
        <f>IF(ISNA(VLOOKUP(A237,DECLARATIONS!C$5:G$292,5,FALSE)),"",IF(VLOOKUP(A237,DECLARATIONS!C$5:G$292,5,FALSE)="","",VLOOKUP(A237,DECLARATIONS!C$5:G$292,5,FALSE)))</f>
        <v/>
      </c>
      <c r="D237" s="237" t="str">
        <f>IF(ISNA(VLOOKUP(A237,DECLARATIONS!C$5:H$292,6,FALSE)),"",IF(VLOOKUP(A237,DECLARATIONS!C$5:H$292,6,FALSE)="","",VLOOKUP(A237,DECLARATIONS!C$5:H$292,6,FALSE)))</f>
        <v/>
      </c>
      <c r="E237" s="237" t="str">
        <f>IF(ISNA(VLOOKUP(A237,DECLARATIONS!C$5:F$292,4,FALSE)),"",IF(VLOOKUP(A237,DECLARATIONS!C$5:F$292,4,FALSE)="","",VLOOKUP(A237,DECLARATIONS!C$5:F$292,4,FALSE)))</f>
        <v/>
      </c>
      <c r="F237" s="75" t="str">
        <f>IF(B237="","",IF(ISNA(VLOOKUP(A237,'75m'!F$5:G$302,2,FALSE)),"",VLOOKUP(A237,'75m'!F$5:G$302,2,FALSE)))</f>
        <v/>
      </c>
      <c r="G237" s="75">
        <f>IF(B237="",0,IF(ISNA(VLOOKUP(A237,'75m'!F$5:I$302,4,FALSE)),0,VLOOKUP(A237,'75m'!F$5:I$302,4,FALSE)))</f>
        <v>0</v>
      </c>
      <c r="H237" s="75" t="str">
        <f>IF(B237="","",IF(ISNA(VLOOKUP(A237,'75m'!F$5:J$302,5,FALSE)),"",VLOOKUP(A237,'75m'!F$5:J$302,5,FALSE)))</f>
        <v/>
      </c>
      <c r="I237" s="77">
        <f>IF(B237="",0,IF(ISNA(VLOOKUP(A237,'600m'!F$5:I$302,2,FALSE)),0,VLOOKUP(A237,'600m'!F$5:I$302,2,FALSE)))</f>
        <v>0</v>
      </c>
      <c r="J237" s="75">
        <f>IF(B237="",0,IF(ISNA(VLOOKUP(A237,'600m'!F$5:I$302,4,FALSE)),0,VLOOKUP(A237,'600m'!F$5:I$302,4,FALSE)))</f>
        <v>0</v>
      </c>
      <c r="K237" s="75" t="str">
        <f>IF(B237="","",IF(ISNA(VLOOKUP(A237,'600m'!F$5:J$302,5,FALSE)),"",VLOOKUP(A237,'600m'!F$5:J$302,5,FALSE)))</f>
        <v/>
      </c>
      <c r="L237" s="75" t="str">
        <f>IF(B237="","",IF(ISNA(VLOOKUP(A237,LongJump!F$5:G$302,2,FALSE)),"",VLOOKUP(A237,LongJump!F$5:G$302,2,FALSE)))</f>
        <v/>
      </c>
      <c r="M237" s="75">
        <f>IF(B237="",0,IF(ISNA(VLOOKUP(A237,LongJump!F$5:I$302,4,FALSE)),0,VLOOKUP(A237,LongJump!F$5:I$302,4,FALSE)))</f>
        <v>0</v>
      </c>
      <c r="N237" s="75">
        <f>IF(B237="",0,IF(ISNA(VLOOKUP(A237,LongJump!F$5:J$302,5,FALSE)),0,VLOOKUP(A237,LongJump!F$5:J$302,5,FALSE)))</f>
        <v>0</v>
      </c>
      <c r="O237" s="75" t="str">
        <f>IF(B237="","",IF(ISNA(VLOOKUP(A237,Vortex!F$5:I$302,2,FALSE)),"",VLOOKUP(A237,Vortex!F$5:I$302,2,FALSE)))</f>
        <v/>
      </c>
      <c r="P237" s="75">
        <f>IF(B237="",0,IF(ISNA(VLOOKUP(A237,Vortex!F$5:I$302,4,FALSE)),0,VLOOKUP(A237,Vortex!F$5:I$302,4,FALSE)))</f>
        <v>0</v>
      </c>
      <c r="Q237" s="75">
        <f t="shared" si="47"/>
        <v>0</v>
      </c>
      <c r="R237" s="75" t="str">
        <f t="shared" si="48"/>
        <v/>
      </c>
      <c r="S237" s="75" t="str">
        <f t="shared" si="49"/>
        <v/>
      </c>
      <c r="T237" s="75" t="str">
        <f t="shared" si="50"/>
        <v/>
      </c>
      <c r="U237" s="75" t="str">
        <f t="shared" si="51"/>
        <v/>
      </c>
      <c r="V237" s="63"/>
    </row>
    <row r="238" spans="1:22" ht="20" customHeight="1">
      <c r="A238" s="75" t="str">
        <f>IF(DECLARATIONS!C237=0,"",DECLARATIONS!C237)</f>
        <v/>
      </c>
      <c r="B238" s="237" t="str">
        <f>IF(ISNA(VLOOKUP(A238,DECLARATIONS!C$5:D$292,2,FALSE)),"",IF(VLOOKUP(A238,DECLARATIONS!C$5:D$292,2,FALSE)="","",VLOOKUP(A238,DECLARATIONS!C$5:D$292,2,FALSE)))</f>
        <v/>
      </c>
      <c r="C238" s="237" t="str">
        <f>IF(ISNA(VLOOKUP(A238,DECLARATIONS!C$5:G$292,5,FALSE)),"",IF(VLOOKUP(A238,DECLARATIONS!C$5:G$292,5,FALSE)="","",VLOOKUP(A238,DECLARATIONS!C$5:G$292,5,FALSE)))</f>
        <v/>
      </c>
      <c r="D238" s="237" t="str">
        <f>IF(ISNA(VLOOKUP(A238,DECLARATIONS!C$5:H$292,6,FALSE)),"",IF(VLOOKUP(A238,DECLARATIONS!C$5:H$292,6,FALSE)="","",VLOOKUP(A238,DECLARATIONS!C$5:H$292,6,FALSE)))</f>
        <v/>
      </c>
      <c r="E238" s="237" t="str">
        <f>IF(ISNA(VLOOKUP(A238,DECLARATIONS!C$5:F$292,4,FALSE)),"",IF(VLOOKUP(A238,DECLARATIONS!C$5:F$292,4,FALSE)="","",VLOOKUP(A238,DECLARATIONS!C$5:F$292,4,FALSE)))</f>
        <v/>
      </c>
      <c r="F238" s="75" t="str">
        <f>IF(B238="","",IF(ISNA(VLOOKUP(A238,'75m'!F$5:G$302,2,FALSE)),"",VLOOKUP(A238,'75m'!F$5:G$302,2,FALSE)))</f>
        <v/>
      </c>
      <c r="G238" s="75">
        <f>IF(B238="",0,IF(ISNA(VLOOKUP(A238,'75m'!F$5:I$302,4,FALSE)),0,VLOOKUP(A238,'75m'!F$5:I$302,4,FALSE)))</f>
        <v>0</v>
      </c>
      <c r="H238" s="75" t="str">
        <f>IF(B238="","",IF(ISNA(VLOOKUP(A238,'75m'!F$5:J$302,5,FALSE)),"",VLOOKUP(A238,'75m'!F$5:J$302,5,FALSE)))</f>
        <v/>
      </c>
      <c r="I238" s="77">
        <f>IF(B238="",0,IF(ISNA(VLOOKUP(A238,'600m'!F$5:I$302,2,FALSE)),0,VLOOKUP(A238,'600m'!F$5:I$302,2,FALSE)))</f>
        <v>0</v>
      </c>
      <c r="J238" s="75">
        <f>IF(B238="",0,IF(ISNA(VLOOKUP(A238,'600m'!F$5:I$302,4,FALSE)),0,VLOOKUP(A238,'600m'!F$5:I$302,4,FALSE)))</f>
        <v>0</v>
      </c>
      <c r="K238" s="75" t="str">
        <f>IF(B238="","",IF(ISNA(VLOOKUP(A238,'600m'!F$5:J$302,5,FALSE)),"",VLOOKUP(A238,'600m'!F$5:J$302,5,FALSE)))</f>
        <v/>
      </c>
      <c r="L238" s="75" t="str">
        <f>IF(B238="","",IF(ISNA(VLOOKUP(A238,LongJump!F$5:G$302,2,FALSE)),"",VLOOKUP(A238,LongJump!F$5:G$302,2,FALSE)))</f>
        <v/>
      </c>
      <c r="M238" s="75">
        <f>IF(B238="",0,IF(ISNA(VLOOKUP(A238,LongJump!F$5:I$302,4,FALSE)),0,VLOOKUP(A238,LongJump!F$5:I$302,4,FALSE)))</f>
        <v>0</v>
      </c>
      <c r="N238" s="75">
        <f>IF(B238="",0,IF(ISNA(VLOOKUP(A238,LongJump!F$5:J$302,5,FALSE)),0,VLOOKUP(A238,LongJump!F$5:J$302,5,FALSE)))</f>
        <v>0</v>
      </c>
      <c r="O238" s="75" t="str">
        <f>IF(B238="","",IF(ISNA(VLOOKUP(A238,Vortex!F$5:I$302,2,FALSE)),"",VLOOKUP(A238,Vortex!F$5:I$302,2,FALSE)))</f>
        <v/>
      </c>
      <c r="P238" s="75">
        <f>IF(B238="",0,IF(ISNA(VLOOKUP(A238,Vortex!F$5:I$302,4,FALSE)),0,VLOOKUP(A238,Vortex!F$5:I$302,4,FALSE)))</f>
        <v>0</v>
      </c>
      <c r="Q238" s="75">
        <f t="shared" si="47"/>
        <v>0</v>
      </c>
      <c r="R238" s="75" t="str">
        <f t="shared" si="48"/>
        <v/>
      </c>
      <c r="S238" s="75" t="str">
        <f t="shared" si="49"/>
        <v/>
      </c>
      <c r="T238" s="75" t="str">
        <f t="shared" si="50"/>
        <v/>
      </c>
      <c r="U238" s="75" t="str">
        <f t="shared" si="51"/>
        <v/>
      </c>
      <c r="V238" s="63"/>
    </row>
    <row r="239" spans="1:22" ht="20" customHeight="1">
      <c r="A239" s="75" t="str">
        <f>IF(DECLARATIONS!C238=0,"",DECLARATIONS!C238)</f>
        <v/>
      </c>
      <c r="B239" s="237" t="str">
        <f>IF(ISNA(VLOOKUP(A239,DECLARATIONS!C$5:D$292,2,FALSE)),"",IF(VLOOKUP(A239,DECLARATIONS!C$5:D$292,2,FALSE)="","",VLOOKUP(A239,DECLARATIONS!C$5:D$292,2,FALSE)))</f>
        <v/>
      </c>
      <c r="C239" s="237" t="str">
        <f>IF(ISNA(VLOOKUP(A239,DECLARATIONS!C$5:G$292,5,FALSE)),"",IF(VLOOKUP(A239,DECLARATIONS!C$5:G$292,5,FALSE)="","",VLOOKUP(A239,DECLARATIONS!C$5:G$292,5,FALSE)))</f>
        <v/>
      </c>
      <c r="D239" s="237" t="str">
        <f>IF(ISNA(VLOOKUP(A239,DECLARATIONS!C$5:H$292,6,FALSE)),"",IF(VLOOKUP(A239,DECLARATIONS!C$5:H$292,6,FALSE)="","",VLOOKUP(A239,DECLARATIONS!C$5:H$292,6,FALSE)))</f>
        <v/>
      </c>
      <c r="E239" s="237" t="str">
        <f>IF(ISNA(VLOOKUP(A239,DECLARATIONS!C$5:F$292,4,FALSE)),"",IF(VLOOKUP(A239,DECLARATIONS!C$5:F$292,4,FALSE)="","",VLOOKUP(A239,DECLARATIONS!C$5:F$292,4,FALSE)))</f>
        <v/>
      </c>
      <c r="F239" s="75" t="str">
        <f>IF(B239="","",IF(ISNA(VLOOKUP(A239,'75m'!F$5:G$302,2,FALSE)),"",VLOOKUP(A239,'75m'!F$5:G$302,2,FALSE)))</f>
        <v/>
      </c>
      <c r="G239" s="75">
        <f>IF(B239="",0,IF(ISNA(VLOOKUP(A239,'75m'!F$5:I$302,4,FALSE)),0,VLOOKUP(A239,'75m'!F$5:I$302,4,FALSE)))</f>
        <v>0</v>
      </c>
      <c r="H239" s="75" t="str">
        <f>IF(B239="","",IF(ISNA(VLOOKUP(A239,'75m'!F$5:J$302,5,FALSE)),"",VLOOKUP(A239,'75m'!F$5:J$302,5,FALSE)))</f>
        <v/>
      </c>
      <c r="I239" s="77">
        <f>IF(B239="",0,IF(ISNA(VLOOKUP(A239,'600m'!F$5:I$302,2,FALSE)),0,VLOOKUP(A239,'600m'!F$5:I$302,2,FALSE)))</f>
        <v>0</v>
      </c>
      <c r="J239" s="75">
        <f>IF(B239="",0,IF(ISNA(VLOOKUP(A239,'600m'!F$5:I$302,4,FALSE)),0,VLOOKUP(A239,'600m'!F$5:I$302,4,FALSE)))</f>
        <v>0</v>
      </c>
      <c r="K239" s="75" t="str">
        <f>IF(B239="","",IF(ISNA(VLOOKUP(A239,'600m'!F$5:J$302,5,FALSE)),"",VLOOKUP(A239,'600m'!F$5:J$302,5,FALSE)))</f>
        <v/>
      </c>
      <c r="L239" s="75" t="str">
        <f>IF(B239="","",IF(ISNA(VLOOKUP(A239,LongJump!F$5:G$302,2,FALSE)),"",VLOOKUP(A239,LongJump!F$5:G$302,2,FALSE)))</f>
        <v/>
      </c>
      <c r="M239" s="75">
        <f>IF(B239="",0,IF(ISNA(VLOOKUP(A239,LongJump!F$5:I$302,4,FALSE)),0,VLOOKUP(A239,LongJump!F$5:I$302,4,FALSE)))</f>
        <v>0</v>
      </c>
      <c r="N239" s="75">
        <f>IF(B239="",0,IF(ISNA(VLOOKUP(A239,LongJump!F$5:J$302,5,FALSE)),0,VLOOKUP(A239,LongJump!F$5:J$302,5,FALSE)))</f>
        <v>0</v>
      </c>
      <c r="O239" s="75" t="str">
        <f>IF(B239="","",IF(ISNA(VLOOKUP(A239,Vortex!F$5:I$302,2,FALSE)),"",VLOOKUP(A239,Vortex!F$5:I$302,2,FALSE)))</f>
        <v/>
      </c>
      <c r="P239" s="75">
        <f>IF(B239="",0,IF(ISNA(VLOOKUP(A239,Vortex!F$5:I$302,4,FALSE)),0,VLOOKUP(A239,Vortex!F$5:I$302,4,FALSE)))</f>
        <v>0</v>
      </c>
      <c r="Q239" s="75">
        <f t="shared" si="47"/>
        <v>0</v>
      </c>
      <c r="R239" s="75" t="str">
        <f t="shared" si="48"/>
        <v/>
      </c>
      <c r="S239" s="75" t="str">
        <f t="shared" si="49"/>
        <v/>
      </c>
      <c r="T239" s="75" t="str">
        <f t="shared" si="50"/>
        <v/>
      </c>
      <c r="U239" s="75" t="str">
        <f t="shared" si="51"/>
        <v/>
      </c>
      <c r="V239" s="63"/>
    </row>
    <row r="240" spans="1:22" ht="20" customHeight="1">
      <c r="A240" s="75" t="str">
        <f>IF(DECLARATIONS!C239=0,"",DECLARATIONS!C239)</f>
        <v/>
      </c>
      <c r="B240" s="237" t="str">
        <f>IF(ISNA(VLOOKUP(A240,DECLARATIONS!C$5:D$292,2,FALSE)),"",IF(VLOOKUP(A240,DECLARATIONS!C$5:D$292,2,FALSE)="","",VLOOKUP(A240,DECLARATIONS!C$5:D$292,2,FALSE)))</f>
        <v/>
      </c>
      <c r="C240" s="237" t="str">
        <f>IF(ISNA(VLOOKUP(A240,DECLARATIONS!C$5:G$292,5,FALSE)),"",IF(VLOOKUP(A240,DECLARATIONS!C$5:G$292,5,FALSE)="","",VLOOKUP(A240,DECLARATIONS!C$5:G$292,5,FALSE)))</f>
        <v/>
      </c>
      <c r="D240" s="237" t="str">
        <f>IF(ISNA(VLOOKUP(A240,DECLARATIONS!C$5:H$292,6,FALSE)),"",IF(VLOOKUP(A240,DECLARATIONS!C$5:H$292,6,FALSE)="","",VLOOKUP(A240,DECLARATIONS!C$5:H$292,6,FALSE)))</f>
        <v/>
      </c>
      <c r="E240" s="237" t="str">
        <f>IF(ISNA(VLOOKUP(A240,DECLARATIONS!C$5:F$292,4,FALSE)),"",IF(VLOOKUP(A240,DECLARATIONS!C$5:F$292,4,FALSE)="","",VLOOKUP(A240,DECLARATIONS!C$5:F$292,4,FALSE)))</f>
        <v/>
      </c>
      <c r="F240" s="75" t="str">
        <f>IF(B240="","",IF(ISNA(VLOOKUP(A240,'75m'!F$5:G$302,2,FALSE)),"",VLOOKUP(A240,'75m'!F$5:G$302,2,FALSE)))</f>
        <v/>
      </c>
      <c r="G240" s="75">
        <f>IF(B240="",0,IF(ISNA(VLOOKUP(A240,'75m'!F$5:I$302,4,FALSE)),0,VLOOKUP(A240,'75m'!F$5:I$302,4,FALSE)))</f>
        <v>0</v>
      </c>
      <c r="H240" s="75" t="str">
        <f>IF(B240="","",IF(ISNA(VLOOKUP(A240,'75m'!F$5:J$302,5,FALSE)),"",VLOOKUP(A240,'75m'!F$5:J$302,5,FALSE)))</f>
        <v/>
      </c>
      <c r="I240" s="77">
        <f>IF(B240="",0,IF(ISNA(VLOOKUP(A240,'600m'!F$5:I$302,2,FALSE)),0,VLOOKUP(A240,'600m'!F$5:I$302,2,FALSE)))</f>
        <v>0</v>
      </c>
      <c r="J240" s="75">
        <f>IF(B240="",0,IF(ISNA(VLOOKUP(A240,'600m'!F$5:I$302,4,FALSE)),0,VLOOKUP(A240,'600m'!F$5:I$302,4,FALSE)))</f>
        <v>0</v>
      </c>
      <c r="K240" s="75" t="str">
        <f>IF(B240="","",IF(ISNA(VLOOKUP(A240,'600m'!F$5:J$302,5,FALSE)),"",VLOOKUP(A240,'600m'!F$5:J$302,5,FALSE)))</f>
        <v/>
      </c>
      <c r="L240" s="75" t="str">
        <f>IF(B240="","",IF(ISNA(VLOOKUP(A240,LongJump!F$5:G$302,2,FALSE)),"",VLOOKUP(A240,LongJump!F$5:G$302,2,FALSE)))</f>
        <v/>
      </c>
      <c r="M240" s="75">
        <f>IF(B240="",0,IF(ISNA(VLOOKUP(A240,LongJump!F$5:I$302,4,FALSE)),0,VLOOKUP(A240,LongJump!F$5:I$302,4,FALSE)))</f>
        <v>0</v>
      </c>
      <c r="N240" s="75">
        <f>IF(B240="",0,IF(ISNA(VLOOKUP(A240,LongJump!F$5:J$302,5,FALSE)),0,VLOOKUP(A240,LongJump!F$5:J$302,5,FALSE)))</f>
        <v>0</v>
      </c>
      <c r="O240" s="75" t="str">
        <f>IF(B240="","",IF(ISNA(VLOOKUP(A240,Vortex!F$5:I$302,2,FALSE)),"",VLOOKUP(A240,Vortex!F$5:I$302,2,FALSE)))</f>
        <v/>
      </c>
      <c r="P240" s="75">
        <f>IF(B240="",0,IF(ISNA(VLOOKUP(A240,Vortex!F$5:I$302,4,FALSE)),0,VLOOKUP(A240,Vortex!F$5:I$302,4,FALSE)))</f>
        <v>0</v>
      </c>
      <c r="Q240" s="75">
        <f t="shared" si="47"/>
        <v>0</v>
      </c>
      <c r="R240" s="75" t="str">
        <f t="shared" si="48"/>
        <v/>
      </c>
      <c r="S240" s="75" t="str">
        <f t="shared" si="49"/>
        <v/>
      </c>
      <c r="T240" s="75" t="str">
        <f t="shared" si="50"/>
        <v/>
      </c>
      <c r="U240" s="75" t="str">
        <f t="shared" si="51"/>
        <v/>
      </c>
      <c r="V240" s="63"/>
    </row>
    <row r="241" spans="1:22" ht="20" customHeight="1">
      <c r="A241" s="75" t="str">
        <f>IF(DECLARATIONS!C240=0,"",DECLARATIONS!C240)</f>
        <v/>
      </c>
      <c r="B241" s="237" t="str">
        <f>IF(ISNA(VLOOKUP(A241,DECLARATIONS!C$5:D$292,2,FALSE)),"",IF(VLOOKUP(A241,DECLARATIONS!C$5:D$292,2,FALSE)="","",VLOOKUP(A241,DECLARATIONS!C$5:D$292,2,FALSE)))</f>
        <v/>
      </c>
      <c r="C241" s="237" t="str">
        <f>IF(ISNA(VLOOKUP(A241,DECLARATIONS!C$5:G$292,5,FALSE)),"",IF(VLOOKUP(A241,DECLARATIONS!C$5:G$292,5,FALSE)="","",VLOOKUP(A241,DECLARATIONS!C$5:G$292,5,FALSE)))</f>
        <v/>
      </c>
      <c r="D241" s="237" t="str">
        <f>IF(ISNA(VLOOKUP(A241,DECLARATIONS!C$5:H$292,6,FALSE)),"",IF(VLOOKUP(A241,DECLARATIONS!C$5:H$292,6,FALSE)="","",VLOOKUP(A241,DECLARATIONS!C$5:H$292,6,FALSE)))</f>
        <v/>
      </c>
      <c r="E241" s="237" t="str">
        <f>IF(ISNA(VLOOKUP(A241,DECLARATIONS!C$5:F$292,4,FALSE)),"",IF(VLOOKUP(A241,DECLARATIONS!C$5:F$292,4,FALSE)="","",VLOOKUP(A241,DECLARATIONS!C$5:F$292,4,FALSE)))</f>
        <v/>
      </c>
      <c r="F241" s="75" t="str">
        <f>IF(B241="","",IF(ISNA(VLOOKUP(A241,'75m'!F$5:G$302,2,FALSE)),"",VLOOKUP(A241,'75m'!F$5:G$302,2,FALSE)))</f>
        <v/>
      </c>
      <c r="G241" s="75">
        <f>IF(B241="",0,IF(ISNA(VLOOKUP(A241,'75m'!F$5:I$302,4,FALSE)),0,VLOOKUP(A241,'75m'!F$5:I$302,4,FALSE)))</f>
        <v>0</v>
      </c>
      <c r="H241" s="75" t="str">
        <f>IF(B241="","",IF(ISNA(VLOOKUP(A241,'75m'!F$5:J$302,5,FALSE)),"",VLOOKUP(A241,'75m'!F$5:J$302,5,FALSE)))</f>
        <v/>
      </c>
      <c r="I241" s="77">
        <f>IF(B241="",0,IF(ISNA(VLOOKUP(A241,'600m'!F$5:I$302,2,FALSE)),0,VLOOKUP(A241,'600m'!F$5:I$302,2,FALSE)))</f>
        <v>0</v>
      </c>
      <c r="J241" s="75">
        <f>IF(B241="",0,IF(ISNA(VLOOKUP(A241,'600m'!F$5:I$302,4,FALSE)),0,VLOOKUP(A241,'600m'!F$5:I$302,4,FALSE)))</f>
        <v>0</v>
      </c>
      <c r="K241" s="75" t="str">
        <f>IF(B241="","",IF(ISNA(VLOOKUP(A241,'600m'!F$5:J$302,5,FALSE)),"",VLOOKUP(A241,'600m'!F$5:J$302,5,FALSE)))</f>
        <v/>
      </c>
      <c r="L241" s="75" t="str">
        <f>IF(B241="","",IF(ISNA(VLOOKUP(A241,LongJump!F$5:G$302,2,FALSE)),"",VLOOKUP(A241,LongJump!F$5:G$302,2,FALSE)))</f>
        <v/>
      </c>
      <c r="M241" s="75">
        <f>IF(B241="",0,IF(ISNA(VLOOKUP(A241,LongJump!F$5:I$302,4,FALSE)),0,VLOOKUP(A241,LongJump!F$5:I$302,4,FALSE)))</f>
        <v>0</v>
      </c>
      <c r="N241" s="75">
        <f>IF(B241="",0,IF(ISNA(VLOOKUP(A241,LongJump!F$5:J$302,5,FALSE)),0,VLOOKUP(A241,LongJump!F$5:J$302,5,FALSE)))</f>
        <v>0</v>
      </c>
      <c r="O241" s="75" t="str">
        <f>IF(B241="","",IF(ISNA(VLOOKUP(A241,Vortex!F$5:I$302,2,FALSE)),"",VLOOKUP(A241,Vortex!F$5:I$302,2,FALSE)))</f>
        <v/>
      </c>
      <c r="P241" s="75">
        <f>IF(B241="",0,IF(ISNA(VLOOKUP(A241,Vortex!F$5:I$302,4,FALSE)),0,VLOOKUP(A241,Vortex!F$5:I$302,4,FALSE)))</f>
        <v>0</v>
      </c>
      <c r="Q241" s="75">
        <f t="shared" si="47"/>
        <v>0</v>
      </c>
      <c r="R241" s="75" t="str">
        <f t="shared" si="48"/>
        <v/>
      </c>
      <c r="S241" s="75" t="str">
        <f t="shared" si="49"/>
        <v/>
      </c>
      <c r="T241" s="75" t="str">
        <f t="shared" si="50"/>
        <v/>
      </c>
      <c r="U241" s="75" t="str">
        <f t="shared" si="51"/>
        <v/>
      </c>
      <c r="V241" s="63"/>
    </row>
    <row r="242" spans="1:22" ht="20" customHeight="1">
      <c r="A242" s="75" t="str">
        <f>IF(DECLARATIONS!C241=0,"",DECLARATIONS!C241)</f>
        <v/>
      </c>
      <c r="B242" s="237" t="str">
        <f>IF(ISNA(VLOOKUP(A242,DECLARATIONS!C$5:D$292,2,FALSE)),"",IF(VLOOKUP(A242,DECLARATIONS!C$5:D$292,2,FALSE)="","",VLOOKUP(A242,DECLARATIONS!C$5:D$292,2,FALSE)))</f>
        <v/>
      </c>
      <c r="C242" s="237" t="str">
        <f>IF(ISNA(VLOOKUP(A242,DECLARATIONS!C$5:G$292,5,FALSE)),"",IF(VLOOKUP(A242,DECLARATIONS!C$5:G$292,5,FALSE)="","",VLOOKUP(A242,DECLARATIONS!C$5:G$292,5,FALSE)))</f>
        <v/>
      </c>
      <c r="D242" s="237" t="str">
        <f>IF(ISNA(VLOOKUP(A242,DECLARATIONS!C$5:H$292,6,FALSE)),"",IF(VLOOKUP(A242,DECLARATIONS!C$5:H$292,6,FALSE)="","",VLOOKUP(A242,DECLARATIONS!C$5:H$292,6,FALSE)))</f>
        <v/>
      </c>
      <c r="E242" s="237" t="str">
        <f>IF(ISNA(VLOOKUP(A242,DECLARATIONS!C$5:F$292,4,FALSE)),"",IF(VLOOKUP(A242,DECLARATIONS!C$5:F$292,4,FALSE)="","",VLOOKUP(A242,DECLARATIONS!C$5:F$292,4,FALSE)))</f>
        <v/>
      </c>
      <c r="F242" s="75" t="str">
        <f>IF(B242="","",IF(ISNA(VLOOKUP(A242,'75m'!F$5:G$302,2,FALSE)),"",VLOOKUP(A242,'75m'!F$5:G$302,2,FALSE)))</f>
        <v/>
      </c>
      <c r="G242" s="75">
        <f>IF(B242="",0,IF(ISNA(VLOOKUP(A242,'75m'!F$5:I$302,4,FALSE)),0,VLOOKUP(A242,'75m'!F$5:I$302,4,FALSE)))</f>
        <v>0</v>
      </c>
      <c r="H242" s="75" t="str">
        <f>IF(B242="","",IF(ISNA(VLOOKUP(A242,'75m'!F$5:J$302,5,FALSE)),"",VLOOKUP(A242,'75m'!F$5:J$302,5,FALSE)))</f>
        <v/>
      </c>
      <c r="I242" s="77">
        <f>IF(B242="",0,IF(ISNA(VLOOKUP(A242,'600m'!F$5:I$302,2,FALSE)),0,VLOOKUP(A242,'600m'!F$5:I$302,2,FALSE)))</f>
        <v>0</v>
      </c>
      <c r="J242" s="75">
        <f>IF(B242="",0,IF(ISNA(VLOOKUP(A242,'600m'!F$5:I$302,4,FALSE)),0,VLOOKUP(A242,'600m'!F$5:I$302,4,FALSE)))</f>
        <v>0</v>
      </c>
      <c r="K242" s="75" t="str">
        <f>IF(B242="","",IF(ISNA(VLOOKUP(A242,'600m'!F$5:J$302,5,FALSE)),"",VLOOKUP(A242,'600m'!F$5:J$302,5,FALSE)))</f>
        <v/>
      </c>
      <c r="L242" s="75" t="str">
        <f>IF(B242="","",IF(ISNA(VLOOKUP(A242,LongJump!F$5:G$302,2,FALSE)),"",VLOOKUP(A242,LongJump!F$5:G$302,2,FALSE)))</f>
        <v/>
      </c>
      <c r="M242" s="75">
        <f>IF(B242="",0,IF(ISNA(VLOOKUP(A242,LongJump!F$5:I$302,4,FALSE)),0,VLOOKUP(A242,LongJump!F$5:I$302,4,FALSE)))</f>
        <v>0</v>
      </c>
      <c r="N242" s="75">
        <f>IF(B242="",0,IF(ISNA(VLOOKUP(A242,LongJump!F$5:J$302,5,FALSE)),0,VLOOKUP(A242,LongJump!F$5:J$302,5,FALSE)))</f>
        <v>0</v>
      </c>
      <c r="O242" s="75" t="str">
        <f>IF(B242="","",IF(ISNA(VLOOKUP(A242,Vortex!F$5:I$302,2,FALSE)),"",VLOOKUP(A242,Vortex!F$5:I$302,2,FALSE)))</f>
        <v/>
      </c>
      <c r="P242" s="75">
        <f>IF(B242="",0,IF(ISNA(VLOOKUP(A242,Vortex!F$5:I$302,4,FALSE)),0,VLOOKUP(A242,Vortex!F$5:I$302,4,FALSE)))</f>
        <v>0</v>
      </c>
      <c r="Q242" s="75">
        <f t="shared" si="47"/>
        <v>0</v>
      </c>
      <c r="R242" s="75" t="str">
        <f t="shared" si="48"/>
        <v/>
      </c>
      <c r="S242" s="75" t="str">
        <f t="shared" si="49"/>
        <v/>
      </c>
      <c r="T242" s="75" t="str">
        <f t="shared" si="50"/>
        <v/>
      </c>
      <c r="U242" s="75" t="str">
        <f t="shared" si="51"/>
        <v/>
      </c>
      <c r="V242" s="63"/>
    </row>
    <row r="243" spans="1:22" ht="20" customHeight="1">
      <c r="A243" s="75" t="str">
        <f>IF(DECLARATIONS!C242=0,"",DECLARATIONS!C242)</f>
        <v/>
      </c>
      <c r="B243" s="237" t="str">
        <f>IF(ISNA(VLOOKUP(A243,DECLARATIONS!C$5:D$292,2,FALSE)),"",IF(VLOOKUP(A243,DECLARATIONS!C$5:D$292,2,FALSE)="","",VLOOKUP(A243,DECLARATIONS!C$5:D$292,2,FALSE)))</f>
        <v/>
      </c>
      <c r="C243" s="237" t="str">
        <f>IF(ISNA(VLOOKUP(A243,DECLARATIONS!C$5:G$292,5,FALSE)),"",IF(VLOOKUP(A243,DECLARATIONS!C$5:G$292,5,FALSE)="","",VLOOKUP(A243,DECLARATIONS!C$5:G$292,5,FALSE)))</f>
        <v/>
      </c>
      <c r="D243" s="237" t="str">
        <f>IF(ISNA(VLOOKUP(A243,DECLARATIONS!C$5:H$292,6,FALSE)),"",IF(VLOOKUP(A243,DECLARATIONS!C$5:H$292,6,FALSE)="","",VLOOKUP(A243,DECLARATIONS!C$5:H$292,6,FALSE)))</f>
        <v/>
      </c>
      <c r="E243" s="237" t="str">
        <f>IF(ISNA(VLOOKUP(A243,DECLARATIONS!C$5:F$292,4,FALSE)),"",IF(VLOOKUP(A243,DECLARATIONS!C$5:F$292,4,FALSE)="","",VLOOKUP(A243,DECLARATIONS!C$5:F$292,4,FALSE)))</f>
        <v/>
      </c>
      <c r="F243" s="75" t="str">
        <f>IF(B243="","",IF(ISNA(VLOOKUP(A243,'75m'!F$5:G$302,2,FALSE)),"",VLOOKUP(A243,'75m'!F$5:G$302,2,FALSE)))</f>
        <v/>
      </c>
      <c r="G243" s="75">
        <f>IF(B243="",0,IF(ISNA(VLOOKUP(A243,'75m'!F$5:I$302,4,FALSE)),0,VLOOKUP(A243,'75m'!F$5:I$302,4,FALSE)))</f>
        <v>0</v>
      </c>
      <c r="H243" s="75" t="str">
        <f>IF(B243="","",IF(ISNA(VLOOKUP(A243,'75m'!F$5:J$302,5,FALSE)),"",VLOOKUP(A243,'75m'!F$5:J$302,5,FALSE)))</f>
        <v/>
      </c>
      <c r="I243" s="77">
        <f>IF(B243="",0,IF(ISNA(VLOOKUP(A243,'600m'!F$5:I$302,2,FALSE)),0,VLOOKUP(A243,'600m'!F$5:I$302,2,FALSE)))</f>
        <v>0</v>
      </c>
      <c r="J243" s="75">
        <f>IF(B243="",0,IF(ISNA(VLOOKUP(A243,'600m'!F$5:I$302,4,FALSE)),0,VLOOKUP(A243,'600m'!F$5:I$302,4,FALSE)))</f>
        <v>0</v>
      </c>
      <c r="K243" s="75" t="str">
        <f>IF(B243="","",IF(ISNA(VLOOKUP(A243,'600m'!F$5:J$302,5,FALSE)),"",VLOOKUP(A243,'600m'!F$5:J$302,5,FALSE)))</f>
        <v/>
      </c>
      <c r="L243" s="75" t="str">
        <f>IF(B243="","",IF(ISNA(VLOOKUP(A243,LongJump!F$5:G$302,2,FALSE)),"",VLOOKUP(A243,LongJump!F$5:G$302,2,FALSE)))</f>
        <v/>
      </c>
      <c r="M243" s="75">
        <f>IF(B243="",0,IF(ISNA(VLOOKUP(A243,LongJump!F$5:I$302,4,FALSE)),0,VLOOKUP(A243,LongJump!F$5:I$302,4,FALSE)))</f>
        <v>0</v>
      </c>
      <c r="N243" s="75">
        <f>IF(B243="",0,IF(ISNA(VLOOKUP(A243,LongJump!F$5:J$302,5,FALSE)),0,VLOOKUP(A243,LongJump!F$5:J$302,5,FALSE)))</f>
        <v>0</v>
      </c>
      <c r="O243" s="75" t="str">
        <f>IF(B243="","",IF(ISNA(VLOOKUP(A243,Vortex!F$5:I$302,2,FALSE)),"",VLOOKUP(A243,Vortex!F$5:I$302,2,FALSE)))</f>
        <v/>
      </c>
      <c r="P243" s="75">
        <f>IF(B243="",0,IF(ISNA(VLOOKUP(A243,Vortex!F$5:I$302,4,FALSE)),0,VLOOKUP(A243,Vortex!F$5:I$302,4,FALSE)))</f>
        <v>0</v>
      </c>
      <c r="Q243" s="75">
        <f t="shared" si="47"/>
        <v>0</v>
      </c>
      <c r="R243" s="75" t="str">
        <f t="shared" si="48"/>
        <v/>
      </c>
      <c r="S243" s="75" t="str">
        <f t="shared" si="49"/>
        <v/>
      </c>
      <c r="T243" s="75" t="str">
        <f t="shared" si="50"/>
        <v/>
      </c>
      <c r="U243" s="75" t="str">
        <f t="shared" si="51"/>
        <v/>
      </c>
      <c r="V243" s="63"/>
    </row>
    <row r="244" spans="1:22" ht="20" customHeight="1">
      <c r="A244" s="75" t="str">
        <f>IF(DECLARATIONS!C243=0,"",DECLARATIONS!C243)</f>
        <v/>
      </c>
      <c r="B244" s="237" t="str">
        <f>IF(ISNA(VLOOKUP(A244,DECLARATIONS!C$5:D$292,2,FALSE)),"",IF(VLOOKUP(A244,DECLARATIONS!C$5:D$292,2,FALSE)="","",VLOOKUP(A244,DECLARATIONS!C$5:D$292,2,FALSE)))</f>
        <v/>
      </c>
      <c r="C244" s="237" t="str">
        <f>IF(ISNA(VLOOKUP(A244,DECLARATIONS!C$5:G$292,5,FALSE)),"",IF(VLOOKUP(A244,DECLARATIONS!C$5:G$292,5,FALSE)="","",VLOOKUP(A244,DECLARATIONS!C$5:G$292,5,FALSE)))</f>
        <v/>
      </c>
      <c r="D244" s="237" t="str">
        <f>IF(ISNA(VLOOKUP(A244,DECLARATIONS!C$5:H$292,6,FALSE)),"",IF(VLOOKUP(A244,DECLARATIONS!C$5:H$292,6,FALSE)="","",VLOOKUP(A244,DECLARATIONS!C$5:H$292,6,FALSE)))</f>
        <v/>
      </c>
      <c r="E244" s="237" t="str">
        <f>IF(ISNA(VLOOKUP(A244,DECLARATIONS!C$5:F$292,4,FALSE)),"",IF(VLOOKUP(A244,DECLARATIONS!C$5:F$292,4,FALSE)="","",VLOOKUP(A244,DECLARATIONS!C$5:F$292,4,FALSE)))</f>
        <v/>
      </c>
      <c r="F244" s="75" t="str">
        <f>IF(B244="","",IF(ISNA(VLOOKUP(A244,'75m'!F$5:G$302,2,FALSE)),"",VLOOKUP(A244,'75m'!F$5:G$302,2,FALSE)))</f>
        <v/>
      </c>
      <c r="G244" s="75">
        <f>IF(B244="",0,IF(ISNA(VLOOKUP(A244,'75m'!F$5:I$302,4,FALSE)),0,VLOOKUP(A244,'75m'!F$5:I$302,4,FALSE)))</f>
        <v>0</v>
      </c>
      <c r="H244" s="75" t="str">
        <f>IF(B244="","",IF(ISNA(VLOOKUP(A244,'75m'!F$5:J$302,5,FALSE)),"",VLOOKUP(A244,'75m'!F$5:J$302,5,FALSE)))</f>
        <v/>
      </c>
      <c r="I244" s="77">
        <f>IF(B244="",0,IF(ISNA(VLOOKUP(A244,'600m'!F$5:I$302,2,FALSE)),0,VLOOKUP(A244,'600m'!F$5:I$302,2,FALSE)))</f>
        <v>0</v>
      </c>
      <c r="J244" s="75">
        <f>IF(B244="",0,IF(ISNA(VLOOKUP(A244,'600m'!F$5:I$302,4,FALSE)),0,VLOOKUP(A244,'600m'!F$5:I$302,4,FALSE)))</f>
        <v>0</v>
      </c>
      <c r="K244" s="75" t="str">
        <f>IF(B244="","",IF(ISNA(VLOOKUP(A244,'600m'!F$5:J$302,5,FALSE)),"",VLOOKUP(A244,'600m'!F$5:J$302,5,FALSE)))</f>
        <v/>
      </c>
      <c r="L244" s="75" t="str">
        <f>IF(B244="","",IF(ISNA(VLOOKUP(A244,LongJump!F$5:G$302,2,FALSE)),"",VLOOKUP(A244,LongJump!F$5:G$302,2,FALSE)))</f>
        <v/>
      </c>
      <c r="M244" s="75">
        <f>IF(B244="",0,IF(ISNA(VLOOKUP(A244,LongJump!F$5:I$302,4,FALSE)),0,VLOOKUP(A244,LongJump!F$5:I$302,4,FALSE)))</f>
        <v>0</v>
      </c>
      <c r="N244" s="75">
        <f>IF(B244="",0,IF(ISNA(VLOOKUP(A244,LongJump!F$5:J$302,5,FALSE)),0,VLOOKUP(A244,LongJump!F$5:J$302,5,FALSE)))</f>
        <v>0</v>
      </c>
      <c r="O244" s="75" t="str">
        <f>IF(B244="","",IF(ISNA(VLOOKUP(A244,Vortex!F$5:I$302,2,FALSE)),"",VLOOKUP(A244,Vortex!F$5:I$302,2,FALSE)))</f>
        <v/>
      </c>
      <c r="P244" s="75">
        <f>IF(B244="",0,IF(ISNA(VLOOKUP(A244,Vortex!F$5:I$302,4,FALSE)),0,VLOOKUP(A244,Vortex!F$5:I$302,4,FALSE)))</f>
        <v>0</v>
      </c>
      <c r="Q244" s="75">
        <f t="shared" si="47"/>
        <v>0</v>
      </c>
      <c r="R244" s="75" t="str">
        <f t="shared" si="48"/>
        <v/>
      </c>
      <c r="S244" s="75" t="str">
        <f t="shared" si="49"/>
        <v/>
      </c>
      <c r="T244" s="75" t="str">
        <f t="shared" si="50"/>
        <v/>
      </c>
      <c r="U244" s="75" t="str">
        <f t="shared" si="51"/>
        <v/>
      </c>
      <c r="V244" s="63"/>
    </row>
    <row r="245" spans="1:22" ht="20" customHeight="1">
      <c r="A245" s="75" t="str">
        <f>IF(DECLARATIONS!C244=0,"",DECLARATIONS!C244)</f>
        <v/>
      </c>
      <c r="B245" s="237" t="str">
        <f>IF(ISNA(VLOOKUP(A245,DECLARATIONS!C$5:D$292,2,FALSE)),"",IF(VLOOKUP(A245,DECLARATIONS!C$5:D$292,2,FALSE)="","",VLOOKUP(A245,DECLARATIONS!C$5:D$292,2,FALSE)))</f>
        <v/>
      </c>
      <c r="C245" s="237" t="str">
        <f>IF(ISNA(VLOOKUP(A245,DECLARATIONS!C$5:G$292,5,FALSE)),"",IF(VLOOKUP(A245,DECLARATIONS!C$5:G$292,5,FALSE)="","",VLOOKUP(A245,DECLARATIONS!C$5:G$292,5,FALSE)))</f>
        <v/>
      </c>
      <c r="D245" s="237" t="str">
        <f>IF(ISNA(VLOOKUP(A245,DECLARATIONS!C$5:H$292,6,FALSE)),"",IF(VLOOKUP(A245,DECLARATIONS!C$5:H$292,6,FALSE)="","",VLOOKUP(A245,DECLARATIONS!C$5:H$292,6,FALSE)))</f>
        <v/>
      </c>
      <c r="E245" s="237" t="str">
        <f>IF(ISNA(VLOOKUP(A245,DECLARATIONS!C$5:F$292,4,FALSE)),"",IF(VLOOKUP(A245,DECLARATIONS!C$5:F$292,4,FALSE)="","",VLOOKUP(A245,DECLARATIONS!C$5:F$292,4,FALSE)))</f>
        <v/>
      </c>
      <c r="F245" s="75" t="str">
        <f>IF(B245="","",IF(ISNA(VLOOKUP(A245,'75m'!F$5:G$302,2,FALSE)),"",VLOOKUP(A245,'75m'!F$5:G$302,2,FALSE)))</f>
        <v/>
      </c>
      <c r="G245" s="75">
        <f>IF(B245="",0,IF(ISNA(VLOOKUP(A245,'75m'!F$5:I$302,4,FALSE)),0,VLOOKUP(A245,'75m'!F$5:I$302,4,FALSE)))</f>
        <v>0</v>
      </c>
      <c r="H245" s="75" t="str">
        <f>IF(B245="","",IF(ISNA(VLOOKUP(A245,'75m'!F$5:J$302,5,FALSE)),"",VLOOKUP(A245,'75m'!F$5:J$302,5,FALSE)))</f>
        <v/>
      </c>
      <c r="I245" s="77">
        <f>IF(B245="",0,IF(ISNA(VLOOKUP(A245,'600m'!F$5:I$302,2,FALSE)),0,VLOOKUP(A245,'600m'!F$5:I$302,2,FALSE)))</f>
        <v>0</v>
      </c>
      <c r="J245" s="75">
        <f>IF(B245="",0,IF(ISNA(VLOOKUP(A245,'600m'!F$5:I$302,4,FALSE)),0,VLOOKUP(A245,'600m'!F$5:I$302,4,FALSE)))</f>
        <v>0</v>
      </c>
      <c r="K245" s="75" t="str">
        <f>IF(B245="","",IF(ISNA(VLOOKUP(A245,'600m'!F$5:J$302,5,FALSE)),"",VLOOKUP(A245,'600m'!F$5:J$302,5,FALSE)))</f>
        <v/>
      </c>
      <c r="L245" s="75" t="str">
        <f>IF(B245="","",IF(ISNA(VLOOKUP(A245,LongJump!F$5:G$302,2,FALSE)),"",VLOOKUP(A245,LongJump!F$5:G$302,2,FALSE)))</f>
        <v/>
      </c>
      <c r="M245" s="75">
        <f>IF(B245="",0,IF(ISNA(VLOOKUP(A245,LongJump!F$5:I$302,4,FALSE)),0,VLOOKUP(A245,LongJump!F$5:I$302,4,FALSE)))</f>
        <v>0</v>
      </c>
      <c r="N245" s="75">
        <f>IF(B245="",0,IF(ISNA(VLOOKUP(A245,LongJump!F$5:J$302,5,FALSE)),0,VLOOKUP(A245,LongJump!F$5:J$302,5,FALSE)))</f>
        <v>0</v>
      </c>
      <c r="O245" s="75" t="str">
        <f>IF(B245="","",IF(ISNA(VLOOKUP(A245,Vortex!F$5:I$302,2,FALSE)),"",VLOOKUP(A245,Vortex!F$5:I$302,2,FALSE)))</f>
        <v/>
      </c>
      <c r="P245" s="75">
        <f>IF(B245="",0,IF(ISNA(VLOOKUP(A245,Vortex!F$5:I$302,4,FALSE)),0,VLOOKUP(A245,Vortex!F$5:I$302,4,FALSE)))</f>
        <v>0</v>
      </c>
      <c r="Q245" s="75">
        <f t="shared" si="47"/>
        <v>0</v>
      </c>
      <c r="R245" s="75" t="str">
        <f t="shared" si="48"/>
        <v/>
      </c>
      <c r="S245" s="75" t="str">
        <f t="shared" si="49"/>
        <v/>
      </c>
      <c r="T245" s="75" t="str">
        <f t="shared" si="50"/>
        <v/>
      </c>
      <c r="U245" s="75" t="str">
        <f t="shared" si="51"/>
        <v/>
      </c>
      <c r="V245" s="63"/>
    </row>
    <row r="246" spans="1:22" ht="20" customHeight="1">
      <c r="A246" s="75" t="str">
        <f>IF(DECLARATIONS!C245=0,"",DECLARATIONS!C245)</f>
        <v/>
      </c>
      <c r="B246" s="237" t="str">
        <f>IF(ISNA(VLOOKUP(A246,DECLARATIONS!C$5:D$292,2,FALSE)),"",IF(VLOOKUP(A246,DECLARATIONS!C$5:D$292,2,FALSE)="","",VLOOKUP(A246,DECLARATIONS!C$5:D$292,2,FALSE)))</f>
        <v/>
      </c>
      <c r="C246" s="237" t="str">
        <f>IF(ISNA(VLOOKUP(A246,DECLARATIONS!C$5:G$292,5,FALSE)),"",IF(VLOOKUP(A246,DECLARATIONS!C$5:G$292,5,FALSE)="","",VLOOKUP(A246,DECLARATIONS!C$5:G$292,5,FALSE)))</f>
        <v/>
      </c>
      <c r="D246" s="237" t="str">
        <f>IF(ISNA(VLOOKUP(A246,DECLARATIONS!C$5:H$292,6,FALSE)),"",IF(VLOOKUP(A246,DECLARATIONS!C$5:H$292,6,FALSE)="","",VLOOKUP(A246,DECLARATIONS!C$5:H$292,6,FALSE)))</f>
        <v/>
      </c>
      <c r="E246" s="237" t="str">
        <f>IF(ISNA(VLOOKUP(A246,DECLARATIONS!C$5:F$292,4,FALSE)),"",IF(VLOOKUP(A246,DECLARATIONS!C$5:F$292,4,FALSE)="","",VLOOKUP(A246,DECLARATIONS!C$5:F$292,4,FALSE)))</f>
        <v/>
      </c>
      <c r="F246" s="75" t="str">
        <f>IF(B246="","",IF(ISNA(VLOOKUP(A246,'75m'!F$5:G$302,2,FALSE)),"",VLOOKUP(A246,'75m'!F$5:G$302,2,FALSE)))</f>
        <v/>
      </c>
      <c r="G246" s="75">
        <f>IF(B246="",0,IF(ISNA(VLOOKUP(A246,'75m'!F$5:I$302,4,FALSE)),0,VLOOKUP(A246,'75m'!F$5:I$302,4,FALSE)))</f>
        <v>0</v>
      </c>
      <c r="H246" s="75" t="str">
        <f>IF(B246="","",IF(ISNA(VLOOKUP(A246,'75m'!F$5:J$302,5,FALSE)),"",VLOOKUP(A246,'75m'!F$5:J$302,5,FALSE)))</f>
        <v/>
      </c>
      <c r="I246" s="77">
        <f>IF(B246="",0,IF(ISNA(VLOOKUP(A246,'600m'!F$5:I$302,2,FALSE)),0,VLOOKUP(A246,'600m'!F$5:I$302,2,FALSE)))</f>
        <v>0</v>
      </c>
      <c r="J246" s="75">
        <f>IF(B246="",0,IF(ISNA(VLOOKUP(A246,'600m'!F$5:I$302,4,FALSE)),0,VLOOKUP(A246,'600m'!F$5:I$302,4,FALSE)))</f>
        <v>0</v>
      </c>
      <c r="K246" s="75" t="str">
        <f>IF(B246="","",IF(ISNA(VLOOKUP(A246,'600m'!F$5:J$302,5,FALSE)),"",VLOOKUP(A246,'600m'!F$5:J$302,5,FALSE)))</f>
        <v/>
      </c>
      <c r="L246" s="75" t="str">
        <f>IF(B246="","",IF(ISNA(VLOOKUP(A246,LongJump!F$5:G$302,2,FALSE)),"",VLOOKUP(A246,LongJump!F$5:G$302,2,FALSE)))</f>
        <v/>
      </c>
      <c r="M246" s="75">
        <f>IF(B246="",0,IF(ISNA(VLOOKUP(A246,LongJump!F$5:I$302,4,FALSE)),0,VLOOKUP(A246,LongJump!F$5:I$302,4,FALSE)))</f>
        <v>0</v>
      </c>
      <c r="N246" s="75">
        <f>IF(B246="",0,IF(ISNA(VLOOKUP(A246,LongJump!F$5:J$302,5,FALSE)),0,VLOOKUP(A246,LongJump!F$5:J$302,5,FALSE)))</f>
        <v>0</v>
      </c>
      <c r="O246" s="75" t="str">
        <f>IF(B246="","",IF(ISNA(VLOOKUP(A246,Vortex!F$5:I$302,2,FALSE)),"",VLOOKUP(A246,Vortex!F$5:I$302,2,FALSE)))</f>
        <v/>
      </c>
      <c r="P246" s="75">
        <f>IF(B246="",0,IF(ISNA(VLOOKUP(A246,Vortex!F$5:I$302,4,FALSE)),0,VLOOKUP(A246,Vortex!F$5:I$302,4,FALSE)))</f>
        <v>0</v>
      </c>
      <c r="Q246" s="75">
        <f t="shared" si="47"/>
        <v>0</v>
      </c>
      <c r="R246" s="75" t="str">
        <f t="shared" si="48"/>
        <v/>
      </c>
      <c r="S246" s="75" t="str">
        <f t="shared" si="49"/>
        <v/>
      </c>
      <c r="T246" s="75" t="str">
        <f t="shared" si="50"/>
        <v/>
      </c>
      <c r="U246" s="75" t="str">
        <f t="shared" si="51"/>
        <v/>
      </c>
      <c r="V246" s="63"/>
    </row>
    <row r="247" spans="1:22" ht="20" customHeight="1">
      <c r="A247" s="75" t="str">
        <f>IF(DECLARATIONS!C246=0,"",DECLARATIONS!C246)</f>
        <v/>
      </c>
      <c r="B247" s="237" t="str">
        <f>IF(ISNA(VLOOKUP(A247,DECLARATIONS!C$5:D$292,2,FALSE)),"",IF(VLOOKUP(A247,DECLARATIONS!C$5:D$292,2,FALSE)="","",VLOOKUP(A247,DECLARATIONS!C$5:D$292,2,FALSE)))</f>
        <v/>
      </c>
      <c r="C247" s="237" t="str">
        <f>IF(ISNA(VLOOKUP(A247,DECLARATIONS!C$5:G$292,5,FALSE)),"",IF(VLOOKUP(A247,DECLARATIONS!C$5:G$292,5,FALSE)="","",VLOOKUP(A247,DECLARATIONS!C$5:G$292,5,FALSE)))</f>
        <v/>
      </c>
      <c r="D247" s="237" t="str">
        <f>IF(ISNA(VLOOKUP(A247,DECLARATIONS!C$5:H$292,6,FALSE)),"",IF(VLOOKUP(A247,DECLARATIONS!C$5:H$292,6,FALSE)="","",VLOOKUP(A247,DECLARATIONS!C$5:H$292,6,FALSE)))</f>
        <v/>
      </c>
      <c r="E247" s="237" t="str">
        <f>IF(ISNA(VLOOKUP(A247,DECLARATIONS!C$5:F$292,4,FALSE)),"",IF(VLOOKUP(A247,DECLARATIONS!C$5:F$292,4,FALSE)="","",VLOOKUP(A247,DECLARATIONS!C$5:F$292,4,FALSE)))</f>
        <v/>
      </c>
      <c r="F247" s="75" t="str">
        <f>IF(B247="","",IF(ISNA(VLOOKUP(A247,'75m'!F$5:G$302,2,FALSE)),"",VLOOKUP(A247,'75m'!F$5:G$302,2,FALSE)))</f>
        <v/>
      </c>
      <c r="G247" s="75">
        <f>IF(B247="",0,IF(ISNA(VLOOKUP(A247,'75m'!F$5:I$302,4,FALSE)),0,VLOOKUP(A247,'75m'!F$5:I$302,4,FALSE)))</f>
        <v>0</v>
      </c>
      <c r="H247" s="75" t="str">
        <f>IF(B247="","",IF(ISNA(VLOOKUP(A247,'75m'!F$5:J$302,5,FALSE)),"",VLOOKUP(A247,'75m'!F$5:J$302,5,FALSE)))</f>
        <v/>
      </c>
      <c r="I247" s="77">
        <f>IF(B247="",0,IF(ISNA(VLOOKUP(A247,'600m'!F$5:I$302,2,FALSE)),0,VLOOKUP(A247,'600m'!F$5:I$302,2,FALSE)))</f>
        <v>0</v>
      </c>
      <c r="J247" s="75">
        <f>IF(B247="",0,IF(ISNA(VLOOKUP(A247,'600m'!F$5:I$302,4,FALSE)),0,VLOOKUP(A247,'600m'!F$5:I$302,4,FALSE)))</f>
        <v>0</v>
      </c>
      <c r="K247" s="75" t="str">
        <f>IF(B247="","",IF(ISNA(VLOOKUP(A247,'600m'!F$5:J$302,5,FALSE)),"",VLOOKUP(A247,'600m'!F$5:J$302,5,FALSE)))</f>
        <v/>
      </c>
      <c r="L247" s="75" t="str">
        <f>IF(B247="","",IF(ISNA(VLOOKUP(A247,LongJump!F$5:G$302,2,FALSE)),"",VLOOKUP(A247,LongJump!F$5:G$302,2,FALSE)))</f>
        <v/>
      </c>
      <c r="M247" s="75">
        <f>IF(B247="",0,IF(ISNA(VLOOKUP(A247,LongJump!F$5:I$302,4,FALSE)),0,VLOOKUP(A247,LongJump!F$5:I$302,4,FALSE)))</f>
        <v>0</v>
      </c>
      <c r="N247" s="75">
        <f>IF(B247="",0,IF(ISNA(VLOOKUP(A247,LongJump!F$5:J$302,5,FALSE)),0,VLOOKUP(A247,LongJump!F$5:J$302,5,FALSE)))</f>
        <v>0</v>
      </c>
      <c r="O247" s="75" t="str">
        <f>IF(B247="","",IF(ISNA(VLOOKUP(A247,Vortex!F$5:I$302,2,FALSE)),"",VLOOKUP(A247,Vortex!F$5:I$302,2,FALSE)))</f>
        <v/>
      </c>
      <c r="P247" s="75">
        <f>IF(B247="",0,IF(ISNA(VLOOKUP(A247,Vortex!F$5:I$302,4,FALSE)),0,VLOOKUP(A247,Vortex!F$5:I$302,4,FALSE)))</f>
        <v>0</v>
      </c>
      <c r="Q247" s="75">
        <f t="shared" si="47"/>
        <v>0</v>
      </c>
      <c r="R247" s="75" t="str">
        <f t="shared" si="48"/>
        <v/>
      </c>
      <c r="S247" s="75" t="str">
        <f t="shared" si="49"/>
        <v/>
      </c>
      <c r="T247" s="75" t="str">
        <f t="shared" si="50"/>
        <v/>
      </c>
      <c r="U247" s="75" t="str">
        <f t="shared" si="51"/>
        <v/>
      </c>
      <c r="V247" s="63"/>
    </row>
    <row r="248" spans="1:22" ht="20" customHeight="1">
      <c r="A248" s="75" t="str">
        <f>IF(DECLARATIONS!C247=0,"",DECLARATIONS!C247)</f>
        <v/>
      </c>
      <c r="B248" s="237" t="str">
        <f>IF(ISNA(VLOOKUP(A248,DECLARATIONS!C$5:D$292,2,FALSE)),"",IF(VLOOKUP(A248,DECLARATIONS!C$5:D$292,2,FALSE)="","",VLOOKUP(A248,DECLARATIONS!C$5:D$292,2,FALSE)))</f>
        <v/>
      </c>
      <c r="C248" s="237" t="str">
        <f>IF(ISNA(VLOOKUP(A248,DECLARATIONS!C$5:G$292,5,FALSE)),"",IF(VLOOKUP(A248,DECLARATIONS!C$5:G$292,5,FALSE)="","",VLOOKUP(A248,DECLARATIONS!C$5:G$292,5,FALSE)))</f>
        <v/>
      </c>
      <c r="D248" s="237" t="str">
        <f>IF(ISNA(VLOOKUP(A248,DECLARATIONS!C$5:H$292,6,FALSE)),"",IF(VLOOKUP(A248,DECLARATIONS!C$5:H$292,6,FALSE)="","",VLOOKUP(A248,DECLARATIONS!C$5:H$292,6,FALSE)))</f>
        <v/>
      </c>
      <c r="E248" s="237" t="str">
        <f>IF(ISNA(VLOOKUP(A248,DECLARATIONS!C$5:F$292,4,FALSE)),"",IF(VLOOKUP(A248,DECLARATIONS!C$5:F$292,4,FALSE)="","",VLOOKUP(A248,DECLARATIONS!C$5:F$292,4,FALSE)))</f>
        <v/>
      </c>
      <c r="F248" s="75" t="str">
        <f>IF(B248="","",IF(ISNA(VLOOKUP(A248,'75m'!F$5:G$302,2,FALSE)),"",VLOOKUP(A248,'75m'!F$5:G$302,2,FALSE)))</f>
        <v/>
      </c>
      <c r="G248" s="75">
        <f>IF(B248="",0,IF(ISNA(VLOOKUP(A248,'75m'!F$5:I$302,4,FALSE)),0,VLOOKUP(A248,'75m'!F$5:I$302,4,FALSE)))</f>
        <v>0</v>
      </c>
      <c r="H248" s="75" t="str">
        <f>IF(B248="","",IF(ISNA(VLOOKUP(A248,'75m'!F$5:J$302,5,FALSE)),"",VLOOKUP(A248,'75m'!F$5:J$302,5,FALSE)))</f>
        <v/>
      </c>
      <c r="I248" s="77">
        <f>IF(B248="",0,IF(ISNA(VLOOKUP(A248,'600m'!F$5:I$302,2,FALSE)),0,VLOOKUP(A248,'600m'!F$5:I$302,2,FALSE)))</f>
        <v>0</v>
      </c>
      <c r="J248" s="75">
        <f>IF(B248="",0,IF(ISNA(VLOOKUP(A248,'600m'!F$5:I$302,4,FALSE)),0,VLOOKUP(A248,'600m'!F$5:I$302,4,FALSE)))</f>
        <v>0</v>
      </c>
      <c r="K248" s="75" t="str">
        <f>IF(B248="","",IF(ISNA(VLOOKUP(A248,'600m'!F$5:J$302,5,FALSE)),"",VLOOKUP(A248,'600m'!F$5:J$302,5,FALSE)))</f>
        <v/>
      </c>
      <c r="L248" s="75" t="str">
        <f>IF(B248="","",IF(ISNA(VLOOKUP(A248,LongJump!F$5:G$302,2,FALSE)),"",VLOOKUP(A248,LongJump!F$5:G$302,2,FALSE)))</f>
        <v/>
      </c>
      <c r="M248" s="75">
        <f>IF(B248="",0,IF(ISNA(VLOOKUP(A248,LongJump!F$5:I$302,4,FALSE)),0,VLOOKUP(A248,LongJump!F$5:I$302,4,FALSE)))</f>
        <v>0</v>
      </c>
      <c r="N248" s="75">
        <f>IF(B248="",0,IF(ISNA(VLOOKUP(A248,LongJump!F$5:J$302,5,FALSE)),0,VLOOKUP(A248,LongJump!F$5:J$302,5,FALSE)))</f>
        <v>0</v>
      </c>
      <c r="O248" s="75" t="str">
        <f>IF(B248="","",IF(ISNA(VLOOKUP(A248,Vortex!F$5:I$302,2,FALSE)),"",VLOOKUP(A248,Vortex!F$5:I$302,2,FALSE)))</f>
        <v/>
      </c>
      <c r="P248" s="75">
        <f>IF(B248="",0,IF(ISNA(VLOOKUP(A248,Vortex!F$5:I$302,4,FALSE)),0,VLOOKUP(A248,Vortex!F$5:I$302,4,FALSE)))</f>
        <v>0</v>
      </c>
      <c r="Q248" s="75">
        <f t="shared" si="47"/>
        <v>0</v>
      </c>
      <c r="R248" s="75" t="str">
        <f t="shared" si="48"/>
        <v/>
      </c>
      <c r="S248" s="75" t="str">
        <f t="shared" si="49"/>
        <v/>
      </c>
      <c r="T248" s="75" t="str">
        <f t="shared" si="50"/>
        <v/>
      </c>
      <c r="U248" s="75" t="str">
        <f t="shared" si="51"/>
        <v/>
      </c>
      <c r="V248" s="63"/>
    </row>
    <row r="249" spans="1:22" ht="20" customHeight="1">
      <c r="A249" s="75" t="str">
        <f>IF(DECLARATIONS!C248=0,"",DECLARATIONS!C248)</f>
        <v/>
      </c>
      <c r="B249" s="237" t="str">
        <f>IF(ISNA(VLOOKUP(A249,DECLARATIONS!C$5:D$292,2,FALSE)),"",IF(VLOOKUP(A249,DECLARATIONS!C$5:D$292,2,FALSE)="","",VLOOKUP(A249,DECLARATIONS!C$5:D$292,2,FALSE)))</f>
        <v/>
      </c>
      <c r="C249" s="237" t="str">
        <f>IF(ISNA(VLOOKUP(A249,DECLARATIONS!C$5:G$292,5,FALSE)),"",IF(VLOOKUP(A249,DECLARATIONS!C$5:G$292,5,FALSE)="","",VLOOKUP(A249,DECLARATIONS!C$5:G$292,5,FALSE)))</f>
        <v/>
      </c>
      <c r="D249" s="237" t="str">
        <f>IF(ISNA(VLOOKUP(A249,DECLARATIONS!C$5:H$292,6,FALSE)),"",IF(VLOOKUP(A249,DECLARATIONS!C$5:H$292,6,FALSE)="","",VLOOKUP(A249,DECLARATIONS!C$5:H$292,6,FALSE)))</f>
        <v/>
      </c>
      <c r="E249" s="237" t="str">
        <f>IF(ISNA(VLOOKUP(A249,DECLARATIONS!C$5:F$292,4,FALSE)),"",IF(VLOOKUP(A249,DECLARATIONS!C$5:F$292,4,FALSE)="","",VLOOKUP(A249,DECLARATIONS!C$5:F$292,4,FALSE)))</f>
        <v/>
      </c>
      <c r="F249" s="75" t="str">
        <f>IF(B249="","",IF(ISNA(VLOOKUP(A249,'75m'!F$5:G$302,2,FALSE)),"",VLOOKUP(A249,'75m'!F$5:G$302,2,FALSE)))</f>
        <v/>
      </c>
      <c r="G249" s="75">
        <f>IF(B249="",0,IF(ISNA(VLOOKUP(A249,'75m'!F$5:I$302,4,FALSE)),0,VLOOKUP(A249,'75m'!F$5:I$302,4,FALSE)))</f>
        <v>0</v>
      </c>
      <c r="H249" s="75" t="str">
        <f>IF(B249="","",IF(ISNA(VLOOKUP(A249,'75m'!F$5:J$302,5,FALSE)),"",VLOOKUP(A249,'75m'!F$5:J$302,5,FALSE)))</f>
        <v/>
      </c>
      <c r="I249" s="77">
        <f>IF(B249="",0,IF(ISNA(VLOOKUP(A249,'600m'!F$5:I$302,2,FALSE)),0,VLOOKUP(A249,'600m'!F$5:I$302,2,FALSE)))</f>
        <v>0</v>
      </c>
      <c r="J249" s="75">
        <f>IF(B249="",0,IF(ISNA(VLOOKUP(A249,'600m'!F$5:I$302,4,FALSE)),0,VLOOKUP(A249,'600m'!F$5:I$302,4,FALSE)))</f>
        <v>0</v>
      </c>
      <c r="K249" s="75" t="str">
        <f>IF(B249="","",IF(ISNA(VLOOKUP(A249,'600m'!F$5:J$302,5,FALSE)),"",VLOOKUP(A249,'600m'!F$5:J$302,5,FALSE)))</f>
        <v/>
      </c>
      <c r="L249" s="75" t="str">
        <f>IF(B249="","",IF(ISNA(VLOOKUP(A249,LongJump!F$5:G$302,2,FALSE)),"",VLOOKUP(A249,LongJump!F$5:G$302,2,FALSE)))</f>
        <v/>
      </c>
      <c r="M249" s="75">
        <f>IF(B249="",0,IF(ISNA(VLOOKUP(A249,LongJump!F$5:I$302,4,FALSE)),0,VLOOKUP(A249,LongJump!F$5:I$302,4,FALSE)))</f>
        <v>0</v>
      </c>
      <c r="N249" s="75">
        <f>IF(B249="",0,IF(ISNA(VLOOKUP(A249,LongJump!F$5:J$302,5,FALSE)),0,VLOOKUP(A249,LongJump!F$5:J$302,5,FALSE)))</f>
        <v>0</v>
      </c>
      <c r="O249" s="75" t="str">
        <f>IF(B249="","",IF(ISNA(VLOOKUP(A249,Vortex!F$5:I$302,2,FALSE)),"",VLOOKUP(A249,Vortex!F$5:I$302,2,FALSE)))</f>
        <v/>
      </c>
      <c r="P249" s="75">
        <f>IF(B249="",0,IF(ISNA(VLOOKUP(A249,Vortex!F$5:I$302,4,FALSE)),0,VLOOKUP(A249,Vortex!F$5:I$302,4,FALSE)))</f>
        <v>0</v>
      </c>
      <c r="Q249" s="75">
        <f t="shared" si="47"/>
        <v>0</v>
      </c>
      <c r="R249" s="75" t="str">
        <f t="shared" si="48"/>
        <v/>
      </c>
      <c r="S249" s="75" t="str">
        <f t="shared" si="49"/>
        <v/>
      </c>
      <c r="T249" s="75" t="str">
        <f t="shared" si="50"/>
        <v/>
      </c>
      <c r="U249" s="75" t="str">
        <f t="shared" si="51"/>
        <v/>
      </c>
      <c r="V249" s="63"/>
    </row>
    <row r="250" spans="1:22" ht="20" customHeight="1">
      <c r="A250" s="75" t="str">
        <f>IF(DECLARATIONS!C249=0,"",DECLARATIONS!C249)</f>
        <v/>
      </c>
      <c r="B250" s="237" t="str">
        <f>IF(ISNA(VLOOKUP(A250,DECLARATIONS!C$5:D$292,2,FALSE)),"",IF(VLOOKUP(A250,DECLARATIONS!C$5:D$292,2,FALSE)="","",VLOOKUP(A250,DECLARATIONS!C$5:D$292,2,FALSE)))</f>
        <v/>
      </c>
      <c r="C250" s="237" t="str">
        <f>IF(ISNA(VLOOKUP(A250,DECLARATIONS!C$5:G$292,5,FALSE)),"",IF(VLOOKUP(A250,DECLARATIONS!C$5:G$292,5,FALSE)="","",VLOOKUP(A250,DECLARATIONS!C$5:G$292,5,FALSE)))</f>
        <v/>
      </c>
      <c r="D250" s="237" t="str">
        <f>IF(ISNA(VLOOKUP(A250,DECLARATIONS!C$5:H$292,6,FALSE)),"",IF(VLOOKUP(A250,DECLARATIONS!C$5:H$292,6,FALSE)="","",VLOOKUP(A250,DECLARATIONS!C$5:H$292,6,FALSE)))</f>
        <v/>
      </c>
      <c r="E250" s="237" t="str">
        <f>IF(ISNA(VLOOKUP(A250,DECLARATIONS!C$5:F$292,4,FALSE)),"",IF(VLOOKUP(A250,DECLARATIONS!C$5:F$292,4,FALSE)="","",VLOOKUP(A250,DECLARATIONS!C$5:F$292,4,FALSE)))</f>
        <v/>
      </c>
      <c r="F250" s="75" t="str">
        <f>IF(B250="","",IF(ISNA(VLOOKUP(A250,'75m'!F$5:G$302,2,FALSE)),"",VLOOKUP(A250,'75m'!F$5:G$302,2,FALSE)))</f>
        <v/>
      </c>
      <c r="G250" s="75">
        <f>IF(B250="",0,IF(ISNA(VLOOKUP(A250,'75m'!F$5:I$302,4,FALSE)),0,VLOOKUP(A250,'75m'!F$5:I$302,4,FALSE)))</f>
        <v>0</v>
      </c>
      <c r="H250" s="75" t="str">
        <f>IF(B250="","",IF(ISNA(VLOOKUP(A250,'75m'!F$5:J$302,5,FALSE)),"",VLOOKUP(A250,'75m'!F$5:J$302,5,FALSE)))</f>
        <v/>
      </c>
      <c r="I250" s="77">
        <f>IF(B250="",0,IF(ISNA(VLOOKUP(A250,'600m'!F$5:I$302,2,FALSE)),0,VLOOKUP(A250,'600m'!F$5:I$302,2,FALSE)))</f>
        <v>0</v>
      </c>
      <c r="J250" s="75">
        <f>IF(B250="",0,IF(ISNA(VLOOKUP(A250,'600m'!F$5:I$302,4,FALSE)),0,VLOOKUP(A250,'600m'!F$5:I$302,4,FALSE)))</f>
        <v>0</v>
      </c>
      <c r="K250" s="75" t="str">
        <f>IF(B250="","",IF(ISNA(VLOOKUP(A250,'600m'!F$5:J$302,5,FALSE)),"",VLOOKUP(A250,'600m'!F$5:J$302,5,FALSE)))</f>
        <v/>
      </c>
      <c r="L250" s="75" t="str">
        <f>IF(B250="","",IF(ISNA(VLOOKUP(A250,LongJump!F$5:G$302,2,FALSE)),"",VLOOKUP(A250,LongJump!F$5:G$302,2,FALSE)))</f>
        <v/>
      </c>
      <c r="M250" s="75">
        <f>IF(B250="",0,IF(ISNA(VLOOKUP(A250,LongJump!F$5:I$302,4,FALSE)),0,VLOOKUP(A250,LongJump!F$5:I$302,4,FALSE)))</f>
        <v>0</v>
      </c>
      <c r="N250" s="75">
        <f>IF(B250="",0,IF(ISNA(VLOOKUP(A250,LongJump!F$5:J$302,5,FALSE)),0,VLOOKUP(A250,LongJump!F$5:J$302,5,FALSE)))</f>
        <v>0</v>
      </c>
      <c r="O250" s="75" t="str">
        <f>IF(B250="","",IF(ISNA(VLOOKUP(A250,Vortex!F$5:I$302,2,FALSE)),"",VLOOKUP(A250,Vortex!F$5:I$302,2,FALSE)))</f>
        <v/>
      </c>
      <c r="P250" s="75">
        <f>IF(B250="",0,IF(ISNA(VLOOKUP(A250,Vortex!F$5:I$302,4,FALSE)),0,VLOOKUP(A250,Vortex!F$5:I$302,4,FALSE)))</f>
        <v>0</v>
      </c>
      <c r="Q250" s="75">
        <f t="shared" si="47"/>
        <v>0</v>
      </c>
      <c r="R250" s="75" t="str">
        <f t="shared" si="48"/>
        <v/>
      </c>
      <c r="S250" s="75" t="str">
        <f t="shared" si="49"/>
        <v/>
      </c>
      <c r="T250" s="75" t="str">
        <f t="shared" si="50"/>
        <v/>
      </c>
      <c r="U250" s="75" t="str">
        <f t="shared" si="51"/>
        <v/>
      </c>
      <c r="V250" s="63"/>
    </row>
    <row r="251" spans="1:22" ht="20" customHeight="1">
      <c r="A251" s="75" t="str">
        <f>IF(DECLARATIONS!C250=0,"",DECLARATIONS!C250)</f>
        <v/>
      </c>
      <c r="B251" s="237" t="str">
        <f>IF(ISNA(VLOOKUP(A251,DECLARATIONS!C$5:D$292,2,FALSE)),"",IF(VLOOKUP(A251,DECLARATIONS!C$5:D$292,2,FALSE)="","",VLOOKUP(A251,DECLARATIONS!C$5:D$292,2,FALSE)))</f>
        <v/>
      </c>
      <c r="C251" s="237" t="str">
        <f>IF(ISNA(VLOOKUP(A251,DECLARATIONS!C$5:G$292,5,FALSE)),"",IF(VLOOKUP(A251,DECLARATIONS!C$5:G$292,5,FALSE)="","",VLOOKUP(A251,DECLARATIONS!C$5:G$292,5,FALSE)))</f>
        <v/>
      </c>
      <c r="D251" s="237" t="str">
        <f>IF(ISNA(VLOOKUP(A251,DECLARATIONS!C$5:H$292,6,FALSE)),"",IF(VLOOKUP(A251,DECLARATIONS!C$5:H$292,6,FALSE)="","",VLOOKUP(A251,DECLARATIONS!C$5:H$292,6,FALSE)))</f>
        <v/>
      </c>
      <c r="E251" s="237" t="str">
        <f>IF(ISNA(VLOOKUP(A251,DECLARATIONS!C$5:F$292,4,FALSE)),"",IF(VLOOKUP(A251,DECLARATIONS!C$5:F$292,4,FALSE)="","",VLOOKUP(A251,DECLARATIONS!C$5:F$292,4,FALSE)))</f>
        <v/>
      </c>
      <c r="F251" s="75" t="str">
        <f>IF(B251="","",IF(ISNA(VLOOKUP(A251,'75m'!F$5:G$302,2,FALSE)),"",VLOOKUP(A251,'75m'!F$5:G$302,2,FALSE)))</f>
        <v/>
      </c>
      <c r="G251" s="75">
        <f>IF(B251="",0,IF(ISNA(VLOOKUP(A251,'75m'!F$5:I$302,4,FALSE)),0,VLOOKUP(A251,'75m'!F$5:I$302,4,FALSE)))</f>
        <v>0</v>
      </c>
      <c r="H251" s="75" t="str">
        <f>IF(B251="","",IF(ISNA(VLOOKUP(A251,'75m'!F$5:J$302,5,FALSE)),"",VLOOKUP(A251,'75m'!F$5:J$302,5,FALSE)))</f>
        <v/>
      </c>
      <c r="I251" s="77">
        <f>IF(B251="",0,IF(ISNA(VLOOKUP(A251,'600m'!F$5:I$302,2,FALSE)),0,VLOOKUP(A251,'600m'!F$5:I$302,2,FALSE)))</f>
        <v>0</v>
      </c>
      <c r="J251" s="75">
        <f>IF(B251="",0,IF(ISNA(VLOOKUP(A251,'600m'!F$5:I$302,4,FALSE)),0,VLOOKUP(A251,'600m'!F$5:I$302,4,FALSE)))</f>
        <v>0</v>
      </c>
      <c r="K251" s="75" t="str">
        <f>IF(B251="","",IF(ISNA(VLOOKUP(A251,'600m'!F$5:J$302,5,FALSE)),"",VLOOKUP(A251,'600m'!F$5:J$302,5,FALSE)))</f>
        <v/>
      </c>
      <c r="L251" s="75" t="str">
        <f>IF(B251="","",IF(ISNA(VLOOKUP(A251,LongJump!F$5:G$302,2,FALSE)),"",VLOOKUP(A251,LongJump!F$5:G$302,2,FALSE)))</f>
        <v/>
      </c>
      <c r="M251" s="75">
        <f>IF(B251="",0,IF(ISNA(VLOOKUP(A251,LongJump!F$5:I$302,4,FALSE)),0,VLOOKUP(A251,LongJump!F$5:I$302,4,FALSE)))</f>
        <v>0</v>
      </c>
      <c r="N251" s="75">
        <f>IF(B251="",0,IF(ISNA(VLOOKUP(A251,LongJump!F$5:J$302,5,FALSE)),0,VLOOKUP(A251,LongJump!F$5:J$302,5,FALSE)))</f>
        <v>0</v>
      </c>
      <c r="O251" s="75" t="str">
        <f>IF(B251="","",IF(ISNA(VLOOKUP(A251,Vortex!F$5:I$302,2,FALSE)),"",VLOOKUP(A251,Vortex!F$5:I$302,2,FALSE)))</f>
        <v/>
      </c>
      <c r="P251" s="75">
        <f>IF(B251="",0,IF(ISNA(VLOOKUP(A251,Vortex!F$5:I$302,4,FALSE)),0,VLOOKUP(A251,Vortex!F$5:I$302,4,FALSE)))</f>
        <v>0</v>
      </c>
      <c r="Q251" s="75">
        <f t="shared" si="47"/>
        <v>0</v>
      </c>
      <c r="R251" s="75" t="str">
        <f t="shared" si="48"/>
        <v/>
      </c>
      <c r="S251" s="75" t="str">
        <f t="shared" si="49"/>
        <v/>
      </c>
      <c r="T251" s="75" t="str">
        <f t="shared" si="50"/>
        <v/>
      </c>
      <c r="U251" s="75" t="str">
        <f t="shared" si="51"/>
        <v/>
      </c>
      <c r="V251" s="63"/>
    </row>
    <row r="252" spans="1:22" ht="20" customHeight="1">
      <c r="A252" s="75" t="str">
        <f>IF(DECLARATIONS!C251=0,"",DECLARATIONS!C251)</f>
        <v/>
      </c>
      <c r="B252" s="237" t="str">
        <f>IF(ISNA(VLOOKUP(A252,DECLARATIONS!C$5:D$292,2,FALSE)),"",IF(VLOOKUP(A252,DECLARATIONS!C$5:D$292,2,FALSE)="","",VLOOKUP(A252,DECLARATIONS!C$5:D$292,2,FALSE)))</f>
        <v/>
      </c>
      <c r="C252" s="237" t="str">
        <f>IF(ISNA(VLOOKUP(A252,DECLARATIONS!C$5:G$292,5,FALSE)),"",IF(VLOOKUP(A252,DECLARATIONS!C$5:G$292,5,FALSE)="","",VLOOKUP(A252,DECLARATIONS!C$5:G$292,5,FALSE)))</f>
        <v/>
      </c>
      <c r="D252" s="237" t="str">
        <f>IF(ISNA(VLOOKUP(A252,DECLARATIONS!C$5:H$292,6,FALSE)),"",IF(VLOOKUP(A252,DECLARATIONS!C$5:H$292,6,FALSE)="","",VLOOKUP(A252,DECLARATIONS!C$5:H$292,6,FALSE)))</f>
        <v/>
      </c>
      <c r="E252" s="237" t="str">
        <f>IF(ISNA(VLOOKUP(A252,DECLARATIONS!C$5:F$292,4,FALSE)),"",IF(VLOOKUP(A252,DECLARATIONS!C$5:F$292,4,FALSE)="","",VLOOKUP(A252,DECLARATIONS!C$5:F$292,4,FALSE)))</f>
        <v/>
      </c>
      <c r="F252" s="75" t="str">
        <f>IF(B252="","",IF(ISNA(VLOOKUP(A252,'75m'!F$5:G$302,2,FALSE)),"",VLOOKUP(A252,'75m'!F$5:G$302,2,FALSE)))</f>
        <v/>
      </c>
      <c r="G252" s="75">
        <f>IF(B252="",0,IF(ISNA(VLOOKUP(A252,'75m'!F$5:I$302,4,FALSE)),0,VLOOKUP(A252,'75m'!F$5:I$302,4,FALSE)))</f>
        <v>0</v>
      </c>
      <c r="H252" s="75" t="str">
        <f>IF(B252="","",IF(ISNA(VLOOKUP(A252,'75m'!F$5:J$302,5,FALSE)),"",VLOOKUP(A252,'75m'!F$5:J$302,5,FALSE)))</f>
        <v/>
      </c>
      <c r="I252" s="77">
        <f>IF(B252="",0,IF(ISNA(VLOOKUP(A252,'600m'!F$5:I$302,2,FALSE)),0,VLOOKUP(A252,'600m'!F$5:I$302,2,FALSE)))</f>
        <v>0</v>
      </c>
      <c r="J252" s="75">
        <f>IF(B252="",0,IF(ISNA(VLOOKUP(A252,'600m'!F$5:I$302,4,FALSE)),0,VLOOKUP(A252,'600m'!F$5:I$302,4,FALSE)))</f>
        <v>0</v>
      </c>
      <c r="K252" s="75" t="str">
        <f>IF(B252="","",IF(ISNA(VLOOKUP(A252,'600m'!F$5:J$302,5,FALSE)),"",VLOOKUP(A252,'600m'!F$5:J$302,5,FALSE)))</f>
        <v/>
      </c>
      <c r="L252" s="75" t="str">
        <f>IF(B252="","",IF(ISNA(VLOOKUP(A252,LongJump!F$5:G$302,2,FALSE)),"",VLOOKUP(A252,LongJump!F$5:G$302,2,FALSE)))</f>
        <v/>
      </c>
      <c r="M252" s="75">
        <f>IF(B252="",0,IF(ISNA(VLOOKUP(A252,LongJump!F$5:I$302,4,FALSE)),0,VLOOKUP(A252,LongJump!F$5:I$302,4,FALSE)))</f>
        <v>0</v>
      </c>
      <c r="N252" s="75">
        <f>IF(B252="",0,IF(ISNA(VLOOKUP(A252,LongJump!F$5:J$302,5,FALSE)),0,VLOOKUP(A252,LongJump!F$5:J$302,5,FALSE)))</f>
        <v>0</v>
      </c>
      <c r="O252" s="75" t="str">
        <f>IF(B252="","",IF(ISNA(VLOOKUP(A252,Vortex!F$5:I$302,2,FALSE)),"",VLOOKUP(A252,Vortex!F$5:I$302,2,FALSE)))</f>
        <v/>
      </c>
      <c r="P252" s="75">
        <f>IF(B252="",0,IF(ISNA(VLOOKUP(A252,Vortex!F$5:I$302,4,FALSE)),0,VLOOKUP(A252,Vortex!F$5:I$302,4,FALSE)))</f>
        <v>0</v>
      </c>
      <c r="Q252" s="75">
        <f t="shared" si="47"/>
        <v>0</v>
      </c>
      <c r="R252" s="75" t="str">
        <f t="shared" si="48"/>
        <v/>
      </c>
      <c r="S252" s="75" t="str">
        <f t="shared" si="49"/>
        <v/>
      </c>
      <c r="T252" s="75" t="str">
        <f t="shared" si="50"/>
        <v/>
      </c>
      <c r="U252" s="75" t="str">
        <f t="shared" si="51"/>
        <v/>
      </c>
      <c r="V252" s="63"/>
    </row>
    <row r="253" spans="1:22" ht="20" customHeight="1">
      <c r="A253" s="75" t="str">
        <f>IF(DECLARATIONS!C252=0,"",DECLARATIONS!C252)</f>
        <v/>
      </c>
      <c r="B253" s="237" t="str">
        <f>IF(ISNA(VLOOKUP(A253,DECLARATIONS!C$5:D$292,2,FALSE)),"",IF(VLOOKUP(A253,DECLARATIONS!C$5:D$292,2,FALSE)="","",VLOOKUP(A253,DECLARATIONS!C$5:D$292,2,FALSE)))</f>
        <v/>
      </c>
      <c r="C253" s="237" t="str">
        <f>IF(ISNA(VLOOKUP(A253,DECLARATIONS!C$5:G$292,5,FALSE)),"",IF(VLOOKUP(A253,DECLARATIONS!C$5:G$292,5,FALSE)="","",VLOOKUP(A253,DECLARATIONS!C$5:G$292,5,FALSE)))</f>
        <v/>
      </c>
      <c r="D253" s="237" t="str">
        <f>IF(ISNA(VLOOKUP(A253,DECLARATIONS!C$5:H$292,6,FALSE)),"",IF(VLOOKUP(A253,DECLARATIONS!C$5:H$292,6,FALSE)="","",VLOOKUP(A253,DECLARATIONS!C$5:H$292,6,FALSE)))</f>
        <v/>
      </c>
      <c r="E253" s="237" t="str">
        <f>IF(ISNA(VLOOKUP(A253,DECLARATIONS!C$5:F$292,4,FALSE)),"",IF(VLOOKUP(A253,DECLARATIONS!C$5:F$292,4,FALSE)="","",VLOOKUP(A253,DECLARATIONS!C$5:F$292,4,FALSE)))</f>
        <v/>
      </c>
      <c r="F253" s="75" t="str">
        <f>IF(B253="","",IF(ISNA(VLOOKUP(A253,'75m'!F$5:G$302,2,FALSE)),"",VLOOKUP(A253,'75m'!F$5:G$302,2,FALSE)))</f>
        <v/>
      </c>
      <c r="G253" s="75">
        <f>IF(B253="",0,IF(ISNA(VLOOKUP(A253,'75m'!F$5:I$302,4,FALSE)),0,VLOOKUP(A253,'75m'!F$5:I$302,4,FALSE)))</f>
        <v>0</v>
      </c>
      <c r="H253" s="75" t="str">
        <f>IF(B253="","",IF(ISNA(VLOOKUP(A253,'75m'!F$5:J$302,5,FALSE)),"",VLOOKUP(A253,'75m'!F$5:J$302,5,FALSE)))</f>
        <v/>
      </c>
      <c r="I253" s="77">
        <f>IF(B253="",0,IF(ISNA(VLOOKUP(A253,'600m'!F$5:I$302,2,FALSE)),0,VLOOKUP(A253,'600m'!F$5:I$302,2,FALSE)))</f>
        <v>0</v>
      </c>
      <c r="J253" s="75">
        <f>IF(B253="",0,IF(ISNA(VLOOKUP(A253,'600m'!F$5:I$302,4,FALSE)),0,VLOOKUP(A253,'600m'!F$5:I$302,4,FALSE)))</f>
        <v>0</v>
      </c>
      <c r="K253" s="75" t="str">
        <f>IF(B253="","",IF(ISNA(VLOOKUP(A253,'600m'!F$5:J$302,5,FALSE)),"",VLOOKUP(A253,'600m'!F$5:J$302,5,FALSE)))</f>
        <v/>
      </c>
      <c r="L253" s="75" t="str">
        <f>IF(B253="","",IF(ISNA(VLOOKUP(A253,LongJump!F$5:G$302,2,FALSE)),"",VLOOKUP(A253,LongJump!F$5:G$302,2,FALSE)))</f>
        <v/>
      </c>
      <c r="M253" s="75">
        <f>IF(B253="",0,IF(ISNA(VLOOKUP(A253,LongJump!F$5:I$302,4,FALSE)),0,VLOOKUP(A253,LongJump!F$5:I$302,4,FALSE)))</f>
        <v>0</v>
      </c>
      <c r="N253" s="75">
        <f>IF(B253="",0,IF(ISNA(VLOOKUP(A253,LongJump!F$5:J$302,5,FALSE)),0,VLOOKUP(A253,LongJump!F$5:J$302,5,FALSE)))</f>
        <v>0</v>
      </c>
      <c r="O253" s="75" t="str">
        <f>IF(B253="","",IF(ISNA(VLOOKUP(A253,Vortex!F$5:I$302,2,FALSE)),"",VLOOKUP(A253,Vortex!F$5:I$302,2,FALSE)))</f>
        <v/>
      </c>
      <c r="P253" s="75">
        <f>IF(B253="",0,IF(ISNA(VLOOKUP(A253,Vortex!F$5:I$302,4,FALSE)),0,VLOOKUP(A253,Vortex!F$5:I$302,4,FALSE)))</f>
        <v>0</v>
      </c>
      <c r="Q253" s="75">
        <f t="shared" si="47"/>
        <v>0</v>
      </c>
      <c r="R253" s="75" t="str">
        <f t="shared" si="48"/>
        <v/>
      </c>
      <c r="S253" s="75" t="str">
        <f t="shared" si="49"/>
        <v/>
      </c>
      <c r="T253" s="75" t="str">
        <f t="shared" si="50"/>
        <v/>
      </c>
      <c r="U253" s="75" t="str">
        <f t="shared" si="51"/>
        <v/>
      </c>
      <c r="V253" s="63"/>
    </row>
    <row r="254" spans="1:22" ht="20" customHeight="1">
      <c r="A254" s="75" t="str">
        <f>IF(DECLARATIONS!C253=0,"",DECLARATIONS!C253)</f>
        <v/>
      </c>
      <c r="B254" s="237" t="str">
        <f>IF(ISNA(VLOOKUP(A254,DECLARATIONS!C$5:D$292,2,FALSE)),"",IF(VLOOKUP(A254,DECLARATIONS!C$5:D$292,2,FALSE)="","",VLOOKUP(A254,DECLARATIONS!C$5:D$292,2,FALSE)))</f>
        <v/>
      </c>
      <c r="C254" s="237" t="str">
        <f>IF(ISNA(VLOOKUP(A254,DECLARATIONS!C$5:G$292,5,FALSE)),"",IF(VLOOKUP(A254,DECLARATIONS!C$5:G$292,5,FALSE)="","",VLOOKUP(A254,DECLARATIONS!C$5:G$292,5,FALSE)))</f>
        <v/>
      </c>
      <c r="D254" s="237" t="str">
        <f>IF(ISNA(VLOOKUP(A254,DECLARATIONS!C$5:H$292,6,FALSE)),"",IF(VLOOKUP(A254,DECLARATIONS!C$5:H$292,6,FALSE)="","",VLOOKUP(A254,DECLARATIONS!C$5:H$292,6,FALSE)))</f>
        <v/>
      </c>
      <c r="E254" s="237" t="str">
        <f>IF(ISNA(VLOOKUP(A254,DECLARATIONS!C$5:F$292,4,FALSE)),"",IF(VLOOKUP(A254,DECLARATIONS!C$5:F$292,4,FALSE)="","",VLOOKUP(A254,DECLARATIONS!C$5:F$292,4,FALSE)))</f>
        <v/>
      </c>
      <c r="F254" s="75" t="str">
        <f>IF(B254="","",IF(ISNA(VLOOKUP(A254,'75m'!F$5:G$302,2,FALSE)),"",VLOOKUP(A254,'75m'!F$5:G$302,2,FALSE)))</f>
        <v/>
      </c>
      <c r="G254" s="75">
        <f>IF(B254="",0,IF(ISNA(VLOOKUP(A254,'75m'!F$5:I$302,4,FALSE)),0,VLOOKUP(A254,'75m'!F$5:I$302,4,FALSE)))</f>
        <v>0</v>
      </c>
      <c r="H254" s="75" t="str">
        <f>IF(B254="","",IF(ISNA(VLOOKUP(A254,'75m'!F$5:J$302,5,FALSE)),"",VLOOKUP(A254,'75m'!F$5:J$302,5,FALSE)))</f>
        <v/>
      </c>
      <c r="I254" s="77">
        <f>IF(B254="",0,IF(ISNA(VLOOKUP(A254,'600m'!F$5:I$302,2,FALSE)),0,VLOOKUP(A254,'600m'!F$5:I$302,2,FALSE)))</f>
        <v>0</v>
      </c>
      <c r="J254" s="75">
        <f>IF(B254="",0,IF(ISNA(VLOOKUP(A254,'600m'!F$5:I$302,4,FALSE)),0,VLOOKUP(A254,'600m'!F$5:I$302,4,FALSE)))</f>
        <v>0</v>
      </c>
      <c r="K254" s="75" t="str">
        <f>IF(B254="","",IF(ISNA(VLOOKUP(A254,'600m'!F$5:J$302,5,FALSE)),"",VLOOKUP(A254,'600m'!F$5:J$302,5,FALSE)))</f>
        <v/>
      </c>
      <c r="L254" s="75" t="str">
        <f>IF(B254="","",IF(ISNA(VLOOKUP(A254,LongJump!F$5:G$302,2,FALSE)),"",VLOOKUP(A254,LongJump!F$5:G$302,2,FALSE)))</f>
        <v/>
      </c>
      <c r="M254" s="75">
        <f>IF(B254="",0,IF(ISNA(VLOOKUP(A254,LongJump!F$5:I$302,4,FALSE)),0,VLOOKUP(A254,LongJump!F$5:I$302,4,FALSE)))</f>
        <v>0</v>
      </c>
      <c r="N254" s="75">
        <f>IF(B254="",0,IF(ISNA(VLOOKUP(A254,LongJump!F$5:J$302,5,FALSE)),0,VLOOKUP(A254,LongJump!F$5:J$302,5,FALSE)))</f>
        <v>0</v>
      </c>
      <c r="O254" s="75" t="str">
        <f>IF(B254="","",IF(ISNA(VLOOKUP(A254,Vortex!F$5:I$302,2,FALSE)),"",VLOOKUP(A254,Vortex!F$5:I$302,2,FALSE)))</f>
        <v/>
      </c>
      <c r="P254" s="75">
        <f>IF(B254="",0,IF(ISNA(VLOOKUP(A254,Vortex!F$5:I$302,4,FALSE)),0,VLOOKUP(A254,Vortex!F$5:I$302,4,FALSE)))</f>
        <v>0</v>
      </c>
      <c r="Q254" s="75">
        <f t="shared" si="47"/>
        <v>0</v>
      </c>
      <c r="R254" s="75" t="str">
        <f t="shared" si="48"/>
        <v/>
      </c>
      <c r="S254" s="75" t="str">
        <f t="shared" si="49"/>
        <v/>
      </c>
      <c r="T254" s="75" t="str">
        <f t="shared" si="50"/>
        <v/>
      </c>
      <c r="U254" s="75" t="str">
        <f t="shared" si="51"/>
        <v/>
      </c>
      <c r="V254" s="63"/>
    </row>
    <row r="255" spans="1:22" ht="20" customHeight="1">
      <c r="A255" s="75" t="str">
        <f>IF(DECLARATIONS!C254=0,"",DECLARATIONS!C254)</f>
        <v/>
      </c>
      <c r="B255" s="237" t="str">
        <f>IF(ISNA(VLOOKUP(A255,DECLARATIONS!C$5:D$292,2,FALSE)),"",IF(VLOOKUP(A255,DECLARATIONS!C$5:D$292,2,FALSE)="","",VLOOKUP(A255,DECLARATIONS!C$5:D$292,2,FALSE)))</f>
        <v/>
      </c>
      <c r="C255" s="237" t="str">
        <f>IF(ISNA(VLOOKUP(A255,DECLARATIONS!C$5:G$292,5,FALSE)),"",IF(VLOOKUP(A255,DECLARATIONS!C$5:G$292,5,FALSE)="","",VLOOKUP(A255,DECLARATIONS!C$5:G$292,5,FALSE)))</f>
        <v/>
      </c>
      <c r="D255" s="237" t="str">
        <f>IF(ISNA(VLOOKUP(A255,DECLARATIONS!C$5:H$292,6,FALSE)),"",IF(VLOOKUP(A255,DECLARATIONS!C$5:H$292,6,FALSE)="","",VLOOKUP(A255,DECLARATIONS!C$5:H$292,6,FALSE)))</f>
        <v/>
      </c>
      <c r="E255" s="237" t="str">
        <f>IF(ISNA(VLOOKUP(A255,DECLARATIONS!C$5:F$292,4,FALSE)),"",IF(VLOOKUP(A255,DECLARATIONS!C$5:F$292,4,FALSE)="","",VLOOKUP(A255,DECLARATIONS!C$5:F$292,4,FALSE)))</f>
        <v/>
      </c>
      <c r="F255" s="75" t="str">
        <f>IF(B255="","",IF(ISNA(VLOOKUP(A255,'75m'!F$5:G$302,2,FALSE)),"",VLOOKUP(A255,'75m'!F$5:G$302,2,FALSE)))</f>
        <v/>
      </c>
      <c r="G255" s="75">
        <f>IF(B255="",0,IF(ISNA(VLOOKUP(A255,'75m'!F$5:I$302,4,FALSE)),0,VLOOKUP(A255,'75m'!F$5:I$302,4,FALSE)))</f>
        <v>0</v>
      </c>
      <c r="H255" s="75" t="str">
        <f>IF(B255="","",IF(ISNA(VLOOKUP(A255,'75m'!F$5:J$302,5,FALSE)),"",VLOOKUP(A255,'75m'!F$5:J$302,5,FALSE)))</f>
        <v/>
      </c>
      <c r="I255" s="77">
        <f>IF(B255="",0,IF(ISNA(VLOOKUP(A255,'600m'!F$5:I$302,2,FALSE)),0,VLOOKUP(A255,'600m'!F$5:I$302,2,FALSE)))</f>
        <v>0</v>
      </c>
      <c r="J255" s="75">
        <f>IF(B255="",0,IF(ISNA(VLOOKUP(A255,'600m'!F$5:I$302,4,FALSE)),0,VLOOKUP(A255,'600m'!F$5:I$302,4,FALSE)))</f>
        <v>0</v>
      </c>
      <c r="K255" s="75" t="str">
        <f>IF(B255="","",IF(ISNA(VLOOKUP(A255,'600m'!F$5:J$302,5,FALSE)),"",VLOOKUP(A255,'600m'!F$5:J$302,5,FALSE)))</f>
        <v/>
      </c>
      <c r="L255" s="75" t="str">
        <f>IF(B255="","",IF(ISNA(VLOOKUP(A255,LongJump!F$5:G$302,2,FALSE)),"",VLOOKUP(A255,LongJump!F$5:G$302,2,FALSE)))</f>
        <v/>
      </c>
      <c r="M255" s="75">
        <f>IF(B255="",0,IF(ISNA(VLOOKUP(A255,LongJump!F$5:I$302,4,FALSE)),0,VLOOKUP(A255,LongJump!F$5:I$302,4,FALSE)))</f>
        <v>0</v>
      </c>
      <c r="N255" s="75">
        <f>IF(B255="",0,IF(ISNA(VLOOKUP(A255,LongJump!F$5:J$302,5,FALSE)),0,VLOOKUP(A255,LongJump!F$5:J$302,5,FALSE)))</f>
        <v>0</v>
      </c>
      <c r="O255" s="75" t="str">
        <f>IF(B255="","",IF(ISNA(VLOOKUP(A255,Vortex!F$5:I$302,2,FALSE)),"",VLOOKUP(A255,Vortex!F$5:I$302,2,FALSE)))</f>
        <v/>
      </c>
      <c r="P255" s="75">
        <f>IF(B255="",0,IF(ISNA(VLOOKUP(A255,Vortex!F$5:I$302,4,FALSE)),0,VLOOKUP(A255,Vortex!F$5:I$302,4,FALSE)))</f>
        <v>0</v>
      </c>
      <c r="Q255" s="75">
        <f t="shared" si="47"/>
        <v>0</v>
      </c>
      <c r="R255" s="75" t="str">
        <f t="shared" si="48"/>
        <v/>
      </c>
      <c r="S255" s="75" t="str">
        <f t="shared" si="49"/>
        <v/>
      </c>
      <c r="T255" s="75" t="str">
        <f t="shared" si="50"/>
        <v/>
      </c>
      <c r="U255" s="75" t="str">
        <f t="shared" si="51"/>
        <v/>
      </c>
      <c r="V255" s="63"/>
    </row>
    <row r="256" spans="1:22" ht="20" customHeight="1">
      <c r="A256" s="75" t="str">
        <f>IF(DECLARATIONS!C255=0,"",DECLARATIONS!C255)</f>
        <v/>
      </c>
      <c r="B256" s="237" t="str">
        <f>IF(ISNA(VLOOKUP(A256,DECLARATIONS!C$5:D$292,2,FALSE)),"",IF(VLOOKUP(A256,DECLARATIONS!C$5:D$292,2,FALSE)="","",VLOOKUP(A256,DECLARATIONS!C$5:D$292,2,FALSE)))</f>
        <v/>
      </c>
      <c r="C256" s="237" t="str">
        <f>IF(ISNA(VLOOKUP(A256,DECLARATIONS!C$5:G$292,5,FALSE)),"",IF(VLOOKUP(A256,DECLARATIONS!C$5:G$292,5,FALSE)="","",VLOOKUP(A256,DECLARATIONS!C$5:G$292,5,FALSE)))</f>
        <v/>
      </c>
      <c r="D256" s="237" t="str">
        <f>IF(ISNA(VLOOKUP(A256,DECLARATIONS!C$5:H$292,6,FALSE)),"",IF(VLOOKUP(A256,DECLARATIONS!C$5:H$292,6,FALSE)="","",VLOOKUP(A256,DECLARATIONS!C$5:H$292,6,FALSE)))</f>
        <v/>
      </c>
      <c r="E256" s="237" t="str">
        <f>IF(ISNA(VLOOKUP(A256,DECLARATIONS!C$5:F$292,4,FALSE)),"",IF(VLOOKUP(A256,DECLARATIONS!C$5:F$292,4,FALSE)="","",VLOOKUP(A256,DECLARATIONS!C$5:F$292,4,FALSE)))</f>
        <v/>
      </c>
      <c r="F256" s="75" t="str">
        <f>IF(B256="","",IF(ISNA(VLOOKUP(A256,'75m'!F$5:G$302,2,FALSE)),"",VLOOKUP(A256,'75m'!F$5:G$302,2,FALSE)))</f>
        <v/>
      </c>
      <c r="G256" s="75">
        <f>IF(B256="",0,IF(ISNA(VLOOKUP(A256,'75m'!F$5:I$302,4,FALSE)),0,VLOOKUP(A256,'75m'!F$5:I$302,4,FALSE)))</f>
        <v>0</v>
      </c>
      <c r="H256" s="75" t="str">
        <f>IF(B256="","",IF(ISNA(VLOOKUP(A256,'75m'!F$5:J$302,5,FALSE)),"",VLOOKUP(A256,'75m'!F$5:J$302,5,FALSE)))</f>
        <v/>
      </c>
      <c r="I256" s="77">
        <f>IF(B256="",0,IF(ISNA(VLOOKUP(A256,'600m'!F$5:I$302,2,FALSE)),0,VLOOKUP(A256,'600m'!F$5:I$302,2,FALSE)))</f>
        <v>0</v>
      </c>
      <c r="J256" s="75">
        <f>IF(B256="",0,IF(ISNA(VLOOKUP(A256,'600m'!F$5:I$302,4,FALSE)),0,VLOOKUP(A256,'600m'!F$5:I$302,4,FALSE)))</f>
        <v>0</v>
      </c>
      <c r="K256" s="75" t="str">
        <f>IF(B256="","",IF(ISNA(VLOOKUP(A256,'600m'!F$5:J$302,5,FALSE)),"",VLOOKUP(A256,'600m'!F$5:J$302,5,FALSE)))</f>
        <v/>
      </c>
      <c r="L256" s="75" t="str">
        <f>IF(B256="","",IF(ISNA(VLOOKUP(A256,LongJump!F$5:G$302,2,FALSE)),"",VLOOKUP(A256,LongJump!F$5:G$302,2,FALSE)))</f>
        <v/>
      </c>
      <c r="M256" s="75">
        <f>IF(B256="",0,IF(ISNA(VLOOKUP(A256,LongJump!F$5:I$302,4,FALSE)),0,VLOOKUP(A256,LongJump!F$5:I$302,4,FALSE)))</f>
        <v>0</v>
      </c>
      <c r="N256" s="75">
        <f>IF(B256="",0,IF(ISNA(VLOOKUP(A256,LongJump!F$5:J$302,5,FALSE)),0,VLOOKUP(A256,LongJump!F$5:J$302,5,FALSE)))</f>
        <v>0</v>
      </c>
      <c r="O256" s="75" t="str">
        <f>IF(B256="","",IF(ISNA(VLOOKUP(A256,Vortex!F$5:I$302,2,FALSE)),"",VLOOKUP(A256,Vortex!F$5:I$302,2,FALSE)))</f>
        <v/>
      </c>
      <c r="P256" s="75">
        <f>IF(B256="",0,IF(ISNA(VLOOKUP(A256,Vortex!F$5:I$302,4,FALSE)),0,VLOOKUP(A256,Vortex!F$5:I$302,4,FALSE)))</f>
        <v>0</v>
      </c>
      <c r="Q256" s="75">
        <f t="shared" si="47"/>
        <v>0</v>
      </c>
      <c r="R256" s="75" t="str">
        <f t="shared" si="48"/>
        <v/>
      </c>
      <c r="S256" s="75" t="str">
        <f t="shared" si="49"/>
        <v/>
      </c>
      <c r="T256" s="75" t="str">
        <f t="shared" si="50"/>
        <v/>
      </c>
      <c r="U256" s="75" t="str">
        <f t="shared" si="51"/>
        <v/>
      </c>
      <c r="V256" s="63"/>
    </row>
    <row r="257" spans="1:22" ht="20" customHeight="1">
      <c r="A257" s="75" t="str">
        <f>IF(DECLARATIONS!C256=0,"",DECLARATIONS!C256)</f>
        <v/>
      </c>
      <c r="B257" s="237" t="str">
        <f>IF(ISNA(VLOOKUP(A257,DECLARATIONS!C$5:D$292,2,FALSE)),"",IF(VLOOKUP(A257,DECLARATIONS!C$5:D$292,2,FALSE)="","",VLOOKUP(A257,DECLARATIONS!C$5:D$292,2,FALSE)))</f>
        <v/>
      </c>
      <c r="C257" s="237" t="str">
        <f>IF(ISNA(VLOOKUP(A257,DECLARATIONS!C$5:G$292,5,FALSE)),"",IF(VLOOKUP(A257,DECLARATIONS!C$5:G$292,5,FALSE)="","",VLOOKUP(A257,DECLARATIONS!C$5:G$292,5,FALSE)))</f>
        <v/>
      </c>
      <c r="D257" s="237" t="str">
        <f>IF(ISNA(VLOOKUP(A257,DECLARATIONS!C$5:H$292,6,FALSE)),"",IF(VLOOKUP(A257,DECLARATIONS!C$5:H$292,6,FALSE)="","",VLOOKUP(A257,DECLARATIONS!C$5:H$292,6,FALSE)))</f>
        <v/>
      </c>
      <c r="E257" s="237" t="str">
        <f>IF(ISNA(VLOOKUP(A257,DECLARATIONS!C$5:F$292,4,FALSE)),"",IF(VLOOKUP(A257,DECLARATIONS!C$5:F$292,4,FALSE)="","",VLOOKUP(A257,DECLARATIONS!C$5:F$292,4,FALSE)))</f>
        <v/>
      </c>
      <c r="F257" s="75" t="str">
        <f>IF(B257="","",IF(ISNA(VLOOKUP(A257,'75m'!F$5:G$302,2,FALSE)),"",VLOOKUP(A257,'75m'!F$5:G$302,2,FALSE)))</f>
        <v/>
      </c>
      <c r="G257" s="75">
        <f>IF(B257="",0,IF(ISNA(VLOOKUP(A257,'75m'!F$5:I$302,4,FALSE)),0,VLOOKUP(A257,'75m'!F$5:I$302,4,FALSE)))</f>
        <v>0</v>
      </c>
      <c r="H257" s="75" t="str">
        <f>IF(B257="","",IF(ISNA(VLOOKUP(A257,'75m'!F$5:J$302,5,FALSE)),"",VLOOKUP(A257,'75m'!F$5:J$302,5,FALSE)))</f>
        <v/>
      </c>
      <c r="I257" s="77">
        <f>IF(B257="",0,IF(ISNA(VLOOKUP(A257,'600m'!F$5:I$302,2,FALSE)),0,VLOOKUP(A257,'600m'!F$5:I$302,2,FALSE)))</f>
        <v>0</v>
      </c>
      <c r="J257" s="75">
        <f>IF(B257="",0,IF(ISNA(VLOOKUP(A257,'600m'!F$5:I$302,4,FALSE)),0,VLOOKUP(A257,'600m'!F$5:I$302,4,FALSE)))</f>
        <v>0</v>
      </c>
      <c r="K257" s="75" t="str">
        <f>IF(B257="","",IF(ISNA(VLOOKUP(A257,'600m'!F$5:J$302,5,FALSE)),"",VLOOKUP(A257,'600m'!F$5:J$302,5,FALSE)))</f>
        <v/>
      </c>
      <c r="L257" s="75" t="str">
        <f>IF(B257="","",IF(ISNA(VLOOKUP(A257,LongJump!F$5:G$302,2,FALSE)),"",VLOOKUP(A257,LongJump!F$5:G$302,2,FALSE)))</f>
        <v/>
      </c>
      <c r="M257" s="75">
        <f>IF(B257="",0,IF(ISNA(VLOOKUP(A257,LongJump!F$5:I$302,4,FALSE)),0,VLOOKUP(A257,LongJump!F$5:I$302,4,FALSE)))</f>
        <v>0</v>
      </c>
      <c r="N257" s="75">
        <f>IF(B257="",0,IF(ISNA(VLOOKUP(A257,LongJump!F$5:J$302,5,FALSE)),0,VLOOKUP(A257,LongJump!F$5:J$302,5,FALSE)))</f>
        <v>0</v>
      </c>
      <c r="O257" s="75" t="str">
        <f>IF(B257="","",IF(ISNA(VLOOKUP(A257,Vortex!F$5:I$302,2,FALSE)),"",VLOOKUP(A257,Vortex!F$5:I$302,2,FALSE)))</f>
        <v/>
      </c>
      <c r="P257" s="75">
        <f>IF(B257="",0,IF(ISNA(VLOOKUP(A257,Vortex!F$5:I$302,4,FALSE)),0,VLOOKUP(A257,Vortex!F$5:I$302,4,FALSE)))</f>
        <v>0</v>
      </c>
      <c r="Q257" s="75">
        <f t="shared" si="47"/>
        <v>0</v>
      </c>
      <c r="R257" s="75" t="str">
        <f t="shared" si="48"/>
        <v/>
      </c>
      <c r="S257" s="75" t="str">
        <f t="shared" si="49"/>
        <v/>
      </c>
      <c r="T257" s="75" t="str">
        <f t="shared" si="50"/>
        <v/>
      </c>
      <c r="U257" s="75" t="str">
        <f t="shared" si="51"/>
        <v/>
      </c>
      <c r="V257" s="63"/>
    </row>
    <row r="258" spans="1:22" ht="20" customHeight="1">
      <c r="A258" s="75" t="str">
        <f>IF(DECLARATIONS!C257=0,"",DECLARATIONS!C257)</f>
        <v/>
      </c>
      <c r="B258" s="237" t="str">
        <f>IF(ISNA(VLOOKUP(A258,DECLARATIONS!C$5:D$292,2,FALSE)),"",IF(VLOOKUP(A258,DECLARATIONS!C$5:D$292,2,FALSE)="","",VLOOKUP(A258,DECLARATIONS!C$5:D$292,2,FALSE)))</f>
        <v/>
      </c>
      <c r="C258" s="237" t="str">
        <f>IF(ISNA(VLOOKUP(A258,DECLARATIONS!C$5:G$292,5,FALSE)),"",IF(VLOOKUP(A258,DECLARATIONS!C$5:G$292,5,FALSE)="","",VLOOKUP(A258,DECLARATIONS!C$5:G$292,5,FALSE)))</f>
        <v/>
      </c>
      <c r="D258" s="237" t="str">
        <f>IF(ISNA(VLOOKUP(A258,DECLARATIONS!C$5:H$292,6,FALSE)),"",IF(VLOOKUP(A258,DECLARATIONS!C$5:H$292,6,FALSE)="","",VLOOKUP(A258,DECLARATIONS!C$5:H$292,6,FALSE)))</f>
        <v/>
      </c>
      <c r="E258" s="237" t="str">
        <f>IF(ISNA(VLOOKUP(A258,DECLARATIONS!C$5:F$292,4,FALSE)),"",IF(VLOOKUP(A258,DECLARATIONS!C$5:F$292,4,FALSE)="","",VLOOKUP(A258,DECLARATIONS!C$5:F$292,4,FALSE)))</f>
        <v/>
      </c>
      <c r="F258" s="75" t="str">
        <f>IF(B258="","",IF(ISNA(VLOOKUP(A258,'75m'!F$5:G$302,2,FALSE)),"",VLOOKUP(A258,'75m'!F$5:G$302,2,FALSE)))</f>
        <v/>
      </c>
      <c r="G258" s="75">
        <f>IF(B258="",0,IF(ISNA(VLOOKUP(A258,'75m'!F$5:I$302,4,FALSE)),0,VLOOKUP(A258,'75m'!F$5:I$302,4,FALSE)))</f>
        <v>0</v>
      </c>
      <c r="H258" s="75" t="str">
        <f>IF(B258="","",IF(ISNA(VLOOKUP(A258,'75m'!F$5:J$302,5,FALSE)),"",VLOOKUP(A258,'75m'!F$5:J$302,5,FALSE)))</f>
        <v/>
      </c>
      <c r="I258" s="77">
        <f>IF(B258="",0,IF(ISNA(VLOOKUP(A258,'600m'!F$5:I$302,2,FALSE)),0,VLOOKUP(A258,'600m'!F$5:I$302,2,FALSE)))</f>
        <v>0</v>
      </c>
      <c r="J258" s="75">
        <f>IF(B258="",0,IF(ISNA(VLOOKUP(A258,'600m'!F$5:I$302,4,FALSE)),0,VLOOKUP(A258,'600m'!F$5:I$302,4,FALSE)))</f>
        <v>0</v>
      </c>
      <c r="K258" s="75" t="str">
        <f>IF(B258="","",IF(ISNA(VLOOKUP(A258,'600m'!F$5:J$302,5,FALSE)),"",VLOOKUP(A258,'600m'!F$5:J$302,5,FALSE)))</f>
        <v/>
      </c>
      <c r="L258" s="75" t="str">
        <f>IF(B258="","",IF(ISNA(VLOOKUP(A258,LongJump!F$5:G$302,2,FALSE)),"",VLOOKUP(A258,LongJump!F$5:G$302,2,FALSE)))</f>
        <v/>
      </c>
      <c r="M258" s="75">
        <f>IF(B258="",0,IF(ISNA(VLOOKUP(A258,LongJump!F$5:I$302,4,FALSE)),0,VLOOKUP(A258,LongJump!F$5:I$302,4,FALSE)))</f>
        <v>0</v>
      </c>
      <c r="N258" s="75">
        <f>IF(B258="",0,IF(ISNA(VLOOKUP(A258,LongJump!F$5:J$302,5,FALSE)),0,VLOOKUP(A258,LongJump!F$5:J$302,5,FALSE)))</f>
        <v>0</v>
      </c>
      <c r="O258" s="75" t="str">
        <f>IF(B258="","",IF(ISNA(VLOOKUP(A258,Vortex!F$5:I$302,2,FALSE)),"",VLOOKUP(A258,Vortex!F$5:I$302,2,FALSE)))</f>
        <v/>
      </c>
      <c r="P258" s="75">
        <f>IF(B258="",0,IF(ISNA(VLOOKUP(A258,Vortex!F$5:I$302,4,FALSE)),0,VLOOKUP(A258,Vortex!F$5:I$302,4,FALSE)))</f>
        <v>0</v>
      </c>
      <c r="Q258" s="75">
        <f t="shared" si="47"/>
        <v>0</v>
      </c>
      <c r="R258" s="75" t="str">
        <f t="shared" si="48"/>
        <v/>
      </c>
      <c r="S258" s="75" t="str">
        <f t="shared" si="49"/>
        <v/>
      </c>
      <c r="T258" s="75" t="str">
        <f t="shared" si="50"/>
        <v/>
      </c>
      <c r="U258" s="75" t="str">
        <f t="shared" si="51"/>
        <v/>
      </c>
      <c r="V258" s="63"/>
    </row>
    <row r="259" spans="1:22" ht="20" customHeight="1">
      <c r="A259" s="75" t="str">
        <f>IF(DECLARATIONS!C258=0,"",DECLARATIONS!C258)</f>
        <v/>
      </c>
      <c r="B259" s="237" t="str">
        <f>IF(ISNA(VLOOKUP(A259,DECLARATIONS!C$5:D$292,2,FALSE)),"",IF(VLOOKUP(A259,DECLARATIONS!C$5:D$292,2,FALSE)="","",VLOOKUP(A259,DECLARATIONS!C$5:D$292,2,FALSE)))</f>
        <v/>
      </c>
      <c r="C259" s="237" t="str">
        <f>IF(ISNA(VLOOKUP(A259,DECLARATIONS!C$5:G$292,5,FALSE)),"",IF(VLOOKUP(A259,DECLARATIONS!C$5:G$292,5,FALSE)="","",VLOOKUP(A259,DECLARATIONS!C$5:G$292,5,FALSE)))</f>
        <v/>
      </c>
      <c r="D259" s="237" t="str">
        <f>IF(ISNA(VLOOKUP(A259,DECLARATIONS!C$5:H$292,6,FALSE)),"",IF(VLOOKUP(A259,DECLARATIONS!C$5:H$292,6,FALSE)="","",VLOOKUP(A259,DECLARATIONS!C$5:H$292,6,FALSE)))</f>
        <v/>
      </c>
      <c r="E259" s="237" t="str">
        <f>IF(ISNA(VLOOKUP(A259,DECLARATIONS!C$5:F$292,4,FALSE)),"",IF(VLOOKUP(A259,DECLARATIONS!C$5:F$292,4,FALSE)="","",VLOOKUP(A259,DECLARATIONS!C$5:F$292,4,FALSE)))</f>
        <v/>
      </c>
      <c r="F259" s="75" t="str">
        <f>IF(B259="","",IF(ISNA(VLOOKUP(A259,'75m'!F$5:G$302,2,FALSE)),"",VLOOKUP(A259,'75m'!F$5:G$302,2,FALSE)))</f>
        <v/>
      </c>
      <c r="G259" s="75">
        <f>IF(B259="",0,IF(ISNA(VLOOKUP(A259,'75m'!F$5:I$302,4,FALSE)),0,VLOOKUP(A259,'75m'!F$5:I$302,4,FALSE)))</f>
        <v>0</v>
      </c>
      <c r="H259" s="75" t="str">
        <f>IF(B259="","",IF(ISNA(VLOOKUP(A259,'75m'!F$5:J$302,5,FALSE)),"",VLOOKUP(A259,'75m'!F$5:J$302,5,FALSE)))</f>
        <v/>
      </c>
      <c r="I259" s="77">
        <f>IF(B259="",0,IF(ISNA(VLOOKUP(A259,'600m'!F$5:I$302,2,FALSE)),0,VLOOKUP(A259,'600m'!F$5:I$302,2,FALSE)))</f>
        <v>0</v>
      </c>
      <c r="J259" s="75">
        <f>IF(B259="",0,IF(ISNA(VLOOKUP(A259,'600m'!F$5:I$302,4,FALSE)),0,VLOOKUP(A259,'600m'!F$5:I$302,4,FALSE)))</f>
        <v>0</v>
      </c>
      <c r="K259" s="75" t="str">
        <f>IF(B259="","",IF(ISNA(VLOOKUP(A259,'600m'!F$5:J$302,5,FALSE)),"",VLOOKUP(A259,'600m'!F$5:J$302,5,FALSE)))</f>
        <v/>
      </c>
      <c r="L259" s="75" t="str">
        <f>IF(B259="","",IF(ISNA(VLOOKUP(A259,LongJump!F$5:G$302,2,FALSE)),"",VLOOKUP(A259,LongJump!F$5:G$302,2,FALSE)))</f>
        <v/>
      </c>
      <c r="M259" s="75">
        <f>IF(B259="",0,IF(ISNA(VLOOKUP(A259,LongJump!F$5:I$302,4,FALSE)),0,VLOOKUP(A259,LongJump!F$5:I$302,4,FALSE)))</f>
        <v>0</v>
      </c>
      <c r="N259" s="75">
        <f>IF(B259="",0,IF(ISNA(VLOOKUP(A259,LongJump!F$5:J$302,5,FALSE)),0,VLOOKUP(A259,LongJump!F$5:J$302,5,FALSE)))</f>
        <v>0</v>
      </c>
      <c r="O259" s="75" t="str">
        <f>IF(B259="","",IF(ISNA(VLOOKUP(A259,Vortex!F$5:I$302,2,FALSE)),"",VLOOKUP(A259,Vortex!F$5:I$302,2,FALSE)))</f>
        <v/>
      </c>
      <c r="P259" s="75">
        <f>IF(B259="",0,IF(ISNA(VLOOKUP(A259,Vortex!F$5:I$302,4,FALSE)),0,VLOOKUP(A259,Vortex!F$5:I$302,4,FALSE)))</f>
        <v>0</v>
      </c>
      <c r="Q259" s="75">
        <f t="shared" si="47"/>
        <v>0</v>
      </c>
      <c r="R259" s="75" t="str">
        <f t="shared" si="48"/>
        <v/>
      </c>
      <c r="S259" s="75" t="str">
        <f t="shared" si="49"/>
        <v/>
      </c>
      <c r="T259" s="75" t="str">
        <f t="shared" si="50"/>
        <v/>
      </c>
      <c r="U259" s="75" t="str">
        <f t="shared" si="51"/>
        <v/>
      </c>
      <c r="V259" s="63"/>
    </row>
    <row r="260" spans="1:22" ht="20" customHeight="1">
      <c r="A260" s="75" t="str">
        <f>IF(DECLARATIONS!C259=0,"",DECLARATIONS!C259)</f>
        <v/>
      </c>
      <c r="B260" s="237" t="str">
        <f>IF(ISNA(VLOOKUP(A260,DECLARATIONS!C$5:D$292,2,FALSE)),"",IF(VLOOKUP(A260,DECLARATIONS!C$5:D$292,2,FALSE)="","",VLOOKUP(A260,DECLARATIONS!C$5:D$292,2,FALSE)))</f>
        <v/>
      </c>
      <c r="C260" s="237" t="str">
        <f>IF(ISNA(VLOOKUP(A260,DECLARATIONS!C$5:G$292,5,FALSE)),"",IF(VLOOKUP(A260,DECLARATIONS!C$5:G$292,5,FALSE)="","",VLOOKUP(A260,DECLARATIONS!C$5:G$292,5,FALSE)))</f>
        <v/>
      </c>
      <c r="D260" s="237" t="str">
        <f>IF(ISNA(VLOOKUP(A260,DECLARATIONS!C$5:H$292,6,FALSE)),"",IF(VLOOKUP(A260,DECLARATIONS!C$5:H$292,6,FALSE)="","",VLOOKUP(A260,DECLARATIONS!C$5:H$292,6,FALSE)))</f>
        <v/>
      </c>
      <c r="E260" s="237" t="str">
        <f>IF(ISNA(VLOOKUP(A260,DECLARATIONS!C$5:F$292,4,FALSE)),"",IF(VLOOKUP(A260,DECLARATIONS!C$5:F$292,4,FALSE)="","",VLOOKUP(A260,DECLARATIONS!C$5:F$292,4,FALSE)))</f>
        <v/>
      </c>
      <c r="F260" s="75" t="str">
        <f>IF(B260="","",IF(ISNA(VLOOKUP(A260,'75m'!F$5:G$302,2,FALSE)),"",VLOOKUP(A260,'75m'!F$5:G$302,2,FALSE)))</f>
        <v/>
      </c>
      <c r="G260" s="75">
        <f>IF(B260="",0,IF(ISNA(VLOOKUP(A260,'75m'!F$5:I$302,4,FALSE)),0,VLOOKUP(A260,'75m'!F$5:I$302,4,FALSE)))</f>
        <v>0</v>
      </c>
      <c r="H260" s="75" t="str">
        <f>IF(B260="","",IF(ISNA(VLOOKUP(A260,'75m'!F$5:J$302,5,FALSE)),"",VLOOKUP(A260,'75m'!F$5:J$302,5,FALSE)))</f>
        <v/>
      </c>
      <c r="I260" s="77">
        <f>IF(B260="",0,IF(ISNA(VLOOKUP(A260,'600m'!F$5:I$302,2,FALSE)),0,VLOOKUP(A260,'600m'!F$5:I$302,2,FALSE)))</f>
        <v>0</v>
      </c>
      <c r="J260" s="75">
        <f>IF(B260="",0,IF(ISNA(VLOOKUP(A260,'600m'!F$5:I$302,4,FALSE)),0,VLOOKUP(A260,'600m'!F$5:I$302,4,FALSE)))</f>
        <v>0</v>
      </c>
      <c r="K260" s="75" t="str">
        <f>IF(B260="","",IF(ISNA(VLOOKUP(A260,'600m'!F$5:J$302,5,FALSE)),"",VLOOKUP(A260,'600m'!F$5:J$302,5,FALSE)))</f>
        <v/>
      </c>
      <c r="L260" s="75" t="str">
        <f>IF(B260="","",IF(ISNA(VLOOKUP(A260,LongJump!F$5:G$302,2,FALSE)),"",VLOOKUP(A260,LongJump!F$5:G$302,2,FALSE)))</f>
        <v/>
      </c>
      <c r="M260" s="75">
        <f>IF(B260="",0,IF(ISNA(VLOOKUP(A260,LongJump!F$5:I$302,4,FALSE)),0,VLOOKUP(A260,LongJump!F$5:I$302,4,FALSE)))</f>
        <v>0</v>
      </c>
      <c r="N260" s="75">
        <f>IF(B260="",0,IF(ISNA(VLOOKUP(A260,LongJump!F$5:J$302,5,FALSE)),0,VLOOKUP(A260,LongJump!F$5:J$302,5,FALSE)))</f>
        <v>0</v>
      </c>
      <c r="O260" s="75" t="str">
        <f>IF(B260="","",IF(ISNA(VLOOKUP(A260,Vortex!F$5:I$302,2,FALSE)),"",VLOOKUP(A260,Vortex!F$5:I$302,2,FALSE)))</f>
        <v/>
      </c>
      <c r="P260" s="75">
        <f>IF(B260="",0,IF(ISNA(VLOOKUP(A260,Vortex!F$5:I$302,4,FALSE)),0,VLOOKUP(A260,Vortex!F$5:I$302,4,FALSE)))</f>
        <v>0</v>
      </c>
      <c r="Q260" s="75">
        <f t="shared" si="47"/>
        <v>0</v>
      </c>
      <c r="R260" s="75" t="str">
        <f t="shared" si="48"/>
        <v/>
      </c>
      <c r="S260" s="75" t="str">
        <f t="shared" si="49"/>
        <v/>
      </c>
      <c r="T260" s="75" t="str">
        <f t="shared" si="50"/>
        <v/>
      </c>
      <c r="U260" s="75" t="str">
        <f t="shared" si="51"/>
        <v/>
      </c>
      <c r="V260" s="63"/>
    </row>
    <row r="261" spans="1:22" ht="20" customHeight="1">
      <c r="A261" s="75" t="str">
        <f>IF(DECLARATIONS!C260=0,"",DECLARATIONS!C260)</f>
        <v/>
      </c>
      <c r="B261" s="237" t="str">
        <f>IF(ISNA(VLOOKUP(A261,DECLARATIONS!C$5:D$292,2,FALSE)),"",IF(VLOOKUP(A261,DECLARATIONS!C$5:D$292,2,FALSE)="","",VLOOKUP(A261,DECLARATIONS!C$5:D$292,2,FALSE)))</f>
        <v/>
      </c>
      <c r="C261" s="237" t="str">
        <f>IF(ISNA(VLOOKUP(A261,DECLARATIONS!C$5:G$292,5,FALSE)),"",IF(VLOOKUP(A261,DECLARATIONS!C$5:G$292,5,FALSE)="","",VLOOKUP(A261,DECLARATIONS!C$5:G$292,5,FALSE)))</f>
        <v/>
      </c>
      <c r="D261" s="237" t="str">
        <f>IF(ISNA(VLOOKUP(A261,DECLARATIONS!C$5:H$292,6,FALSE)),"",IF(VLOOKUP(A261,DECLARATIONS!C$5:H$292,6,FALSE)="","",VLOOKUP(A261,DECLARATIONS!C$5:H$292,6,FALSE)))</f>
        <v/>
      </c>
      <c r="E261" s="237" t="str">
        <f>IF(ISNA(VLOOKUP(A261,DECLARATIONS!C$5:F$292,4,FALSE)),"",IF(VLOOKUP(A261,DECLARATIONS!C$5:F$292,4,FALSE)="","",VLOOKUP(A261,DECLARATIONS!C$5:F$292,4,FALSE)))</f>
        <v/>
      </c>
      <c r="F261" s="75" t="str">
        <f>IF(B261="","",IF(ISNA(VLOOKUP(A261,'75m'!F$5:G$302,2,FALSE)),"",VLOOKUP(A261,'75m'!F$5:G$302,2,FALSE)))</f>
        <v/>
      </c>
      <c r="G261" s="75">
        <f>IF(B261="",0,IF(ISNA(VLOOKUP(A261,'75m'!F$5:I$302,4,FALSE)),0,VLOOKUP(A261,'75m'!F$5:I$302,4,FALSE)))</f>
        <v>0</v>
      </c>
      <c r="H261" s="75" t="str">
        <f>IF(B261="","",IF(ISNA(VLOOKUP(A261,'75m'!F$5:J$302,5,FALSE)),"",VLOOKUP(A261,'75m'!F$5:J$302,5,FALSE)))</f>
        <v/>
      </c>
      <c r="I261" s="77">
        <f>IF(B261="",0,IF(ISNA(VLOOKUP(A261,'600m'!F$5:I$302,2,FALSE)),0,VLOOKUP(A261,'600m'!F$5:I$302,2,FALSE)))</f>
        <v>0</v>
      </c>
      <c r="J261" s="75">
        <f>IF(B261="",0,IF(ISNA(VLOOKUP(A261,'600m'!F$5:I$302,4,FALSE)),0,VLOOKUP(A261,'600m'!F$5:I$302,4,FALSE)))</f>
        <v>0</v>
      </c>
      <c r="K261" s="75" t="str">
        <f>IF(B261="","",IF(ISNA(VLOOKUP(A261,'600m'!F$5:J$302,5,FALSE)),"",VLOOKUP(A261,'600m'!F$5:J$302,5,FALSE)))</f>
        <v/>
      </c>
      <c r="L261" s="75" t="str">
        <f>IF(B261="","",IF(ISNA(VLOOKUP(A261,LongJump!F$5:G$302,2,FALSE)),"",VLOOKUP(A261,LongJump!F$5:G$302,2,FALSE)))</f>
        <v/>
      </c>
      <c r="M261" s="75">
        <f>IF(B261="",0,IF(ISNA(VLOOKUP(A261,LongJump!F$5:I$302,4,FALSE)),0,VLOOKUP(A261,LongJump!F$5:I$302,4,FALSE)))</f>
        <v>0</v>
      </c>
      <c r="N261" s="75">
        <f>IF(B261="",0,IF(ISNA(VLOOKUP(A261,LongJump!F$5:J$302,5,FALSE)),0,VLOOKUP(A261,LongJump!F$5:J$302,5,FALSE)))</f>
        <v>0</v>
      </c>
      <c r="O261" s="75" t="str">
        <f>IF(B261="","",IF(ISNA(VLOOKUP(A261,Vortex!F$5:I$302,2,FALSE)),"",VLOOKUP(A261,Vortex!F$5:I$302,2,FALSE)))</f>
        <v/>
      </c>
      <c r="P261" s="75">
        <f>IF(B261="",0,IF(ISNA(VLOOKUP(A261,Vortex!F$5:I$302,4,FALSE)),0,VLOOKUP(A261,Vortex!F$5:I$302,4,FALSE)))</f>
        <v>0</v>
      </c>
      <c r="Q261" s="75">
        <f t="shared" si="47"/>
        <v>0</v>
      </c>
      <c r="R261" s="75" t="str">
        <f t="shared" si="48"/>
        <v/>
      </c>
      <c r="S261" s="75" t="str">
        <f t="shared" si="49"/>
        <v/>
      </c>
      <c r="T261" s="75" t="str">
        <f t="shared" si="50"/>
        <v/>
      </c>
      <c r="U261" s="75" t="str">
        <f t="shared" si="51"/>
        <v/>
      </c>
      <c r="V261" s="63"/>
    </row>
    <row r="262" spans="1:22" ht="20" customHeight="1">
      <c r="A262" s="75" t="str">
        <f>IF(DECLARATIONS!C261=0,"",DECLARATIONS!C261)</f>
        <v/>
      </c>
      <c r="B262" s="237" t="str">
        <f>IF(ISNA(VLOOKUP(A262,DECLARATIONS!C$5:D$292,2,FALSE)),"",IF(VLOOKUP(A262,DECLARATIONS!C$5:D$292,2,FALSE)="","",VLOOKUP(A262,DECLARATIONS!C$5:D$292,2,FALSE)))</f>
        <v/>
      </c>
      <c r="C262" s="237" t="str">
        <f>IF(ISNA(VLOOKUP(A262,DECLARATIONS!C$5:G$292,5,FALSE)),"",IF(VLOOKUP(A262,DECLARATIONS!C$5:G$292,5,FALSE)="","",VLOOKUP(A262,DECLARATIONS!C$5:G$292,5,FALSE)))</f>
        <v/>
      </c>
      <c r="D262" s="237" t="str">
        <f>IF(ISNA(VLOOKUP(A262,DECLARATIONS!C$5:H$292,6,FALSE)),"",IF(VLOOKUP(A262,DECLARATIONS!C$5:H$292,6,FALSE)="","",VLOOKUP(A262,DECLARATIONS!C$5:H$292,6,FALSE)))</f>
        <v/>
      </c>
      <c r="E262" s="237" t="str">
        <f>IF(ISNA(VLOOKUP(A262,DECLARATIONS!C$5:F$292,4,FALSE)),"",IF(VLOOKUP(A262,DECLARATIONS!C$5:F$292,4,FALSE)="","",VLOOKUP(A262,DECLARATIONS!C$5:F$292,4,FALSE)))</f>
        <v/>
      </c>
      <c r="F262" s="75" t="str">
        <f>IF(B262="","",IF(ISNA(VLOOKUP(A262,'75m'!F$5:G$302,2,FALSE)),"",VLOOKUP(A262,'75m'!F$5:G$302,2,FALSE)))</f>
        <v/>
      </c>
      <c r="G262" s="75">
        <f>IF(B262="",0,IF(ISNA(VLOOKUP(A262,'75m'!F$5:I$302,4,FALSE)),0,VLOOKUP(A262,'75m'!F$5:I$302,4,FALSE)))</f>
        <v>0</v>
      </c>
      <c r="H262" s="75" t="str">
        <f>IF(B262="","",IF(ISNA(VLOOKUP(A262,'75m'!F$5:J$302,5,FALSE)),"",VLOOKUP(A262,'75m'!F$5:J$302,5,FALSE)))</f>
        <v/>
      </c>
      <c r="I262" s="77">
        <f>IF(B262="",0,IF(ISNA(VLOOKUP(A262,'600m'!F$5:I$302,2,FALSE)),0,VLOOKUP(A262,'600m'!F$5:I$302,2,FALSE)))</f>
        <v>0</v>
      </c>
      <c r="J262" s="75">
        <f>IF(B262="",0,IF(ISNA(VLOOKUP(A262,'600m'!F$5:I$302,4,FALSE)),0,VLOOKUP(A262,'600m'!F$5:I$302,4,FALSE)))</f>
        <v>0</v>
      </c>
      <c r="K262" s="75" t="str">
        <f>IF(B262="","",IF(ISNA(VLOOKUP(A262,'600m'!F$5:J$302,5,FALSE)),"",VLOOKUP(A262,'600m'!F$5:J$302,5,FALSE)))</f>
        <v/>
      </c>
      <c r="L262" s="75" t="str">
        <f>IF(B262="","",IF(ISNA(VLOOKUP(A262,LongJump!F$5:G$302,2,FALSE)),"",VLOOKUP(A262,LongJump!F$5:G$302,2,FALSE)))</f>
        <v/>
      </c>
      <c r="M262" s="75">
        <f>IF(B262="",0,IF(ISNA(VLOOKUP(A262,LongJump!F$5:I$302,4,FALSE)),0,VLOOKUP(A262,LongJump!F$5:I$302,4,FALSE)))</f>
        <v>0</v>
      </c>
      <c r="N262" s="75">
        <f>IF(B262="",0,IF(ISNA(VLOOKUP(A262,LongJump!F$5:J$302,5,FALSE)),0,VLOOKUP(A262,LongJump!F$5:J$302,5,FALSE)))</f>
        <v>0</v>
      </c>
      <c r="O262" s="75" t="str">
        <f>IF(B262="","",IF(ISNA(VLOOKUP(A262,Vortex!F$5:I$302,2,FALSE)),"",VLOOKUP(A262,Vortex!F$5:I$302,2,FALSE)))</f>
        <v/>
      </c>
      <c r="P262" s="75">
        <f>IF(B262="",0,IF(ISNA(VLOOKUP(A262,Vortex!F$5:I$302,4,FALSE)),0,VLOOKUP(A262,Vortex!F$5:I$302,4,FALSE)))</f>
        <v>0</v>
      </c>
      <c r="Q262" s="75">
        <f t="shared" si="47"/>
        <v>0</v>
      </c>
      <c r="R262" s="75" t="str">
        <f t="shared" si="48"/>
        <v/>
      </c>
      <c r="S262" s="75" t="str">
        <f t="shared" si="49"/>
        <v/>
      </c>
      <c r="T262" s="75" t="str">
        <f t="shared" si="50"/>
        <v/>
      </c>
      <c r="U262" s="75" t="str">
        <f t="shared" si="51"/>
        <v/>
      </c>
      <c r="V262" s="63"/>
    </row>
    <row r="263" spans="1:22" ht="20" customHeight="1">
      <c r="A263" s="75" t="str">
        <f>IF(DECLARATIONS!C262=0,"",DECLARATIONS!C262)</f>
        <v/>
      </c>
      <c r="B263" s="237" t="str">
        <f>IF(ISNA(VLOOKUP(A263,DECLARATIONS!C$5:D$292,2,FALSE)),"",IF(VLOOKUP(A263,DECLARATIONS!C$5:D$292,2,FALSE)="","",VLOOKUP(A263,DECLARATIONS!C$5:D$292,2,FALSE)))</f>
        <v/>
      </c>
      <c r="C263" s="237" t="str">
        <f>IF(ISNA(VLOOKUP(A263,DECLARATIONS!C$5:G$292,5,FALSE)),"",IF(VLOOKUP(A263,DECLARATIONS!C$5:G$292,5,FALSE)="","",VLOOKUP(A263,DECLARATIONS!C$5:G$292,5,FALSE)))</f>
        <v/>
      </c>
      <c r="D263" s="237" t="str">
        <f>IF(ISNA(VLOOKUP(A263,DECLARATIONS!C$5:H$292,6,FALSE)),"",IF(VLOOKUP(A263,DECLARATIONS!C$5:H$292,6,FALSE)="","",VLOOKUP(A263,DECLARATIONS!C$5:H$292,6,FALSE)))</f>
        <v/>
      </c>
      <c r="E263" s="237" t="str">
        <f>IF(ISNA(VLOOKUP(A263,DECLARATIONS!C$5:F$292,4,FALSE)),"",IF(VLOOKUP(A263,DECLARATIONS!C$5:F$292,4,FALSE)="","",VLOOKUP(A263,DECLARATIONS!C$5:F$292,4,FALSE)))</f>
        <v/>
      </c>
      <c r="F263" s="75" t="str">
        <f>IF(B263="","",IF(ISNA(VLOOKUP(A263,'75m'!F$5:G$302,2,FALSE)),"",VLOOKUP(A263,'75m'!F$5:G$302,2,FALSE)))</f>
        <v/>
      </c>
      <c r="G263" s="75">
        <f>IF(B263="",0,IF(ISNA(VLOOKUP(A263,'75m'!F$5:I$302,4,FALSE)),0,VLOOKUP(A263,'75m'!F$5:I$302,4,FALSE)))</f>
        <v>0</v>
      </c>
      <c r="H263" s="75" t="str">
        <f>IF(B263="","",IF(ISNA(VLOOKUP(A263,'75m'!F$5:J$302,5,FALSE)),"",VLOOKUP(A263,'75m'!F$5:J$302,5,FALSE)))</f>
        <v/>
      </c>
      <c r="I263" s="77">
        <f>IF(B263="",0,IF(ISNA(VLOOKUP(A263,'600m'!F$5:I$302,2,FALSE)),0,VLOOKUP(A263,'600m'!F$5:I$302,2,FALSE)))</f>
        <v>0</v>
      </c>
      <c r="J263" s="75">
        <f>IF(B263="",0,IF(ISNA(VLOOKUP(A263,'600m'!F$5:I$302,4,FALSE)),0,VLOOKUP(A263,'600m'!F$5:I$302,4,FALSE)))</f>
        <v>0</v>
      </c>
      <c r="K263" s="75" t="str">
        <f>IF(B263="","",IF(ISNA(VLOOKUP(A263,'600m'!F$5:J$302,5,FALSE)),"",VLOOKUP(A263,'600m'!F$5:J$302,5,FALSE)))</f>
        <v/>
      </c>
      <c r="L263" s="75" t="str">
        <f>IF(B263="","",IF(ISNA(VLOOKUP(A263,LongJump!F$5:G$302,2,FALSE)),"",VLOOKUP(A263,LongJump!F$5:G$302,2,FALSE)))</f>
        <v/>
      </c>
      <c r="M263" s="75">
        <f>IF(B263="",0,IF(ISNA(VLOOKUP(A263,LongJump!F$5:I$302,4,FALSE)),0,VLOOKUP(A263,LongJump!F$5:I$302,4,FALSE)))</f>
        <v>0</v>
      </c>
      <c r="N263" s="75">
        <f>IF(B263="",0,IF(ISNA(VLOOKUP(A263,LongJump!F$5:J$302,5,FALSE)),0,VLOOKUP(A263,LongJump!F$5:J$302,5,FALSE)))</f>
        <v>0</v>
      </c>
      <c r="O263" s="75" t="str">
        <f>IF(B263="","",IF(ISNA(VLOOKUP(A263,Vortex!F$5:I$302,2,FALSE)),"",VLOOKUP(A263,Vortex!F$5:I$302,2,FALSE)))</f>
        <v/>
      </c>
      <c r="P263" s="75">
        <f>IF(B263="",0,IF(ISNA(VLOOKUP(A263,Vortex!F$5:I$302,4,FALSE)),0,VLOOKUP(A263,Vortex!F$5:I$302,4,FALSE)))</f>
        <v>0</v>
      </c>
      <c r="Q263" s="75">
        <f t="shared" ref="Q263:Q293" si="52">G263+J263+M263+P263</f>
        <v>0</v>
      </c>
      <c r="R263" s="75" t="str">
        <f t="shared" ref="R263:R293" si="53">IF(OR($Q263=0,$E263&lt;&gt;"U9"),"",COUNTIFS($C$6:$C$293, $C263, $D$6:$D$293, $D263, $E$6:$E$293, $E263, $Q$6:$Q$293,"&gt;"&amp;$Q263)+1)</f>
        <v/>
      </c>
      <c r="S263" s="75" t="str">
        <f t="shared" ref="S263:S293" si="54">IF(OR($Q263=0,$E263&lt;&gt;"U11"),"",COUNTIFS($C$6:$C$293, $C263, $D$6:$D$293, $D263, $E$6:$E$293, $E263, $Q$6:$Q$293,"&gt;"&amp;$Q263)+1)</f>
        <v/>
      </c>
      <c r="T263" s="75" t="str">
        <f t="shared" ref="T263:T293" si="55">IF(OR($Q263=0,$E263&lt;&gt;"U9"),"",COUNTIFS($D$6:$D$293, $D263,$E$6:$E$293,$E263,$Q$6:$Q$293,"&gt;"&amp;$Q263)+1)</f>
        <v/>
      </c>
      <c r="U263" s="75" t="str">
        <f t="shared" ref="U263:U293" si="56">IF(OR($Q263=0,$E263&lt;&gt;"U11"),"",COUNTIFS($D$6:$D$293, $D263,$E$6:$E$293,$E263,$Q$6:$Q$293,"&gt;"&amp;$Q263)+1)</f>
        <v/>
      </c>
      <c r="V263" s="63"/>
    </row>
    <row r="264" spans="1:22" ht="20" customHeight="1">
      <c r="A264" s="75" t="str">
        <f>IF(DECLARATIONS!C263=0,"",DECLARATIONS!C263)</f>
        <v/>
      </c>
      <c r="B264" s="237" t="str">
        <f>IF(ISNA(VLOOKUP(A264,DECLARATIONS!C$5:D$292,2,FALSE)),"",IF(VLOOKUP(A264,DECLARATIONS!C$5:D$292,2,FALSE)="","",VLOOKUP(A264,DECLARATIONS!C$5:D$292,2,FALSE)))</f>
        <v/>
      </c>
      <c r="C264" s="237" t="str">
        <f>IF(ISNA(VLOOKUP(A264,DECLARATIONS!C$5:G$292,5,FALSE)),"",IF(VLOOKUP(A264,DECLARATIONS!C$5:G$292,5,FALSE)="","",VLOOKUP(A264,DECLARATIONS!C$5:G$292,5,FALSE)))</f>
        <v/>
      </c>
      <c r="D264" s="237" t="str">
        <f>IF(ISNA(VLOOKUP(A264,DECLARATIONS!C$5:H$292,6,FALSE)),"",IF(VLOOKUP(A264,DECLARATIONS!C$5:H$292,6,FALSE)="","",VLOOKUP(A264,DECLARATIONS!C$5:H$292,6,FALSE)))</f>
        <v/>
      </c>
      <c r="E264" s="237" t="str">
        <f>IF(ISNA(VLOOKUP(A264,DECLARATIONS!C$5:F$292,4,FALSE)),"",IF(VLOOKUP(A264,DECLARATIONS!C$5:F$292,4,FALSE)="","",VLOOKUP(A264,DECLARATIONS!C$5:F$292,4,FALSE)))</f>
        <v/>
      </c>
      <c r="F264" s="75" t="str">
        <f>IF(B264="","",IF(ISNA(VLOOKUP(A264,'75m'!F$5:G$302,2,FALSE)),"",VLOOKUP(A264,'75m'!F$5:G$302,2,FALSE)))</f>
        <v/>
      </c>
      <c r="G264" s="75">
        <f>IF(B264="",0,IF(ISNA(VLOOKUP(A264,'75m'!F$5:I$302,4,FALSE)),0,VLOOKUP(A264,'75m'!F$5:I$302,4,FALSE)))</f>
        <v>0</v>
      </c>
      <c r="H264" s="75" t="str">
        <f>IF(B264="","",IF(ISNA(VLOOKUP(A264,'75m'!F$5:J$302,5,FALSE)),"",VLOOKUP(A264,'75m'!F$5:J$302,5,FALSE)))</f>
        <v/>
      </c>
      <c r="I264" s="77">
        <f>IF(B264="",0,IF(ISNA(VLOOKUP(A264,'600m'!F$5:I$302,2,FALSE)),0,VLOOKUP(A264,'600m'!F$5:I$302,2,FALSE)))</f>
        <v>0</v>
      </c>
      <c r="J264" s="75">
        <f>IF(B264="",0,IF(ISNA(VLOOKUP(A264,'600m'!F$5:I$302,4,FALSE)),0,VLOOKUP(A264,'600m'!F$5:I$302,4,FALSE)))</f>
        <v>0</v>
      </c>
      <c r="K264" s="75" t="str">
        <f>IF(B264="","",IF(ISNA(VLOOKUP(A264,'600m'!F$5:J$302,5,FALSE)),"",VLOOKUP(A264,'600m'!F$5:J$302,5,FALSE)))</f>
        <v/>
      </c>
      <c r="L264" s="75" t="str">
        <f>IF(B264="","",IF(ISNA(VLOOKUP(A264,LongJump!F$5:G$302,2,FALSE)),"",VLOOKUP(A264,LongJump!F$5:G$302,2,FALSE)))</f>
        <v/>
      </c>
      <c r="M264" s="75">
        <f>IF(B264="",0,IF(ISNA(VLOOKUP(A264,LongJump!F$5:I$302,4,FALSE)),0,VLOOKUP(A264,LongJump!F$5:I$302,4,FALSE)))</f>
        <v>0</v>
      </c>
      <c r="N264" s="75">
        <f>IF(B264="",0,IF(ISNA(VLOOKUP(A264,LongJump!F$5:J$302,5,FALSE)),0,VLOOKUP(A264,LongJump!F$5:J$302,5,FALSE)))</f>
        <v>0</v>
      </c>
      <c r="O264" s="75" t="str">
        <f>IF(B264="","",IF(ISNA(VLOOKUP(A264,Vortex!F$5:I$302,2,FALSE)),"",VLOOKUP(A264,Vortex!F$5:I$302,2,FALSE)))</f>
        <v/>
      </c>
      <c r="P264" s="75">
        <f>IF(B264="",0,IF(ISNA(VLOOKUP(A264,Vortex!F$5:I$302,4,FALSE)),0,VLOOKUP(A264,Vortex!F$5:I$302,4,FALSE)))</f>
        <v>0</v>
      </c>
      <c r="Q264" s="75">
        <f t="shared" si="52"/>
        <v>0</v>
      </c>
      <c r="R264" s="75" t="str">
        <f t="shared" si="53"/>
        <v/>
      </c>
      <c r="S264" s="75" t="str">
        <f t="shared" si="54"/>
        <v/>
      </c>
      <c r="T264" s="75" t="str">
        <f t="shared" si="55"/>
        <v/>
      </c>
      <c r="U264" s="75" t="str">
        <f t="shared" si="56"/>
        <v/>
      </c>
      <c r="V264" s="63"/>
    </row>
    <row r="265" spans="1:22" ht="20" customHeight="1">
      <c r="A265" s="75" t="str">
        <f>IF(DECLARATIONS!C264=0,"",DECLARATIONS!C264)</f>
        <v/>
      </c>
      <c r="B265" s="237" t="str">
        <f>IF(ISNA(VLOOKUP(A265,DECLARATIONS!C$5:D$292,2,FALSE)),"",IF(VLOOKUP(A265,DECLARATIONS!C$5:D$292,2,FALSE)="","",VLOOKUP(A265,DECLARATIONS!C$5:D$292,2,FALSE)))</f>
        <v/>
      </c>
      <c r="C265" s="237" t="str">
        <f>IF(ISNA(VLOOKUP(A265,DECLARATIONS!C$5:G$292,5,FALSE)),"",IF(VLOOKUP(A265,DECLARATIONS!C$5:G$292,5,FALSE)="","",VLOOKUP(A265,DECLARATIONS!C$5:G$292,5,FALSE)))</f>
        <v/>
      </c>
      <c r="D265" s="237" t="str">
        <f>IF(ISNA(VLOOKUP(A265,DECLARATIONS!C$5:H$292,6,FALSE)),"",IF(VLOOKUP(A265,DECLARATIONS!C$5:H$292,6,FALSE)="","",VLOOKUP(A265,DECLARATIONS!C$5:H$292,6,FALSE)))</f>
        <v/>
      </c>
      <c r="E265" s="237" t="str">
        <f>IF(ISNA(VLOOKUP(A265,DECLARATIONS!C$5:F$292,4,FALSE)),"",IF(VLOOKUP(A265,DECLARATIONS!C$5:F$292,4,FALSE)="","",VLOOKUP(A265,DECLARATIONS!C$5:F$292,4,FALSE)))</f>
        <v/>
      </c>
      <c r="F265" s="75" t="str">
        <f>IF(B265="","",IF(ISNA(VLOOKUP(A265,'75m'!F$5:G$302,2,FALSE)),"",VLOOKUP(A265,'75m'!F$5:G$302,2,FALSE)))</f>
        <v/>
      </c>
      <c r="G265" s="75">
        <f>IF(B265="",0,IF(ISNA(VLOOKUP(A265,'75m'!F$5:I$302,4,FALSE)),0,VLOOKUP(A265,'75m'!F$5:I$302,4,FALSE)))</f>
        <v>0</v>
      </c>
      <c r="H265" s="75" t="str">
        <f>IF(B265="","",IF(ISNA(VLOOKUP(A265,'75m'!F$5:J$302,5,FALSE)),"",VLOOKUP(A265,'75m'!F$5:J$302,5,FALSE)))</f>
        <v/>
      </c>
      <c r="I265" s="77">
        <f>IF(B265="",0,IF(ISNA(VLOOKUP(A265,'600m'!F$5:I$302,2,FALSE)),0,VLOOKUP(A265,'600m'!F$5:I$302,2,FALSE)))</f>
        <v>0</v>
      </c>
      <c r="J265" s="75">
        <f>IF(B265="",0,IF(ISNA(VLOOKUP(A265,'600m'!F$5:I$302,4,FALSE)),0,VLOOKUP(A265,'600m'!F$5:I$302,4,FALSE)))</f>
        <v>0</v>
      </c>
      <c r="K265" s="75" t="str">
        <f>IF(B265="","",IF(ISNA(VLOOKUP(A265,'600m'!F$5:J$302,5,FALSE)),"",VLOOKUP(A265,'600m'!F$5:J$302,5,FALSE)))</f>
        <v/>
      </c>
      <c r="L265" s="75" t="str">
        <f>IF(B265="","",IF(ISNA(VLOOKUP(A265,LongJump!F$5:G$302,2,FALSE)),"",VLOOKUP(A265,LongJump!F$5:G$302,2,FALSE)))</f>
        <v/>
      </c>
      <c r="M265" s="75">
        <f>IF(B265="",0,IF(ISNA(VLOOKUP(A265,LongJump!F$5:I$302,4,FALSE)),0,VLOOKUP(A265,LongJump!F$5:I$302,4,FALSE)))</f>
        <v>0</v>
      </c>
      <c r="N265" s="75">
        <f>IF(B265="",0,IF(ISNA(VLOOKUP(A265,LongJump!F$5:J$302,5,FALSE)),0,VLOOKUP(A265,LongJump!F$5:J$302,5,FALSE)))</f>
        <v>0</v>
      </c>
      <c r="O265" s="75" t="str">
        <f>IF(B265="","",IF(ISNA(VLOOKUP(A265,Vortex!F$5:I$302,2,FALSE)),"",VLOOKUP(A265,Vortex!F$5:I$302,2,FALSE)))</f>
        <v/>
      </c>
      <c r="P265" s="75">
        <f>IF(B265="",0,IF(ISNA(VLOOKUP(A265,Vortex!F$5:I$302,4,FALSE)),0,VLOOKUP(A265,Vortex!F$5:I$302,4,FALSE)))</f>
        <v>0</v>
      </c>
      <c r="Q265" s="75">
        <f t="shared" si="52"/>
        <v>0</v>
      </c>
      <c r="R265" s="75" t="str">
        <f t="shared" si="53"/>
        <v/>
      </c>
      <c r="S265" s="75" t="str">
        <f t="shared" si="54"/>
        <v/>
      </c>
      <c r="T265" s="75" t="str">
        <f t="shared" si="55"/>
        <v/>
      </c>
      <c r="U265" s="75" t="str">
        <f t="shared" si="56"/>
        <v/>
      </c>
      <c r="V265" s="63"/>
    </row>
    <row r="266" spans="1:22" ht="20" customHeight="1">
      <c r="A266" s="75" t="str">
        <f>IF(DECLARATIONS!C265=0,"",DECLARATIONS!C265)</f>
        <v/>
      </c>
      <c r="B266" s="237" t="str">
        <f>IF(ISNA(VLOOKUP(A266,DECLARATIONS!C$5:D$292,2,FALSE)),"",IF(VLOOKUP(A266,DECLARATIONS!C$5:D$292,2,FALSE)="","",VLOOKUP(A266,DECLARATIONS!C$5:D$292,2,FALSE)))</f>
        <v/>
      </c>
      <c r="C266" s="237" t="str">
        <f>IF(ISNA(VLOOKUP(A266,DECLARATIONS!C$5:G$292,5,FALSE)),"",IF(VLOOKUP(A266,DECLARATIONS!C$5:G$292,5,FALSE)="","",VLOOKUP(A266,DECLARATIONS!C$5:G$292,5,FALSE)))</f>
        <v/>
      </c>
      <c r="D266" s="237" t="str">
        <f>IF(ISNA(VLOOKUP(A266,DECLARATIONS!C$5:H$292,6,FALSE)),"",IF(VLOOKUP(A266,DECLARATIONS!C$5:H$292,6,FALSE)="","",VLOOKUP(A266,DECLARATIONS!C$5:H$292,6,FALSE)))</f>
        <v/>
      </c>
      <c r="E266" s="237" t="str">
        <f>IF(ISNA(VLOOKUP(A266,DECLARATIONS!C$5:F$292,4,FALSE)),"",IF(VLOOKUP(A266,DECLARATIONS!C$5:F$292,4,FALSE)="","",VLOOKUP(A266,DECLARATIONS!C$5:F$292,4,FALSE)))</f>
        <v/>
      </c>
      <c r="F266" s="75" t="str">
        <f>IF(B266="","",IF(ISNA(VLOOKUP(A266,'75m'!F$5:G$302,2,FALSE)),"",VLOOKUP(A266,'75m'!F$5:G$302,2,FALSE)))</f>
        <v/>
      </c>
      <c r="G266" s="75">
        <f>IF(B266="",0,IF(ISNA(VLOOKUP(A266,'75m'!F$5:I$302,4,FALSE)),0,VLOOKUP(A266,'75m'!F$5:I$302,4,FALSE)))</f>
        <v>0</v>
      </c>
      <c r="H266" s="75" t="str">
        <f>IF(B266="","",IF(ISNA(VLOOKUP(A266,'75m'!F$5:J$302,5,FALSE)),"",VLOOKUP(A266,'75m'!F$5:J$302,5,FALSE)))</f>
        <v/>
      </c>
      <c r="I266" s="77">
        <f>IF(B266="",0,IF(ISNA(VLOOKUP(A266,'600m'!F$5:I$302,2,FALSE)),0,VLOOKUP(A266,'600m'!F$5:I$302,2,FALSE)))</f>
        <v>0</v>
      </c>
      <c r="J266" s="75">
        <f>IF(B266="",0,IF(ISNA(VLOOKUP(A266,'600m'!F$5:I$302,4,FALSE)),0,VLOOKUP(A266,'600m'!F$5:I$302,4,FALSE)))</f>
        <v>0</v>
      </c>
      <c r="K266" s="75" t="str">
        <f>IF(B266="","",IF(ISNA(VLOOKUP(A266,'600m'!F$5:J$302,5,FALSE)),"",VLOOKUP(A266,'600m'!F$5:J$302,5,FALSE)))</f>
        <v/>
      </c>
      <c r="L266" s="75" t="str">
        <f>IF(B266="","",IF(ISNA(VLOOKUP(A266,LongJump!F$5:G$302,2,FALSE)),"",VLOOKUP(A266,LongJump!F$5:G$302,2,FALSE)))</f>
        <v/>
      </c>
      <c r="M266" s="75">
        <f>IF(B266="",0,IF(ISNA(VLOOKUP(A266,LongJump!F$5:I$302,4,FALSE)),0,VLOOKUP(A266,LongJump!F$5:I$302,4,FALSE)))</f>
        <v>0</v>
      </c>
      <c r="N266" s="75">
        <f>IF(B266="",0,IF(ISNA(VLOOKUP(A266,LongJump!F$5:J$302,5,FALSE)),0,VLOOKUP(A266,LongJump!F$5:J$302,5,FALSE)))</f>
        <v>0</v>
      </c>
      <c r="O266" s="75" t="str">
        <f>IF(B266="","",IF(ISNA(VLOOKUP(A266,Vortex!F$5:I$302,2,FALSE)),"",VLOOKUP(A266,Vortex!F$5:I$302,2,FALSE)))</f>
        <v/>
      </c>
      <c r="P266" s="75">
        <f>IF(B266="",0,IF(ISNA(VLOOKUP(A266,Vortex!F$5:I$302,4,FALSE)),0,VLOOKUP(A266,Vortex!F$5:I$302,4,FALSE)))</f>
        <v>0</v>
      </c>
      <c r="Q266" s="75">
        <f t="shared" si="52"/>
        <v>0</v>
      </c>
      <c r="R266" s="75" t="str">
        <f t="shared" si="53"/>
        <v/>
      </c>
      <c r="S266" s="75" t="str">
        <f t="shared" si="54"/>
        <v/>
      </c>
      <c r="T266" s="75" t="str">
        <f t="shared" si="55"/>
        <v/>
      </c>
      <c r="U266" s="75" t="str">
        <f t="shared" si="56"/>
        <v/>
      </c>
      <c r="V266" s="63"/>
    </row>
    <row r="267" spans="1:22" ht="20" customHeight="1">
      <c r="A267" s="75" t="str">
        <f>IF(DECLARATIONS!C266=0,"",DECLARATIONS!C266)</f>
        <v/>
      </c>
      <c r="B267" s="237" t="str">
        <f>IF(ISNA(VLOOKUP(A267,DECLARATIONS!C$5:D$292,2,FALSE)),"",IF(VLOOKUP(A267,DECLARATIONS!C$5:D$292,2,FALSE)="","",VLOOKUP(A267,DECLARATIONS!C$5:D$292,2,FALSE)))</f>
        <v/>
      </c>
      <c r="C267" s="237" t="str">
        <f>IF(ISNA(VLOOKUP(A267,DECLARATIONS!C$5:G$292,5,FALSE)),"",IF(VLOOKUP(A267,DECLARATIONS!C$5:G$292,5,FALSE)="","",VLOOKUP(A267,DECLARATIONS!C$5:G$292,5,FALSE)))</f>
        <v/>
      </c>
      <c r="D267" s="237" t="str">
        <f>IF(ISNA(VLOOKUP(A267,DECLARATIONS!C$5:H$292,6,FALSE)),"",IF(VLOOKUP(A267,DECLARATIONS!C$5:H$292,6,FALSE)="","",VLOOKUP(A267,DECLARATIONS!C$5:H$292,6,FALSE)))</f>
        <v/>
      </c>
      <c r="E267" s="237" t="str">
        <f>IF(ISNA(VLOOKUP(A267,DECLARATIONS!C$5:F$292,4,FALSE)),"",IF(VLOOKUP(A267,DECLARATIONS!C$5:F$292,4,FALSE)="","",VLOOKUP(A267,DECLARATIONS!C$5:F$292,4,FALSE)))</f>
        <v/>
      </c>
      <c r="F267" s="75" t="str">
        <f>IF(B267="","",IF(ISNA(VLOOKUP(A267,'75m'!F$5:G$302,2,FALSE)),"",VLOOKUP(A267,'75m'!F$5:G$302,2,FALSE)))</f>
        <v/>
      </c>
      <c r="G267" s="75">
        <f>IF(B267="",0,IF(ISNA(VLOOKUP(A267,'75m'!F$5:I$302,4,FALSE)),0,VLOOKUP(A267,'75m'!F$5:I$302,4,FALSE)))</f>
        <v>0</v>
      </c>
      <c r="H267" s="75" t="str">
        <f>IF(B267="","",IF(ISNA(VLOOKUP(A267,'75m'!F$5:J$302,5,FALSE)),"",VLOOKUP(A267,'75m'!F$5:J$302,5,FALSE)))</f>
        <v/>
      </c>
      <c r="I267" s="77">
        <f>IF(B267="",0,IF(ISNA(VLOOKUP(A267,'600m'!F$5:I$302,2,FALSE)),0,VLOOKUP(A267,'600m'!F$5:I$302,2,FALSE)))</f>
        <v>0</v>
      </c>
      <c r="J267" s="75">
        <f>IF(B267="",0,IF(ISNA(VLOOKUP(A267,'600m'!F$5:I$302,4,FALSE)),0,VLOOKUP(A267,'600m'!F$5:I$302,4,FALSE)))</f>
        <v>0</v>
      </c>
      <c r="K267" s="75" t="str">
        <f>IF(B267="","",IF(ISNA(VLOOKUP(A267,'600m'!F$5:J$302,5,FALSE)),"",VLOOKUP(A267,'600m'!F$5:J$302,5,FALSE)))</f>
        <v/>
      </c>
      <c r="L267" s="75" t="str">
        <f>IF(B267="","",IF(ISNA(VLOOKUP(A267,LongJump!F$5:G$302,2,FALSE)),"",VLOOKUP(A267,LongJump!F$5:G$302,2,FALSE)))</f>
        <v/>
      </c>
      <c r="M267" s="75">
        <f>IF(B267="",0,IF(ISNA(VLOOKUP(A267,LongJump!F$5:I$302,4,FALSE)),0,VLOOKUP(A267,LongJump!F$5:I$302,4,FALSE)))</f>
        <v>0</v>
      </c>
      <c r="N267" s="75">
        <f>IF(B267="",0,IF(ISNA(VLOOKUP(A267,LongJump!F$5:J$302,5,FALSE)),0,VLOOKUP(A267,LongJump!F$5:J$302,5,FALSE)))</f>
        <v>0</v>
      </c>
      <c r="O267" s="75" t="str">
        <f>IF(B267="","",IF(ISNA(VLOOKUP(A267,Vortex!F$5:I$302,2,FALSE)),"",VLOOKUP(A267,Vortex!F$5:I$302,2,FALSE)))</f>
        <v/>
      </c>
      <c r="P267" s="75">
        <f>IF(B267="",0,IF(ISNA(VLOOKUP(A267,Vortex!F$5:I$302,4,FALSE)),0,VLOOKUP(A267,Vortex!F$5:I$302,4,FALSE)))</f>
        <v>0</v>
      </c>
      <c r="Q267" s="75">
        <f t="shared" si="52"/>
        <v>0</v>
      </c>
      <c r="R267" s="75" t="str">
        <f t="shared" si="53"/>
        <v/>
      </c>
      <c r="S267" s="75" t="str">
        <f t="shared" si="54"/>
        <v/>
      </c>
      <c r="T267" s="75" t="str">
        <f t="shared" si="55"/>
        <v/>
      </c>
      <c r="U267" s="75" t="str">
        <f t="shared" si="56"/>
        <v/>
      </c>
      <c r="V267" s="63"/>
    </row>
    <row r="268" spans="1:22" ht="20" customHeight="1">
      <c r="A268" s="75" t="str">
        <f>IF(DECLARATIONS!C267=0,"",DECLARATIONS!C267)</f>
        <v/>
      </c>
      <c r="B268" s="237" t="str">
        <f>IF(ISNA(VLOOKUP(A268,DECLARATIONS!C$5:D$292,2,FALSE)),"",IF(VLOOKUP(A268,DECLARATIONS!C$5:D$292,2,FALSE)="","",VLOOKUP(A268,DECLARATIONS!C$5:D$292,2,FALSE)))</f>
        <v/>
      </c>
      <c r="C268" s="237" t="str">
        <f>IF(ISNA(VLOOKUP(A268,DECLARATIONS!C$5:G$292,5,FALSE)),"",IF(VLOOKUP(A268,DECLARATIONS!C$5:G$292,5,FALSE)="","",VLOOKUP(A268,DECLARATIONS!C$5:G$292,5,FALSE)))</f>
        <v/>
      </c>
      <c r="D268" s="237" t="str">
        <f>IF(ISNA(VLOOKUP(A268,DECLARATIONS!C$5:H$292,6,FALSE)),"",IF(VLOOKUP(A268,DECLARATIONS!C$5:H$292,6,FALSE)="","",VLOOKUP(A268,DECLARATIONS!C$5:H$292,6,FALSE)))</f>
        <v/>
      </c>
      <c r="E268" s="237" t="str">
        <f>IF(ISNA(VLOOKUP(A268,DECLARATIONS!C$5:F$292,4,FALSE)),"",IF(VLOOKUP(A268,DECLARATIONS!C$5:F$292,4,FALSE)="","",VLOOKUP(A268,DECLARATIONS!C$5:F$292,4,FALSE)))</f>
        <v/>
      </c>
      <c r="F268" s="75" t="str">
        <f>IF(B268="","",IF(ISNA(VLOOKUP(A268,'75m'!F$5:G$302,2,FALSE)),"",VLOOKUP(A268,'75m'!F$5:G$302,2,FALSE)))</f>
        <v/>
      </c>
      <c r="G268" s="75">
        <f>IF(B268="",0,IF(ISNA(VLOOKUP(A268,'75m'!F$5:I$302,4,FALSE)),0,VLOOKUP(A268,'75m'!F$5:I$302,4,FALSE)))</f>
        <v>0</v>
      </c>
      <c r="H268" s="75" t="str">
        <f>IF(B268="","",IF(ISNA(VLOOKUP(A268,'75m'!F$5:J$302,5,FALSE)),"",VLOOKUP(A268,'75m'!F$5:J$302,5,FALSE)))</f>
        <v/>
      </c>
      <c r="I268" s="77">
        <f>IF(B268="",0,IF(ISNA(VLOOKUP(A268,'600m'!F$5:I$302,2,FALSE)),0,VLOOKUP(A268,'600m'!F$5:I$302,2,FALSE)))</f>
        <v>0</v>
      </c>
      <c r="J268" s="75">
        <f>IF(B268="",0,IF(ISNA(VLOOKUP(A268,'600m'!F$5:I$302,4,FALSE)),0,VLOOKUP(A268,'600m'!F$5:I$302,4,FALSE)))</f>
        <v>0</v>
      </c>
      <c r="K268" s="75" t="str">
        <f>IF(B268="","",IF(ISNA(VLOOKUP(A268,'600m'!F$5:J$302,5,FALSE)),"",VLOOKUP(A268,'600m'!F$5:J$302,5,FALSE)))</f>
        <v/>
      </c>
      <c r="L268" s="75" t="str">
        <f>IF(B268="","",IF(ISNA(VLOOKUP(A268,LongJump!F$5:G$302,2,FALSE)),"",VLOOKUP(A268,LongJump!F$5:G$302,2,FALSE)))</f>
        <v/>
      </c>
      <c r="M268" s="75">
        <f>IF(B268="",0,IF(ISNA(VLOOKUP(A268,LongJump!F$5:I$302,4,FALSE)),0,VLOOKUP(A268,LongJump!F$5:I$302,4,FALSE)))</f>
        <v>0</v>
      </c>
      <c r="N268" s="75">
        <f>IF(B268="",0,IF(ISNA(VLOOKUP(A268,LongJump!F$5:J$302,5,FALSE)),0,VLOOKUP(A268,LongJump!F$5:J$302,5,FALSE)))</f>
        <v>0</v>
      </c>
      <c r="O268" s="75" t="str">
        <f>IF(B268="","",IF(ISNA(VLOOKUP(A268,Vortex!F$5:I$302,2,FALSE)),"",VLOOKUP(A268,Vortex!F$5:I$302,2,FALSE)))</f>
        <v/>
      </c>
      <c r="P268" s="75">
        <f>IF(B268="",0,IF(ISNA(VLOOKUP(A268,Vortex!F$5:I$302,4,FALSE)),0,VLOOKUP(A268,Vortex!F$5:I$302,4,FALSE)))</f>
        <v>0</v>
      </c>
      <c r="Q268" s="75">
        <f t="shared" si="52"/>
        <v>0</v>
      </c>
      <c r="R268" s="75" t="str">
        <f t="shared" si="53"/>
        <v/>
      </c>
      <c r="S268" s="75" t="str">
        <f t="shared" si="54"/>
        <v/>
      </c>
      <c r="T268" s="75" t="str">
        <f t="shared" si="55"/>
        <v/>
      </c>
      <c r="U268" s="75" t="str">
        <f t="shared" si="56"/>
        <v/>
      </c>
      <c r="V268" s="63"/>
    </row>
    <row r="269" spans="1:22" ht="20" customHeight="1">
      <c r="A269" s="75" t="str">
        <f>IF(DECLARATIONS!C268=0,"",DECLARATIONS!C268)</f>
        <v/>
      </c>
      <c r="B269" s="237" t="str">
        <f>IF(ISNA(VLOOKUP(A269,DECLARATIONS!C$5:D$292,2,FALSE)),"",IF(VLOOKUP(A269,DECLARATIONS!C$5:D$292,2,FALSE)="","",VLOOKUP(A269,DECLARATIONS!C$5:D$292,2,FALSE)))</f>
        <v/>
      </c>
      <c r="C269" s="237" t="str">
        <f>IF(ISNA(VLOOKUP(A269,DECLARATIONS!C$5:G$292,5,FALSE)),"",IF(VLOOKUP(A269,DECLARATIONS!C$5:G$292,5,FALSE)="","",VLOOKUP(A269,DECLARATIONS!C$5:G$292,5,FALSE)))</f>
        <v/>
      </c>
      <c r="D269" s="237" t="str">
        <f>IF(ISNA(VLOOKUP(A269,DECLARATIONS!C$5:H$292,6,FALSE)),"",IF(VLOOKUP(A269,DECLARATIONS!C$5:H$292,6,FALSE)="","",VLOOKUP(A269,DECLARATIONS!C$5:H$292,6,FALSE)))</f>
        <v/>
      </c>
      <c r="E269" s="237" t="str">
        <f>IF(ISNA(VLOOKUP(A269,DECLARATIONS!C$5:F$292,4,FALSE)),"",IF(VLOOKUP(A269,DECLARATIONS!C$5:F$292,4,FALSE)="","",VLOOKUP(A269,DECLARATIONS!C$5:F$292,4,FALSE)))</f>
        <v/>
      </c>
      <c r="F269" s="75" t="str">
        <f>IF(B269="","",IF(ISNA(VLOOKUP(A269,'75m'!F$5:G$302,2,FALSE)),"",VLOOKUP(A269,'75m'!F$5:G$302,2,FALSE)))</f>
        <v/>
      </c>
      <c r="G269" s="75">
        <f>IF(B269="",0,IF(ISNA(VLOOKUP(A269,'75m'!F$5:I$302,4,FALSE)),0,VLOOKUP(A269,'75m'!F$5:I$302,4,FALSE)))</f>
        <v>0</v>
      </c>
      <c r="H269" s="75" t="str">
        <f>IF(B269="","",IF(ISNA(VLOOKUP(A269,'75m'!F$5:J$302,5,FALSE)),"",VLOOKUP(A269,'75m'!F$5:J$302,5,FALSE)))</f>
        <v/>
      </c>
      <c r="I269" s="77">
        <f>IF(B269="",0,IF(ISNA(VLOOKUP(A269,'600m'!F$5:I$302,2,FALSE)),0,VLOOKUP(A269,'600m'!F$5:I$302,2,FALSE)))</f>
        <v>0</v>
      </c>
      <c r="J269" s="75">
        <f>IF(B269="",0,IF(ISNA(VLOOKUP(A269,'600m'!F$5:I$302,4,FALSE)),0,VLOOKUP(A269,'600m'!F$5:I$302,4,FALSE)))</f>
        <v>0</v>
      </c>
      <c r="K269" s="75" t="str">
        <f>IF(B269="","",IF(ISNA(VLOOKUP(A269,'600m'!F$5:J$302,5,FALSE)),"",VLOOKUP(A269,'600m'!F$5:J$302,5,FALSE)))</f>
        <v/>
      </c>
      <c r="L269" s="75" t="str">
        <f>IF(B269="","",IF(ISNA(VLOOKUP(A269,LongJump!F$5:G$302,2,FALSE)),"",VLOOKUP(A269,LongJump!F$5:G$302,2,FALSE)))</f>
        <v/>
      </c>
      <c r="M269" s="75">
        <f>IF(B269="",0,IF(ISNA(VLOOKUP(A269,LongJump!F$5:I$302,4,FALSE)),0,VLOOKUP(A269,LongJump!F$5:I$302,4,FALSE)))</f>
        <v>0</v>
      </c>
      <c r="N269" s="75">
        <f>IF(B269="",0,IF(ISNA(VLOOKUP(A269,LongJump!F$5:J$302,5,FALSE)),0,VLOOKUP(A269,LongJump!F$5:J$302,5,FALSE)))</f>
        <v>0</v>
      </c>
      <c r="O269" s="75" t="str">
        <f>IF(B269="","",IF(ISNA(VLOOKUP(A269,Vortex!F$5:I$302,2,FALSE)),"",VLOOKUP(A269,Vortex!F$5:I$302,2,FALSE)))</f>
        <v/>
      </c>
      <c r="P269" s="75">
        <f>IF(B269="",0,IF(ISNA(VLOOKUP(A269,Vortex!F$5:I$302,4,FALSE)),0,VLOOKUP(A269,Vortex!F$5:I$302,4,FALSE)))</f>
        <v>0</v>
      </c>
      <c r="Q269" s="75">
        <f t="shared" si="52"/>
        <v>0</v>
      </c>
      <c r="R269" s="75" t="str">
        <f t="shared" si="53"/>
        <v/>
      </c>
      <c r="S269" s="75" t="str">
        <f t="shared" si="54"/>
        <v/>
      </c>
      <c r="T269" s="75" t="str">
        <f t="shared" si="55"/>
        <v/>
      </c>
      <c r="U269" s="75" t="str">
        <f t="shared" si="56"/>
        <v/>
      </c>
      <c r="V269" s="63"/>
    </row>
    <row r="270" spans="1:22" ht="20" customHeight="1">
      <c r="A270" s="75" t="str">
        <f>IF(DECLARATIONS!C269=0,"",DECLARATIONS!C269)</f>
        <v/>
      </c>
      <c r="B270" s="237" t="str">
        <f>IF(ISNA(VLOOKUP(A270,DECLARATIONS!C$5:D$292,2,FALSE)),"",IF(VLOOKUP(A270,DECLARATIONS!C$5:D$292,2,FALSE)="","",VLOOKUP(A270,DECLARATIONS!C$5:D$292,2,FALSE)))</f>
        <v/>
      </c>
      <c r="C270" s="237" t="str">
        <f>IF(ISNA(VLOOKUP(A270,DECLARATIONS!C$5:G$292,5,FALSE)),"",IF(VLOOKUP(A270,DECLARATIONS!C$5:G$292,5,FALSE)="","",VLOOKUP(A270,DECLARATIONS!C$5:G$292,5,FALSE)))</f>
        <v/>
      </c>
      <c r="D270" s="237" t="str">
        <f>IF(ISNA(VLOOKUP(A270,DECLARATIONS!C$5:H$292,6,FALSE)),"",IF(VLOOKUP(A270,DECLARATIONS!C$5:H$292,6,FALSE)="","",VLOOKUP(A270,DECLARATIONS!C$5:H$292,6,FALSE)))</f>
        <v/>
      </c>
      <c r="E270" s="237" t="str">
        <f>IF(ISNA(VLOOKUP(A270,DECLARATIONS!C$5:F$292,4,FALSE)),"",IF(VLOOKUP(A270,DECLARATIONS!C$5:F$292,4,FALSE)="","",VLOOKUP(A270,DECLARATIONS!C$5:F$292,4,FALSE)))</f>
        <v/>
      </c>
      <c r="F270" s="75" t="str">
        <f>IF(B270="","",IF(ISNA(VLOOKUP(A270,'75m'!F$5:G$302,2,FALSE)),"",VLOOKUP(A270,'75m'!F$5:G$302,2,FALSE)))</f>
        <v/>
      </c>
      <c r="G270" s="75">
        <f>IF(B270="",0,IF(ISNA(VLOOKUP(A270,'75m'!F$5:I$302,4,FALSE)),0,VLOOKUP(A270,'75m'!F$5:I$302,4,FALSE)))</f>
        <v>0</v>
      </c>
      <c r="H270" s="75" t="str">
        <f>IF(B270="","",IF(ISNA(VLOOKUP(A270,'75m'!F$5:J$302,5,FALSE)),"",VLOOKUP(A270,'75m'!F$5:J$302,5,FALSE)))</f>
        <v/>
      </c>
      <c r="I270" s="77">
        <f>IF(B270="",0,IF(ISNA(VLOOKUP(A270,'600m'!F$5:I$302,2,FALSE)),0,VLOOKUP(A270,'600m'!F$5:I$302,2,FALSE)))</f>
        <v>0</v>
      </c>
      <c r="J270" s="75">
        <f>IF(B270="",0,IF(ISNA(VLOOKUP(A270,'600m'!F$5:I$302,4,FALSE)),0,VLOOKUP(A270,'600m'!F$5:I$302,4,FALSE)))</f>
        <v>0</v>
      </c>
      <c r="K270" s="75" t="str">
        <f>IF(B270="","",IF(ISNA(VLOOKUP(A270,'600m'!F$5:J$302,5,FALSE)),"",VLOOKUP(A270,'600m'!F$5:J$302,5,FALSE)))</f>
        <v/>
      </c>
      <c r="L270" s="75" t="str">
        <f>IF(B270="","",IF(ISNA(VLOOKUP(A270,LongJump!F$5:G$302,2,FALSE)),"",VLOOKUP(A270,LongJump!F$5:G$302,2,FALSE)))</f>
        <v/>
      </c>
      <c r="M270" s="75">
        <f>IF(B270="",0,IF(ISNA(VLOOKUP(A270,LongJump!F$5:I$302,4,FALSE)),0,VLOOKUP(A270,LongJump!F$5:I$302,4,FALSE)))</f>
        <v>0</v>
      </c>
      <c r="N270" s="75">
        <f>IF(B270="",0,IF(ISNA(VLOOKUP(A270,LongJump!F$5:J$302,5,FALSE)),0,VLOOKUP(A270,LongJump!F$5:J$302,5,FALSE)))</f>
        <v>0</v>
      </c>
      <c r="O270" s="75" t="str">
        <f>IF(B270="","",IF(ISNA(VLOOKUP(A270,Vortex!F$5:I$302,2,FALSE)),"",VLOOKUP(A270,Vortex!F$5:I$302,2,FALSE)))</f>
        <v/>
      </c>
      <c r="P270" s="75">
        <f>IF(B270="",0,IF(ISNA(VLOOKUP(A270,Vortex!F$5:I$302,4,FALSE)),0,VLOOKUP(A270,Vortex!F$5:I$302,4,FALSE)))</f>
        <v>0</v>
      </c>
      <c r="Q270" s="75">
        <f t="shared" si="52"/>
        <v>0</v>
      </c>
      <c r="R270" s="75" t="str">
        <f t="shared" si="53"/>
        <v/>
      </c>
      <c r="S270" s="75" t="str">
        <f t="shared" si="54"/>
        <v/>
      </c>
      <c r="T270" s="75" t="str">
        <f t="shared" si="55"/>
        <v/>
      </c>
      <c r="U270" s="75" t="str">
        <f t="shared" si="56"/>
        <v/>
      </c>
      <c r="V270" s="63"/>
    </row>
    <row r="271" spans="1:22" ht="20" customHeight="1">
      <c r="A271" s="75" t="str">
        <f>IF(DECLARATIONS!C270=0,"",DECLARATIONS!C270)</f>
        <v/>
      </c>
      <c r="B271" s="237" t="str">
        <f>IF(ISNA(VLOOKUP(A271,DECLARATIONS!C$5:D$292,2,FALSE)),"",IF(VLOOKUP(A271,DECLARATIONS!C$5:D$292,2,FALSE)="","",VLOOKUP(A271,DECLARATIONS!C$5:D$292,2,FALSE)))</f>
        <v/>
      </c>
      <c r="C271" s="237" t="str">
        <f>IF(ISNA(VLOOKUP(A271,DECLARATIONS!C$5:G$292,5,FALSE)),"",IF(VLOOKUP(A271,DECLARATIONS!C$5:G$292,5,FALSE)="","",VLOOKUP(A271,DECLARATIONS!C$5:G$292,5,FALSE)))</f>
        <v/>
      </c>
      <c r="D271" s="237" t="str">
        <f>IF(ISNA(VLOOKUP(A271,DECLARATIONS!C$5:H$292,6,FALSE)),"",IF(VLOOKUP(A271,DECLARATIONS!C$5:H$292,6,FALSE)="","",VLOOKUP(A271,DECLARATIONS!C$5:H$292,6,FALSE)))</f>
        <v/>
      </c>
      <c r="E271" s="237" t="str">
        <f>IF(ISNA(VLOOKUP(A271,DECLARATIONS!C$5:F$292,4,FALSE)),"",IF(VLOOKUP(A271,DECLARATIONS!C$5:F$292,4,FALSE)="","",VLOOKUP(A271,DECLARATIONS!C$5:F$292,4,FALSE)))</f>
        <v/>
      </c>
      <c r="F271" s="75" t="str">
        <f>IF(B271="","",IF(ISNA(VLOOKUP(A271,'75m'!F$5:G$302,2,FALSE)),"",VLOOKUP(A271,'75m'!F$5:G$302,2,FALSE)))</f>
        <v/>
      </c>
      <c r="G271" s="75">
        <f>IF(B271="",0,IF(ISNA(VLOOKUP(A271,'75m'!F$5:I$302,4,FALSE)),0,VLOOKUP(A271,'75m'!F$5:I$302,4,FALSE)))</f>
        <v>0</v>
      </c>
      <c r="H271" s="75" t="str">
        <f>IF(B271="","",IF(ISNA(VLOOKUP(A271,'75m'!F$5:J$302,5,FALSE)),"",VLOOKUP(A271,'75m'!F$5:J$302,5,FALSE)))</f>
        <v/>
      </c>
      <c r="I271" s="77">
        <f>IF(B271="",0,IF(ISNA(VLOOKUP(A271,'600m'!F$5:I$302,2,FALSE)),0,VLOOKUP(A271,'600m'!F$5:I$302,2,FALSE)))</f>
        <v>0</v>
      </c>
      <c r="J271" s="75">
        <f>IF(B271="",0,IF(ISNA(VLOOKUP(A271,'600m'!F$5:I$302,4,FALSE)),0,VLOOKUP(A271,'600m'!F$5:I$302,4,FALSE)))</f>
        <v>0</v>
      </c>
      <c r="K271" s="75" t="str">
        <f>IF(B271="","",IF(ISNA(VLOOKUP(A271,'600m'!F$5:J$302,5,FALSE)),"",VLOOKUP(A271,'600m'!F$5:J$302,5,FALSE)))</f>
        <v/>
      </c>
      <c r="L271" s="75" t="str">
        <f>IF(B271="","",IF(ISNA(VLOOKUP(A271,LongJump!F$5:G$302,2,FALSE)),"",VLOOKUP(A271,LongJump!F$5:G$302,2,FALSE)))</f>
        <v/>
      </c>
      <c r="M271" s="75">
        <f>IF(B271="",0,IF(ISNA(VLOOKUP(A271,LongJump!F$5:I$302,4,FALSE)),0,VLOOKUP(A271,LongJump!F$5:I$302,4,FALSE)))</f>
        <v>0</v>
      </c>
      <c r="N271" s="75">
        <f>IF(B271="",0,IF(ISNA(VLOOKUP(A271,LongJump!F$5:J$302,5,FALSE)),0,VLOOKUP(A271,LongJump!F$5:J$302,5,FALSE)))</f>
        <v>0</v>
      </c>
      <c r="O271" s="75" t="str">
        <f>IF(B271="","",IF(ISNA(VLOOKUP(A271,Vortex!F$5:I$302,2,FALSE)),"",VLOOKUP(A271,Vortex!F$5:I$302,2,FALSE)))</f>
        <v/>
      </c>
      <c r="P271" s="75">
        <f>IF(B271="",0,IF(ISNA(VLOOKUP(A271,Vortex!F$5:I$302,4,FALSE)),0,VLOOKUP(A271,Vortex!F$5:I$302,4,FALSE)))</f>
        <v>0</v>
      </c>
      <c r="Q271" s="75">
        <f t="shared" si="52"/>
        <v>0</v>
      </c>
      <c r="R271" s="75" t="str">
        <f t="shared" si="53"/>
        <v/>
      </c>
      <c r="S271" s="75" t="str">
        <f t="shared" si="54"/>
        <v/>
      </c>
      <c r="T271" s="75" t="str">
        <f t="shared" si="55"/>
        <v/>
      </c>
      <c r="U271" s="75" t="str">
        <f t="shared" si="56"/>
        <v/>
      </c>
      <c r="V271" s="63"/>
    </row>
    <row r="272" spans="1:22" ht="20" customHeight="1">
      <c r="A272" s="75" t="str">
        <f>IF(DECLARATIONS!C271=0,"",DECLARATIONS!C271)</f>
        <v/>
      </c>
      <c r="B272" s="237" t="str">
        <f>IF(ISNA(VLOOKUP(A272,DECLARATIONS!C$5:D$292,2,FALSE)),"",IF(VLOOKUP(A272,DECLARATIONS!C$5:D$292,2,FALSE)="","",VLOOKUP(A272,DECLARATIONS!C$5:D$292,2,FALSE)))</f>
        <v/>
      </c>
      <c r="C272" s="237" t="str">
        <f>IF(ISNA(VLOOKUP(A272,DECLARATIONS!C$5:G$292,5,FALSE)),"",IF(VLOOKUP(A272,DECLARATIONS!C$5:G$292,5,FALSE)="","",VLOOKUP(A272,DECLARATIONS!C$5:G$292,5,FALSE)))</f>
        <v/>
      </c>
      <c r="D272" s="237" t="str">
        <f>IF(ISNA(VLOOKUP(A272,DECLARATIONS!C$5:H$292,6,FALSE)),"",IF(VLOOKUP(A272,DECLARATIONS!C$5:H$292,6,FALSE)="","",VLOOKUP(A272,DECLARATIONS!C$5:H$292,6,FALSE)))</f>
        <v/>
      </c>
      <c r="E272" s="237" t="str">
        <f>IF(ISNA(VLOOKUP(A272,DECLARATIONS!C$5:F$292,4,FALSE)),"",IF(VLOOKUP(A272,DECLARATIONS!C$5:F$292,4,FALSE)="","",VLOOKUP(A272,DECLARATIONS!C$5:F$292,4,FALSE)))</f>
        <v/>
      </c>
      <c r="F272" s="75" t="str">
        <f>IF(B272="","",IF(ISNA(VLOOKUP(A272,'75m'!F$5:G$302,2,FALSE)),"",VLOOKUP(A272,'75m'!F$5:G$302,2,FALSE)))</f>
        <v/>
      </c>
      <c r="G272" s="75">
        <f>IF(B272="",0,IF(ISNA(VLOOKUP(A272,'75m'!F$5:I$302,4,FALSE)),0,VLOOKUP(A272,'75m'!F$5:I$302,4,FALSE)))</f>
        <v>0</v>
      </c>
      <c r="H272" s="75" t="str">
        <f>IF(B272="","",IF(ISNA(VLOOKUP(A272,'75m'!F$5:J$302,5,FALSE)),"",VLOOKUP(A272,'75m'!F$5:J$302,5,FALSE)))</f>
        <v/>
      </c>
      <c r="I272" s="77">
        <f>IF(B272="",0,IF(ISNA(VLOOKUP(A272,'600m'!F$5:I$302,2,FALSE)),0,VLOOKUP(A272,'600m'!F$5:I$302,2,FALSE)))</f>
        <v>0</v>
      </c>
      <c r="J272" s="75">
        <f>IF(B272="",0,IF(ISNA(VLOOKUP(A272,'600m'!F$5:I$302,4,FALSE)),0,VLOOKUP(A272,'600m'!F$5:I$302,4,FALSE)))</f>
        <v>0</v>
      </c>
      <c r="K272" s="75" t="str">
        <f>IF(B272="","",IF(ISNA(VLOOKUP(A272,'600m'!F$5:J$302,5,FALSE)),"",VLOOKUP(A272,'600m'!F$5:J$302,5,FALSE)))</f>
        <v/>
      </c>
      <c r="L272" s="75" t="str">
        <f>IF(B272="","",IF(ISNA(VLOOKUP(A272,LongJump!F$5:G$302,2,FALSE)),"",VLOOKUP(A272,LongJump!F$5:G$302,2,FALSE)))</f>
        <v/>
      </c>
      <c r="M272" s="75">
        <f>IF(B272="",0,IF(ISNA(VLOOKUP(A272,LongJump!F$5:I$302,4,FALSE)),0,VLOOKUP(A272,LongJump!F$5:I$302,4,FALSE)))</f>
        <v>0</v>
      </c>
      <c r="N272" s="75">
        <f>IF(B272="",0,IF(ISNA(VLOOKUP(A272,LongJump!F$5:J$302,5,FALSE)),0,VLOOKUP(A272,LongJump!F$5:J$302,5,FALSE)))</f>
        <v>0</v>
      </c>
      <c r="O272" s="75" t="str">
        <f>IF(B272="","",IF(ISNA(VLOOKUP(A272,Vortex!F$5:I$302,2,FALSE)),"",VLOOKUP(A272,Vortex!F$5:I$302,2,FALSE)))</f>
        <v/>
      </c>
      <c r="P272" s="75">
        <f>IF(B272="",0,IF(ISNA(VLOOKUP(A272,Vortex!F$5:I$302,4,FALSE)),0,VLOOKUP(A272,Vortex!F$5:I$302,4,FALSE)))</f>
        <v>0</v>
      </c>
      <c r="Q272" s="75">
        <f t="shared" si="52"/>
        <v>0</v>
      </c>
      <c r="R272" s="75" t="str">
        <f t="shared" si="53"/>
        <v/>
      </c>
      <c r="S272" s="75" t="str">
        <f t="shared" si="54"/>
        <v/>
      </c>
      <c r="T272" s="75" t="str">
        <f t="shared" si="55"/>
        <v/>
      </c>
      <c r="U272" s="75" t="str">
        <f t="shared" si="56"/>
        <v/>
      </c>
      <c r="V272" s="63"/>
    </row>
    <row r="273" spans="1:22" ht="20" customHeight="1">
      <c r="A273" s="75" t="str">
        <f>IF(DECLARATIONS!C272=0,"",DECLARATIONS!C272)</f>
        <v/>
      </c>
      <c r="B273" s="237" t="str">
        <f>IF(ISNA(VLOOKUP(A273,DECLARATIONS!C$5:D$292,2,FALSE)),"",IF(VLOOKUP(A273,DECLARATIONS!C$5:D$292,2,FALSE)="","",VLOOKUP(A273,DECLARATIONS!C$5:D$292,2,FALSE)))</f>
        <v/>
      </c>
      <c r="C273" s="237" t="str">
        <f>IF(ISNA(VLOOKUP(A273,DECLARATIONS!C$5:G$292,5,FALSE)),"",IF(VLOOKUP(A273,DECLARATIONS!C$5:G$292,5,FALSE)="","",VLOOKUP(A273,DECLARATIONS!C$5:G$292,5,FALSE)))</f>
        <v/>
      </c>
      <c r="D273" s="237" t="str">
        <f>IF(ISNA(VLOOKUP(A273,DECLARATIONS!C$5:H$292,6,FALSE)),"",IF(VLOOKUP(A273,DECLARATIONS!C$5:H$292,6,FALSE)="","",VLOOKUP(A273,DECLARATIONS!C$5:H$292,6,FALSE)))</f>
        <v/>
      </c>
      <c r="E273" s="237" t="str">
        <f>IF(ISNA(VLOOKUP(A273,DECLARATIONS!C$5:F$292,4,FALSE)),"",IF(VLOOKUP(A273,DECLARATIONS!C$5:F$292,4,FALSE)="","",VLOOKUP(A273,DECLARATIONS!C$5:F$292,4,FALSE)))</f>
        <v/>
      </c>
      <c r="F273" s="75" t="str">
        <f>IF(B273="","",IF(ISNA(VLOOKUP(A273,'75m'!F$5:G$302,2,FALSE)),"",VLOOKUP(A273,'75m'!F$5:G$302,2,FALSE)))</f>
        <v/>
      </c>
      <c r="G273" s="75">
        <f>IF(B273="",0,IF(ISNA(VLOOKUP(A273,'75m'!F$5:I$302,4,FALSE)),0,VLOOKUP(A273,'75m'!F$5:I$302,4,FALSE)))</f>
        <v>0</v>
      </c>
      <c r="H273" s="75" t="str">
        <f>IF(B273="","",IF(ISNA(VLOOKUP(A273,'75m'!F$5:J$302,5,FALSE)),"",VLOOKUP(A273,'75m'!F$5:J$302,5,FALSE)))</f>
        <v/>
      </c>
      <c r="I273" s="77">
        <f>IF(B273="",0,IF(ISNA(VLOOKUP(A273,'600m'!F$5:I$302,2,FALSE)),0,VLOOKUP(A273,'600m'!F$5:I$302,2,FALSE)))</f>
        <v>0</v>
      </c>
      <c r="J273" s="75">
        <f>IF(B273="",0,IF(ISNA(VLOOKUP(A273,'600m'!F$5:I$302,4,FALSE)),0,VLOOKUP(A273,'600m'!F$5:I$302,4,FALSE)))</f>
        <v>0</v>
      </c>
      <c r="K273" s="75" t="str">
        <f>IF(B273="","",IF(ISNA(VLOOKUP(A273,'600m'!F$5:J$302,5,FALSE)),"",VLOOKUP(A273,'600m'!F$5:J$302,5,FALSE)))</f>
        <v/>
      </c>
      <c r="L273" s="75" t="str">
        <f>IF(B273="","",IF(ISNA(VLOOKUP(A273,LongJump!F$5:G$302,2,FALSE)),"",VLOOKUP(A273,LongJump!F$5:G$302,2,FALSE)))</f>
        <v/>
      </c>
      <c r="M273" s="75">
        <f>IF(B273="",0,IF(ISNA(VLOOKUP(A273,LongJump!F$5:I$302,4,FALSE)),0,VLOOKUP(A273,LongJump!F$5:I$302,4,FALSE)))</f>
        <v>0</v>
      </c>
      <c r="N273" s="75">
        <f>IF(B273="",0,IF(ISNA(VLOOKUP(A273,LongJump!F$5:J$302,5,FALSE)),0,VLOOKUP(A273,LongJump!F$5:J$302,5,FALSE)))</f>
        <v>0</v>
      </c>
      <c r="O273" s="75" t="str">
        <f>IF(B273="","",IF(ISNA(VLOOKUP(A273,Vortex!F$5:I$302,2,FALSE)),"",VLOOKUP(A273,Vortex!F$5:I$302,2,FALSE)))</f>
        <v/>
      </c>
      <c r="P273" s="75">
        <f>IF(B273="",0,IF(ISNA(VLOOKUP(A273,Vortex!F$5:I$302,4,FALSE)),0,VLOOKUP(A273,Vortex!F$5:I$302,4,FALSE)))</f>
        <v>0</v>
      </c>
      <c r="Q273" s="75">
        <f t="shared" si="52"/>
        <v>0</v>
      </c>
      <c r="R273" s="75" t="str">
        <f t="shared" si="53"/>
        <v/>
      </c>
      <c r="S273" s="75" t="str">
        <f t="shared" si="54"/>
        <v/>
      </c>
      <c r="T273" s="75" t="str">
        <f t="shared" si="55"/>
        <v/>
      </c>
      <c r="U273" s="75" t="str">
        <f t="shared" si="56"/>
        <v/>
      </c>
      <c r="V273" s="63"/>
    </row>
    <row r="274" spans="1:22" ht="20" customHeight="1">
      <c r="A274" s="75" t="str">
        <f>IF(DECLARATIONS!C273=0,"",DECLARATIONS!C273)</f>
        <v/>
      </c>
      <c r="B274" s="237" t="str">
        <f>IF(ISNA(VLOOKUP(A274,DECLARATIONS!C$5:D$292,2,FALSE)),"",IF(VLOOKUP(A274,DECLARATIONS!C$5:D$292,2,FALSE)="","",VLOOKUP(A274,DECLARATIONS!C$5:D$292,2,FALSE)))</f>
        <v/>
      </c>
      <c r="C274" s="237" t="str">
        <f>IF(ISNA(VLOOKUP(A274,DECLARATIONS!C$5:G$292,5,FALSE)),"",IF(VLOOKUP(A274,DECLARATIONS!C$5:G$292,5,FALSE)="","",VLOOKUP(A274,DECLARATIONS!C$5:G$292,5,FALSE)))</f>
        <v/>
      </c>
      <c r="D274" s="237" t="str">
        <f>IF(ISNA(VLOOKUP(A274,DECLARATIONS!C$5:H$292,6,FALSE)),"",IF(VLOOKUP(A274,DECLARATIONS!C$5:H$292,6,FALSE)="","",VLOOKUP(A274,DECLARATIONS!C$5:H$292,6,FALSE)))</f>
        <v/>
      </c>
      <c r="E274" s="237" t="str">
        <f>IF(ISNA(VLOOKUP(A274,DECLARATIONS!C$5:F$292,4,FALSE)),"",IF(VLOOKUP(A274,DECLARATIONS!C$5:F$292,4,FALSE)="","",VLOOKUP(A274,DECLARATIONS!C$5:F$292,4,FALSE)))</f>
        <v/>
      </c>
      <c r="F274" s="75" t="str">
        <f>IF(B274="","",IF(ISNA(VLOOKUP(A274,'75m'!F$5:G$302,2,FALSE)),"",VLOOKUP(A274,'75m'!F$5:G$302,2,FALSE)))</f>
        <v/>
      </c>
      <c r="G274" s="75">
        <f>IF(B274="",0,IF(ISNA(VLOOKUP(A274,'75m'!F$5:I$302,4,FALSE)),0,VLOOKUP(A274,'75m'!F$5:I$302,4,FALSE)))</f>
        <v>0</v>
      </c>
      <c r="H274" s="75" t="str">
        <f>IF(B274="","",IF(ISNA(VLOOKUP(A274,'75m'!F$5:J$302,5,FALSE)),"",VLOOKUP(A274,'75m'!F$5:J$302,5,FALSE)))</f>
        <v/>
      </c>
      <c r="I274" s="77">
        <f>IF(B274="",0,IF(ISNA(VLOOKUP(A274,'600m'!F$5:I$302,2,FALSE)),0,VLOOKUP(A274,'600m'!F$5:I$302,2,FALSE)))</f>
        <v>0</v>
      </c>
      <c r="J274" s="75">
        <f>IF(B274="",0,IF(ISNA(VLOOKUP(A274,'600m'!F$5:I$302,4,FALSE)),0,VLOOKUP(A274,'600m'!F$5:I$302,4,FALSE)))</f>
        <v>0</v>
      </c>
      <c r="K274" s="75" t="str">
        <f>IF(B274="","",IF(ISNA(VLOOKUP(A274,'600m'!F$5:J$302,5,FALSE)),"",VLOOKUP(A274,'600m'!F$5:J$302,5,FALSE)))</f>
        <v/>
      </c>
      <c r="L274" s="75" t="str">
        <f>IF(B274="","",IF(ISNA(VLOOKUP(A274,LongJump!F$5:G$302,2,FALSE)),"",VLOOKUP(A274,LongJump!F$5:G$302,2,FALSE)))</f>
        <v/>
      </c>
      <c r="M274" s="75">
        <f>IF(B274="",0,IF(ISNA(VLOOKUP(A274,LongJump!F$5:I$302,4,FALSE)),0,VLOOKUP(A274,LongJump!F$5:I$302,4,FALSE)))</f>
        <v>0</v>
      </c>
      <c r="N274" s="75">
        <f>IF(B274="",0,IF(ISNA(VLOOKUP(A274,LongJump!F$5:J$302,5,FALSE)),0,VLOOKUP(A274,LongJump!F$5:J$302,5,FALSE)))</f>
        <v>0</v>
      </c>
      <c r="O274" s="75" t="str">
        <f>IF(B274="","",IF(ISNA(VLOOKUP(A274,Vortex!F$5:I$302,2,FALSE)),"",VLOOKUP(A274,Vortex!F$5:I$302,2,FALSE)))</f>
        <v/>
      </c>
      <c r="P274" s="75">
        <f>IF(B274="",0,IF(ISNA(VLOOKUP(A274,Vortex!F$5:I$302,4,FALSE)),0,VLOOKUP(A274,Vortex!F$5:I$302,4,FALSE)))</f>
        <v>0</v>
      </c>
      <c r="Q274" s="75">
        <f t="shared" si="52"/>
        <v>0</v>
      </c>
      <c r="R274" s="75" t="str">
        <f t="shared" si="53"/>
        <v/>
      </c>
      <c r="S274" s="75" t="str">
        <f t="shared" si="54"/>
        <v/>
      </c>
      <c r="T274" s="75" t="str">
        <f t="shared" si="55"/>
        <v/>
      </c>
      <c r="U274" s="75" t="str">
        <f t="shared" si="56"/>
        <v/>
      </c>
      <c r="V274" s="63"/>
    </row>
    <row r="275" spans="1:22" ht="20" customHeight="1">
      <c r="A275" s="75" t="str">
        <f>IF(DECLARATIONS!C274=0,"",DECLARATIONS!C274)</f>
        <v/>
      </c>
      <c r="B275" s="237" t="str">
        <f>IF(ISNA(VLOOKUP(A275,DECLARATIONS!C$5:D$292,2,FALSE)),"",IF(VLOOKUP(A275,DECLARATIONS!C$5:D$292,2,FALSE)="","",VLOOKUP(A275,DECLARATIONS!C$5:D$292,2,FALSE)))</f>
        <v/>
      </c>
      <c r="C275" s="237" t="str">
        <f>IF(ISNA(VLOOKUP(A275,DECLARATIONS!C$5:G$292,5,FALSE)),"",IF(VLOOKUP(A275,DECLARATIONS!C$5:G$292,5,FALSE)="","",VLOOKUP(A275,DECLARATIONS!C$5:G$292,5,FALSE)))</f>
        <v/>
      </c>
      <c r="D275" s="237" t="str">
        <f>IF(ISNA(VLOOKUP(A275,DECLARATIONS!C$5:H$292,6,FALSE)),"",IF(VLOOKUP(A275,DECLARATIONS!C$5:H$292,6,FALSE)="","",VLOOKUP(A275,DECLARATIONS!C$5:H$292,6,FALSE)))</f>
        <v/>
      </c>
      <c r="E275" s="237" t="str">
        <f>IF(ISNA(VLOOKUP(A275,DECLARATIONS!C$5:F$292,4,FALSE)),"",IF(VLOOKUP(A275,DECLARATIONS!C$5:F$292,4,FALSE)="","",VLOOKUP(A275,DECLARATIONS!C$5:F$292,4,FALSE)))</f>
        <v/>
      </c>
      <c r="F275" s="75" t="str">
        <f>IF(B275="","",IF(ISNA(VLOOKUP(A275,'75m'!F$5:G$302,2,FALSE)),"",VLOOKUP(A275,'75m'!F$5:G$302,2,FALSE)))</f>
        <v/>
      </c>
      <c r="G275" s="75">
        <f>IF(B275="",0,IF(ISNA(VLOOKUP(A275,'75m'!F$5:I$302,4,FALSE)),0,VLOOKUP(A275,'75m'!F$5:I$302,4,FALSE)))</f>
        <v>0</v>
      </c>
      <c r="H275" s="75" t="str">
        <f>IF(B275="","",IF(ISNA(VLOOKUP(A275,'75m'!F$5:J$302,5,FALSE)),"",VLOOKUP(A275,'75m'!F$5:J$302,5,FALSE)))</f>
        <v/>
      </c>
      <c r="I275" s="77">
        <f>IF(B275="",0,IF(ISNA(VLOOKUP(A275,'600m'!F$5:I$302,2,FALSE)),0,VLOOKUP(A275,'600m'!F$5:I$302,2,FALSE)))</f>
        <v>0</v>
      </c>
      <c r="J275" s="75">
        <f>IF(B275="",0,IF(ISNA(VLOOKUP(A275,'600m'!F$5:I$302,4,FALSE)),0,VLOOKUP(A275,'600m'!F$5:I$302,4,FALSE)))</f>
        <v>0</v>
      </c>
      <c r="K275" s="75" t="str">
        <f>IF(B275="","",IF(ISNA(VLOOKUP(A275,'600m'!F$5:J$302,5,FALSE)),"",VLOOKUP(A275,'600m'!F$5:J$302,5,FALSE)))</f>
        <v/>
      </c>
      <c r="L275" s="75" t="str">
        <f>IF(B275="","",IF(ISNA(VLOOKUP(A275,LongJump!F$5:G$302,2,FALSE)),"",VLOOKUP(A275,LongJump!F$5:G$302,2,FALSE)))</f>
        <v/>
      </c>
      <c r="M275" s="75">
        <f>IF(B275="",0,IF(ISNA(VLOOKUP(A275,LongJump!F$5:I$302,4,FALSE)),0,VLOOKUP(A275,LongJump!F$5:I$302,4,FALSE)))</f>
        <v>0</v>
      </c>
      <c r="N275" s="75">
        <f>IF(B275="",0,IF(ISNA(VLOOKUP(A275,LongJump!F$5:J$302,5,FALSE)),0,VLOOKUP(A275,LongJump!F$5:J$302,5,FALSE)))</f>
        <v>0</v>
      </c>
      <c r="O275" s="75" t="str">
        <f>IF(B275="","",IF(ISNA(VLOOKUP(A275,Vortex!F$5:I$302,2,FALSE)),"",VLOOKUP(A275,Vortex!F$5:I$302,2,FALSE)))</f>
        <v/>
      </c>
      <c r="P275" s="75">
        <f>IF(B275="",0,IF(ISNA(VLOOKUP(A275,Vortex!F$5:I$302,4,FALSE)),0,VLOOKUP(A275,Vortex!F$5:I$302,4,FALSE)))</f>
        <v>0</v>
      </c>
      <c r="Q275" s="75">
        <f t="shared" si="52"/>
        <v>0</v>
      </c>
      <c r="R275" s="75" t="str">
        <f t="shared" si="53"/>
        <v/>
      </c>
      <c r="S275" s="75" t="str">
        <f t="shared" si="54"/>
        <v/>
      </c>
      <c r="T275" s="75" t="str">
        <f t="shared" si="55"/>
        <v/>
      </c>
      <c r="U275" s="75" t="str">
        <f t="shared" si="56"/>
        <v/>
      </c>
    </row>
    <row r="276" spans="1:22" ht="20" customHeight="1">
      <c r="A276" s="75" t="str">
        <f>IF(DECLARATIONS!C275=0,"",DECLARATIONS!C275)</f>
        <v/>
      </c>
      <c r="B276" s="237" t="str">
        <f>IF(ISNA(VLOOKUP(A276,DECLARATIONS!C$5:D$292,2,FALSE)),"",IF(VLOOKUP(A276,DECLARATIONS!C$5:D$292,2,FALSE)="","",VLOOKUP(A276,DECLARATIONS!C$5:D$292,2,FALSE)))</f>
        <v/>
      </c>
      <c r="C276" s="237" t="str">
        <f>IF(ISNA(VLOOKUP(A276,DECLARATIONS!C$5:G$292,5,FALSE)),"",IF(VLOOKUP(A276,DECLARATIONS!C$5:G$292,5,FALSE)="","",VLOOKUP(A276,DECLARATIONS!C$5:G$292,5,FALSE)))</f>
        <v/>
      </c>
      <c r="D276" s="237" t="str">
        <f>IF(ISNA(VLOOKUP(A276,DECLARATIONS!C$5:H$292,6,FALSE)),"",IF(VLOOKUP(A276,DECLARATIONS!C$5:H$292,6,FALSE)="","",VLOOKUP(A276,DECLARATIONS!C$5:H$292,6,FALSE)))</f>
        <v/>
      </c>
      <c r="E276" s="237" t="str">
        <f>IF(ISNA(VLOOKUP(A276,DECLARATIONS!C$5:F$292,4,FALSE)),"",IF(VLOOKUP(A276,DECLARATIONS!C$5:F$292,4,FALSE)="","",VLOOKUP(A276,DECLARATIONS!C$5:F$292,4,FALSE)))</f>
        <v/>
      </c>
      <c r="F276" s="75" t="str">
        <f>IF(B276="","",IF(ISNA(VLOOKUP(A276,'75m'!F$5:G$302,2,FALSE)),"",VLOOKUP(A276,'75m'!F$5:G$302,2,FALSE)))</f>
        <v/>
      </c>
      <c r="G276" s="75">
        <f>IF(B276="",0,IF(ISNA(VLOOKUP(A276,'75m'!F$5:I$302,4,FALSE)),0,VLOOKUP(A276,'75m'!F$5:I$302,4,FALSE)))</f>
        <v>0</v>
      </c>
      <c r="H276" s="75" t="str">
        <f>IF(B276="","",IF(ISNA(VLOOKUP(A276,'75m'!F$5:J$302,5,FALSE)),"",VLOOKUP(A276,'75m'!F$5:J$302,5,FALSE)))</f>
        <v/>
      </c>
      <c r="I276" s="77">
        <f>IF(B276="",0,IF(ISNA(VLOOKUP(A276,'600m'!F$5:I$302,2,FALSE)),0,VLOOKUP(A276,'600m'!F$5:I$302,2,FALSE)))</f>
        <v>0</v>
      </c>
      <c r="J276" s="75">
        <f>IF(B276="",0,IF(ISNA(VLOOKUP(A276,'600m'!F$5:I$302,4,FALSE)),0,VLOOKUP(A276,'600m'!F$5:I$302,4,FALSE)))</f>
        <v>0</v>
      </c>
      <c r="K276" s="75" t="str">
        <f>IF(B276="","",IF(ISNA(VLOOKUP(A276,'600m'!F$5:J$302,5,FALSE)),"",VLOOKUP(A276,'600m'!F$5:J$302,5,FALSE)))</f>
        <v/>
      </c>
      <c r="L276" s="75" t="str">
        <f>IF(B276="","",IF(ISNA(VLOOKUP(A276,LongJump!F$5:G$302,2,FALSE)),"",VLOOKUP(A276,LongJump!F$5:G$302,2,FALSE)))</f>
        <v/>
      </c>
      <c r="M276" s="75">
        <f>IF(B276="",0,IF(ISNA(VLOOKUP(A276,LongJump!F$5:I$302,4,FALSE)),0,VLOOKUP(A276,LongJump!F$5:I$302,4,FALSE)))</f>
        <v>0</v>
      </c>
      <c r="N276" s="75">
        <f>IF(B276="",0,IF(ISNA(VLOOKUP(A276,LongJump!F$5:J$302,5,FALSE)),0,VLOOKUP(A276,LongJump!F$5:J$302,5,FALSE)))</f>
        <v>0</v>
      </c>
      <c r="O276" s="75" t="str">
        <f>IF(B276="","",IF(ISNA(VLOOKUP(A276,Vortex!F$5:I$302,2,FALSE)),"",VLOOKUP(A276,Vortex!F$5:I$302,2,FALSE)))</f>
        <v/>
      </c>
      <c r="P276" s="75">
        <f>IF(B276="",0,IF(ISNA(VLOOKUP(A276,Vortex!F$5:I$302,4,FALSE)),0,VLOOKUP(A276,Vortex!F$5:I$302,4,FALSE)))</f>
        <v>0</v>
      </c>
      <c r="Q276" s="75">
        <f t="shared" si="52"/>
        <v>0</v>
      </c>
      <c r="R276" s="75" t="str">
        <f t="shared" si="53"/>
        <v/>
      </c>
      <c r="S276" s="75" t="str">
        <f t="shared" si="54"/>
        <v/>
      </c>
      <c r="T276" s="75" t="str">
        <f t="shared" si="55"/>
        <v/>
      </c>
      <c r="U276" s="75" t="str">
        <f t="shared" si="56"/>
        <v/>
      </c>
    </row>
    <row r="277" spans="1:22" ht="20" customHeight="1">
      <c r="A277" s="75" t="str">
        <f>IF(DECLARATIONS!C276=0,"",DECLARATIONS!C276)</f>
        <v/>
      </c>
      <c r="B277" s="237" t="str">
        <f>IF(ISNA(VLOOKUP(A277,DECLARATIONS!C$5:D$292,2,FALSE)),"",IF(VLOOKUP(A277,DECLARATIONS!C$5:D$292,2,FALSE)="","",VLOOKUP(A277,DECLARATIONS!C$5:D$292,2,FALSE)))</f>
        <v/>
      </c>
      <c r="C277" s="237" t="str">
        <f>IF(ISNA(VLOOKUP(A277,DECLARATIONS!C$5:G$292,5,FALSE)),"",IF(VLOOKUP(A277,DECLARATIONS!C$5:G$292,5,FALSE)="","",VLOOKUP(A277,DECLARATIONS!C$5:G$292,5,FALSE)))</f>
        <v/>
      </c>
      <c r="D277" s="237" t="str">
        <f>IF(ISNA(VLOOKUP(A277,DECLARATIONS!C$5:H$292,6,FALSE)),"",IF(VLOOKUP(A277,DECLARATIONS!C$5:H$292,6,FALSE)="","",VLOOKUP(A277,DECLARATIONS!C$5:H$292,6,FALSE)))</f>
        <v/>
      </c>
      <c r="E277" s="237" t="str">
        <f>IF(ISNA(VLOOKUP(A277,DECLARATIONS!C$5:F$292,4,FALSE)),"",IF(VLOOKUP(A277,DECLARATIONS!C$5:F$292,4,FALSE)="","",VLOOKUP(A277,DECLARATIONS!C$5:F$292,4,FALSE)))</f>
        <v/>
      </c>
      <c r="F277" s="75" t="str">
        <f>IF(B277="","",IF(ISNA(VLOOKUP(A277,'75m'!F$5:G$302,2,FALSE)),"",VLOOKUP(A277,'75m'!F$5:G$302,2,FALSE)))</f>
        <v/>
      </c>
      <c r="G277" s="75">
        <f>IF(B277="",0,IF(ISNA(VLOOKUP(A277,'75m'!F$5:I$302,4,FALSE)),0,VLOOKUP(A277,'75m'!F$5:I$302,4,FALSE)))</f>
        <v>0</v>
      </c>
      <c r="H277" s="75" t="str">
        <f>IF(B277="","",IF(ISNA(VLOOKUP(A277,'75m'!F$5:J$302,5,FALSE)),"",VLOOKUP(A277,'75m'!F$5:J$302,5,FALSE)))</f>
        <v/>
      </c>
      <c r="I277" s="77">
        <f>IF(B277="",0,IF(ISNA(VLOOKUP(A277,'600m'!F$5:I$302,2,FALSE)),0,VLOOKUP(A277,'600m'!F$5:I$302,2,FALSE)))</f>
        <v>0</v>
      </c>
      <c r="J277" s="75">
        <f>IF(B277="",0,IF(ISNA(VLOOKUP(A277,'600m'!F$5:I$302,4,FALSE)),0,VLOOKUP(A277,'600m'!F$5:I$302,4,FALSE)))</f>
        <v>0</v>
      </c>
      <c r="K277" s="75" t="str">
        <f>IF(B277="","",IF(ISNA(VLOOKUP(A277,'600m'!F$5:J$302,5,FALSE)),"",VLOOKUP(A277,'600m'!F$5:J$302,5,FALSE)))</f>
        <v/>
      </c>
      <c r="L277" s="75" t="str">
        <f>IF(B277="","",IF(ISNA(VLOOKUP(A277,LongJump!F$5:G$302,2,FALSE)),"",VLOOKUP(A277,LongJump!F$5:G$302,2,FALSE)))</f>
        <v/>
      </c>
      <c r="M277" s="75">
        <f>IF(B277="",0,IF(ISNA(VLOOKUP(A277,LongJump!F$5:I$302,4,FALSE)),0,VLOOKUP(A277,LongJump!F$5:I$302,4,FALSE)))</f>
        <v>0</v>
      </c>
      <c r="N277" s="75">
        <f>IF(B277="",0,IF(ISNA(VLOOKUP(A277,LongJump!F$5:J$302,5,FALSE)),0,VLOOKUP(A277,LongJump!F$5:J$302,5,FALSE)))</f>
        <v>0</v>
      </c>
      <c r="O277" s="75" t="str">
        <f>IF(B277="","",IF(ISNA(VLOOKUP(A277,Vortex!F$5:I$302,2,FALSE)),"",VLOOKUP(A277,Vortex!F$5:I$302,2,FALSE)))</f>
        <v/>
      </c>
      <c r="P277" s="75">
        <f>IF(B277="",0,IF(ISNA(VLOOKUP(A277,Vortex!F$5:I$302,4,FALSE)),0,VLOOKUP(A277,Vortex!F$5:I$302,4,FALSE)))</f>
        <v>0</v>
      </c>
      <c r="Q277" s="75">
        <f t="shared" si="52"/>
        <v>0</v>
      </c>
      <c r="R277" s="75" t="str">
        <f t="shared" si="53"/>
        <v/>
      </c>
      <c r="S277" s="75" t="str">
        <f t="shared" si="54"/>
        <v/>
      </c>
      <c r="T277" s="75" t="str">
        <f t="shared" si="55"/>
        <v/>
      </c>
      <c r="U277" s="75" t="str">
        <f t="shared" si="56"/>
        <v/>
      </c>
    </row>
    <row r="278" spans="1:22" ht="20" customHeight="1">
      <c r="A278" s="75" t="str">
        <f>IF(DECLARATIONS!C277=0,"",DECLARATIONS!C277)</f>
        <v/>
      </c>
      <c r="B278" s="237" t="str">
        <f>IF(ISNA(VLOOKUP(A278,DECLARATIONS!C$5:D$292,2,FALSE)),"",IF(VLOOKUP(A278,DECLARATIONS!C$5:D$292,2,FALSE)="","",VLOOKUP(A278,DECLARATIONS!C$5:D$292,2,FALSE)))</f>
        <v/>
      </c>
      <c r="C278" s="237" t="str">
        <f>IF(ISNA(VLOOKUP(A278,DECLARATIONS!C$5:G$292,5,FALSE)),"",IF(VLOOKUP(A278,DECLARATIONS!C$5:G$292,5,FALSE)="","",VLOOKUP(A278,DECLARATIONS!C$5:G$292,5,FALSE)))</f>
        <v/>
      </c>
      <c r="D278" s="237" t="str">
        <f>IF(ISNA(VLOOKUP(A278,DECLARATIONS!C$5:H$292,6,FALSE)),"",IF(VLOOKUP(A278,DECLARATIONS!C$5:H$292,6,FALSE)="","",VLOOKUP(A278,DECLARATIONS!C$5:H$292,6,FALSE)))</f>
        <v/>
      </c>
      <c r="E278" s="237" t="str">
        <f>IF(ISNA(VLOOKUP(A278,DECLARATIONS!C$5:F$292,4,FALSE)),"",IF(VLOOKUP(A278,DECLARATIONS!C$5:F$292,4,FALSE)="","",VLOOKUP(A278,DECLARATIONS!C$5:F$292,4,FALSE)))</f>
        <v/>
      </c>
      <c r="F278" s="75" t="str">
        <f>IF(B278="","",IF(ISNA(VLOOKUP(A278,'75m'!F$5:G$302,2,FALSE)),"",VLOOKUP(A278,'75m'!F$5:G$302,2,FALSE)))</f>
        <v/>
      </c>
      <c r="G278" s="75">
        <f>IF(B278="",0,IF(ISNA(VLOOKUP(A278,'75m'!F$5:I$302,4,FALSE)),0,VLOOKUP(A278,'75m'!F$5:I$302,4,FALSE)))</f>
        <v>0</v>
      </c>
      <c r="H278" s="75" t="str">
        <f>IF(B278="","",IF(ISNA(VLOOKUP(A278,'75m'!F$5:J$302,5,FALSE)),"",VLOOKUP(A278,'75m'!F$5:J$302,5,FALSE)))</f>
        <v/>
      </c>
      <c r="I278" s="77">
        <f>IF(B278="",0,IF(ISNA(VLOOKUP(A278,'600m'!F$5:I$302,2,FALSE)),0,VLOOKUP(A278,'600m'!F$5:I$302,2,FALSE)))</f>
        <v>0</v>
      </c>
      <c r="J278" s="75">
        <f>IF(B278="",0,IF(ISNA(VLOOKUP(A278,'600m'!F$5:I$302,4,FALSE)),0,VLOOKUP(A278,'600m'!F$5:I$302,4,FALSE)))</f>
        <v>0</v>
      </c>
      <c r="K278" s="75" t="str">
        <f>IF(B278="","",IF(ISNA(VLOOKUP(A278,'600m'!F$5:J$302,5,FALSE)),"",VLOOKUP(A278,'600m'!F$5:J$302,5,FALSE)))</f>
        <v/>
      </c>
      <c r="L278" s="75" t="str">
        <f>IF(B278="","",IF(ISNA(VLOOKUP(A278,LongJump!F$5:G$302,2,FALSE)),"",VLOOKUP(A278,LongJump!F$5:G$302,2,FALSE)))</f>
        <v/>
      </c>
      <c r="M278" s="75">
        <f>IF(B278="",0,IF(ISNA(VLOOKUP(A278,LongJump!F$5:I$302,4,FALSE)),0,VLOOKUP(A278,LongJump!F$5:I$302,4,FALSE)))</f>
        <v>0</v>
      </c>
      <c r="N278" s="75">
        <f>IF(B278="",0,IF(ISNA(VLOOKUP(A278,LongJump!F$5:J$302,5,FALSE)),0,VLOOKUP(A278,LongJump!F$5:J$302,5,FALSE)))</f>
        <v>0</v>
      </c>
      <c r="O278" s="75" t="str">
        <f>IF(B278="","",IF(ISNA(VLOOKUP(A278,Vortex!F$5:I$302,2,FALSE)),"",VLOOKUP(A278,Vortex!F$5:I$302,2,FALSE)))</f>
        <v/>
      </c>
      <c r="P278" s="75">
        <f>IF(B278="",0,IF(ISNA(VLOOKUP(A278,Vortex!F$5:I$302,4,FALSE)),0,VLOOKUP(A278,Vortex!F$5:I$302,4,FALSE)))</f>
        <v>0</v>
      </c>
      <c r="Q278" s="75">
        <f t="shared" si="52"/>
        <v>0</v>
      </c>
      <c r="R278" s="75" t="str">
        <f t="shared" si="53"/>
        <v/>
      </c>
      <c r="S278" s="75" t="str">
        <f t="shared" si="54"/>
        <v/>
      </c>
      <c r="T278" s="75" t="str">
        <f t="shared" si="55"/>
        <v/>
      </c>
      <c r="U278" s="75" t="str">
        <f t="shared" si="56"/>
        <v/>
      </c>
    </row>
    <row r="279" spans="1:22" ht="20" customHeight="1">
      <c r="A279" s="75" t="str">
        <f>IF(DECLARATIONS!C278=0,"",DECLARATIONS!C278)</f>
        <v/>
      </c>
      <c r="B279" s="237" t="str">
        <f>IF(ISNA(VLOOKUP(A279,DECLARATIONS!C$5:D$292,2,FALSE)),"",IF(VLOOKUP(A279,DECLARATIONS!C$5:D$292,2,FALSE)="","",VLOOKUP(A279,DECLARATIONS!C$5:D$292,2,FALSE)))</f>
        <v/>
      </c>
      <c r="C279" s="237" t="str">
        <f>IF(ISNA(VLOOKUP(A279,DECLARATIONS!C$5:G$292,5,FALSE)),"",IF(VLOOKUP(A279,DECLARATIONS!C$5:G$292,5,FALSE)="","",VLOOKUP(A279,DECLARATIONS!C$5:G$292,5,FALSE)))</f>
        <v/>
      </c>
      <c r="D279" s="237" t="str">
        <f>IF(ISNA(VLOOKUP(A279,DECLARATIONS!C$5:H$292,6,FALSE)),"",IF(VLOOKUP(A279,DECLARATIONS!C$5:H$292,6,FALSE)="","",VLOOKUP(A279,DECLARATIONS!C$5:H$292,6,FALSE)))</f>
        <v/>
      </c>
      <c r="E279" s="237" t="str">
        <f>IF(ISNA(VLOOKUP(A279,DECLARATIONS!C$5:F$292,4,FALSE)),"",IF(VLOOKUP(A279,DECLARATIONS!C$5:F$292,4,FALSE)="","",VLOOKUP(A279,DECLARATIONS!C$5:F$292,4,FALSE)))</f>
        <v/>
      </c>
      <c r="F279" s="75" t="str">
        <f>IF(B279="","",IF(ISNA(VLOOKUP(A279,'75m'!F$5:G$302,2,FALSE)),"",VLOOKUP(A279,'75m'!F$5:G$302,2,FALSE)))</f>
        <v/>
      </c>
      <c r="G279" s="75">
        <f>IF(B279="",0,IF(ISNA(VLOOKUP(A279,'75m'!F$5:I$302,4,FALSE)),0,VLOOKUP(A279,'75m'!F$5:I$302,4,FALSE)))</f>
        <v>0</v>
      </c>
      <c r="H279" s="75" t="str">
        <f>IF(B279="","",IF(ISNA(VLOOKUP(A279,'75m'!F$5:J$302,5,FALSE)),"",VLOOKUP(A279,'75m'!F$5:J$302,5,FALSE)))</f>
        <v/>
      </c>
      <c r="I279" s="77">
        <f>IF(B279="",0,IF(ISNA(VLOOKUP(A279,'600m'!F$5:I$302,2,FALSE)),0,VLOOKUP(A279,'600m'!F$5:I$302,2,FALSE)))</f>
        <v>0</v>
      </c>
      <c r="J279" s="75">
        <f>IF(B279="",0,IF(ISNA(VLOOKUP(A279,'600m'!F$5:I$302,4,FALSE)),0,VLOOKUP(A279,'600m'!F$5:I$302,4,FALSE)))</f>
        <v>0</v>
      </c>
      <c r="K279" s="75" t="str">
        <f>IF(B279="","",IF(ISNA(VLOOKUP(A279,'600m'!F$5:J$302,5,FALSE)),"",VLOOKUP(A279,'600m'!F$5:J$302,5,FALSE)))</f>
        <v/>
      </c>
      <c r="L279" s="75" t="str">
        <f>IF(B279="","",IF(ISNA(VLOOKUP(A279,LongJump!F$5:G$302,2,FALSE)),"",VLOOKUP(A279,LongJump!F$5:G$302,2,FALSE)))</f>
        <v/>
      </c>
      <c r="M279" s="75">
        <f>IF(B279="",0,IF(ISNA(VLOOKUP(A279,LongJump!F$5:I$302,4,FALSE)),0,VLOOKUP(A279,LongJump!F$5:I$302,4,FALSE)))</f>
        <v>0</v>
      </c>
      <c r="N279" s="75">
        <f>IF(B279="",0,IF(ISNA(VLOOKUP(A279,LongJump!F$5:J$302,5,FALSE)),0,VLOOKUP(A279,LongJump!F$5:J$302,5,FALSE)))</f>
        <v>0</v>
      </c>
      <c r="O279" s="75" t="str">
        <f>IF(B279="","",IF(ISNA(VLOOKUP(A279,Vortex!F$5:I$302,2,FALSE)),"",VLOOKUP(A279,Vortex!F$5:I$302,2,FALSE)))</f>
        <v/>
      </c>
      <c r="P279" s="75">
        <f>IF(B279="",0,IF(ISNA(VLOOKUP(A279,Vortex!F$5:I$302,4,FALSE)),0,VLOOKUP(A279,Vortex!F$5:I$302,4,FALSE)))</f>
        <v>0</v>
      </c>
      <c r="Q279" s="75">
        <f t="shared" si="52"/>
        <v>0</v>
      </c>
      <c r="R279" s="75" t="str">
        <f t="shared" si="53"/>
        <v/>
      </c>
      <c r="S279" s="75" t="str">
        <f t="shared" si="54"/>
        <v/>
      </c>
      <c r="T279" s="75" t="str">
        <f t="shared" si="55"/>
        <v/>
      </c>
      <c r="U279" s="75" t="str">
        <f t="shared" si="56"/>
        <v/>
      </c>
    </row>
    <row r="280" spans="1:22" ht="20" customHeight="1">
      <c r="A280" s="75" t="str">
        <f>IF(DECLARATIONS!C279=0,"",DECLARATIONS!C279)</f>
        <v/>
      </c>
      <c r="B280" s="237" t="str">
        <f>IF(ISNA(VLOOKUP(A280,DECLARATIONS!C$5:D$292,2,FALSE)),"",IF(VLOOKUP(A280,DECLARATIONS!C$5:D$292,2,FALSE)="","",VLOOKUP(A280,DECLARATIONS!C$5:D$292,2,FALSE)))</f>
        <v/>
      </c>
      <c r="C280" s="237" t="str">
        <f>IF(ISNA(VLOOKUP(A280,DECLARATIONS!C$5:G$292,5,FALSE)),"",IF(VLOOKUP(A280,DECLARATIONS!C$5:G$292,5,FALSE)="","",VLOOKUP(A280,DECLARATIONS!C$5:G$292,5,FALSE)))</f>
        <v/>
      </c>
      <c r="D280" s="237" t="str">
        <f>IF(ISNA(VLOOKUP(A280,DECLARATIONS!C$5:H$292,6,FALSE)),"",IF(VLOOKUP(A280,DECLARATIONS!C$5:H$292,6,FALSE)="","",VLOOKUP(A280,DECLARATIONS!C$5:H$292,6,FALSE)))</f>
        <v/>
      </c>
      <c r="E280" s="237" t="str">
        <f>IF(ISNA(VLOOKUP(A280,DECLARATIONS!C$5:F$292,4,FALSE)),"",IF(VLOOKUP(A280,DECLARATIONS!C$5:F$292,4,FALSE)="","",VLOOKUP(A280,DECLARATIONS!C$5:F$292,4,FALSE)))</f>
        <v/>
      </c>
      <c r="F280" s="75" t="str">
        <f>IF(B280="","",IF(ISNA(VLOOKUP(A280,'75m'!F$5:G$302,2,FALSE)),"",VLOOKUP(A280,'75m'!F$5:G$302,2,FALSE)))</f>
        <v/>
      </c>
      <c r="G280" s="75">
        <f>IF(B280="",0,IF(ISNA(VLOOKUP(A280,'75m'!F$5:I$302,4,FALSE)),0,VLOOKUP(A280,'75m'!F$5:I$302,4,FALSE)))</f>
        <v>0</v>
      </c>
      <c r="H280" s="75" t="str">
        <f>IF(B280="","",IF(ISNA(VLOOKUP(A280,'75m'!F$5:J$302,5,FALSE)),"",VLOOKUP(A280,'75m'!F$5:J$302,5,FALSE)))</f>
        <v/>
      </c>
      <c r="I280" s="77">
        <f>IF(B280="",0,IF(ISNA(VLOOKUP(A280,'600m'!F$5:I$302,2,FALSE)),0,VLOOKUP(A280,'600m'!F$5:I$302,2,FALSE)))</f>
        <v>0</v>
      </c>
      <c r="J280" s="75">
        <f>IF(B280="",0,IF(ISNA(VLOOKUP(A280,'600m'!F$5:I$302,4,FALSE)),0,VLOOKUP(A280,'600m'!F$5:I$302,4,FALSE)))</f>
        <v>0</v>
      </c>
      <c r="K280" s="75" t="str">
        <f>IF(B280="","",IF(ISNA(VLOOKUP(A280,'600m'!F$5:J$302,5,FALSE)),"",VLOOKUP(A280,'600m'!F$5:J$302,5,FALSE)))</f>
        <v/>
      </c>
      <c r="L280" s="75" t="str">
        <f>IF(B280="","",IF(ISNA(VLOOKUP(A280,LongJump!F$5:G$302,2,FALSE)),"",VLOOKUP(A280,LongJump!F$5:G$302,2,FALSE)))</f>
        <v/>
      </c>
      <c r="M280" s="75">
        <f>IF(B280="",0,IF(ISNA(VLOOKUP(A280,LongJump!F$5:I$302,4,FALSE)),0,VLOOKUP(A280,LongJump!F$5:I$302,4,FALSE)))</f>
        <v>0</v>
      </c>
      <c r="N280" s="75">
        <f>IF(B280="",0,IF(ISNA(VLOOKUP(A280,LongJump!F$5:J$302,5,FALSE)),0,VLOOKUP(A280,LongJump!F$5:J$302,5,FALSE)))</f>
        <v>0</v>
      </c>
      <c r="O280" s="75" t="str">
        <f>IF(B280="","",IF(ISNA(VLOOKUP(A280,Vortex!F$5:I$302,2,FALSE)),"",VLOOKUP(A280,Vortex!F$5:I$302,2,FALSE)))</f>
        <v/>
      </c>
      <c r="P280" s="75">
        <f>IF(B280="",0,IF(ISNA(VLOOKUP(A280,Vortex!F$5:I$302,4,FALSE)),0,VLOOKUP(A280,Vortex!F$5:I$302,4,FALSE)))</f>
        <v>0</v>
      </c>
      <c r="Q280" s="75">
        <f t="shared" si="52"/>
        <v>0</v>
      </c>
      <c r="R280" s="75" t="str">
        <f t="shared" si="53"/>
        <v/>
      </c>
      <c r="S280" s="75" t="str">
        <f t="shared" si="54"/>
        <v/>
      </c>
      <c r="T280" s="75" t="str">
        <f t="shared" si="55"/>
        <v/>
      </c>
      <c r="U280" s="75" t="str">
        <f t="shared" si="56"/>
        <v/>
      </c>
    </row>
    <row r="281" spans="1:22" ht="20" customHeight="1">
      <c r="A281" s="75" t="str">
        <f>IF(DECLARATIONS!C280=0,"",DECLARATIONS!C280)</f>
        <v/>
      </c>
      <c r="B281" s="237" t="str">
        <f>IF(ISNA(VLOOKUP(A281,DECLARATIONS!C$5:D$292,2,FALSE)),"",IF(VLOOKUP(A281,DECLARATIONS!C$5:D$292,2,FALSE)="","",VLOOKUP(A281,DECLARATIONS!C$5:D$292,2,FALSE)))</f>
        <v/>
      </c>
      <c r="C281" s="237" t="str">
        <f>IF(ISNA(VLOOKUP(A281,DECLARATIONS!C$5:G$292,5,FALSE)),"",IF(VLOOKUP(A281,DECLARATIONS!C$5:G$292,5,FALSE)="","",VLOOKUP(A281,DECLARATIONS!C$5:G$292,5,FALSE)))</f>
        <v/>
      </c>
      <c r="D281" s="237" t="str">
        <f>IF(ISNA(VLOOKUP(A281,DECLARATIONS!C$5:H$292,6,FALSE)),"",IF(VLOOKUP(A281,DECLARATIONS!C$5:H$292,6,FALSE)="","",VLOOKUP(A281,DECLARATIONS!C$5:H$292,6,FALSE)))</f>
        <v/>
      </c>
      <c r="E281" s="237" t="str">
        <f>IF(ISNA(VLOOKUP(A281,DECLARATIONS!C$5:F$292,4,FALSE)),"",IF(VLOOKUP(A281,DECLARATIONS!C$5:F$292,4,FALSE)="","",VLOOKUP(A281,DECLARATIONS!C$5:F$292,4,FALSE)))</f>
        <v/>
      </c>
      <c r="F281" s="75" t="str">
        <f>IF(B281="","",IF(ISNA(VLOOKUP(A281,'75m'!F$5:G$302,2,FALSE)),"",VLOOKUP(A281,'75m'!F$5:G$302,2,FALSE)))</f>
        <v/>
      </c>
      <c r="G281" s="75">
        <f>IF(B281="",0,IF(ISNA(VLOOKUP(A281,'75m'!F$5:I$302,4,FALSE)),0,VLOOKUP(A281,'75m'!F$5:I$302,4,FALSE)))</f>
        <v>0</v>
      </c>
      <c r="H281" s="75" t="str">
        <f>IF(B281="","",IF(ISNA(VLOOKUP(A281,'75m'!F$5:J$302,5,FALSE)),"",VLOOKUP(A281,'75m'!F$5:J$302,5,FALSE)))</f>
        <v/>
      </c>
      <c r="I281" s="77">
        <f>IF(B281="",0,IF(ISNA(VLOOKUP(A281,'600m'!F$5:I$302,2,FALSE)),0,VLOOKUP(A281,'600m'!F$5:I$302,2,FALSE)))</f>
        <v>0</v>
      </c>
      <c r="J281" s="75">
        <f>IF(B281="",0,IF(ISNA(VLOOKUP(A281,'600m'!F$5:I$302,4,FALSE)),0,VLOOKUP(A281,'600m'!F$5:I$302,4,FALSE)))</f>
        <v>0</v>
      </c>
      <c r="K281" s="75" t="str">
        <f>IF(B281="","",IF(ISNA(VLOOKUP(A281,'600m'!F$5:J$302,5,FALSE)),"",VLOOKUP(A281,'600m'!F$5:J$302,5,FALSE)))</f>
        <v/>
      </c>
      <c r="L281" s="75" t="str">
        <f>IF(B281="","",IF(ISNA(VLOOKUP(A281,LongJump!F$5:G$302,2,FALSE)),"",VLOOKUP(A281,LongJump!F$5:G$302,2,FALSE)))</f>
        <v/>
      </c>
      <c r="M281" s="75">
        <f>IF(B281="",0,IF(ISNA(VLOOKUP(A281,LongJump!F$5:I$302,4,FALSE)),0,VLOOKUP(A281,LongJump!F$5:I$302,4,FALSE)))</f>
        <v>0</v>
      </c>
      <c r="N281" s="75">
        <f>IF(B281="",0,IF(ISNA(VLOOKUP(A281,LongJump!F$5:J$302,5,FALSE)),0,VLOOKUP(A281,LongJump!F$5:J$302,5,FALSE)))</f>
        <v>0</v>
      </c>
      <c r="O281" s="75" t="str">
        <f>IF(B281="","",IF(ISNA(VLOOKUP(A281,Vortex!F$5:I$302,2,FALSE)),"",VLOOKUP(A281,Vortex!F$5:I$302,2,FALSE)))</f>
        <v/>
      </c>
      <c r="P281" s="75">
        <f>IF(B281="",0,IF(ISNA(VLOOKUP(A281,Vortex!F$5:I$302,4,FALSE)),0,VLOOKUP(A281,Vortex!F$5:I$302,4,FALSE)))</f>
        <v>0</v>
      </c>
      <c r="Q281" s="75">
        <f t="shared" si="52"/>
        <v>0</v>
      </c>
      <c r="R281" s="75" t="str">
        <f t="shared" si="53"/>
        <v/>
      </c>
      <c r="S281" s="75" t="str">
        <f t="shared" si="54"/>
        <v/>
      </c>
      <c r="T281" s="75" t="str">
        <f t="shared" si="55"/>
        <v/>
      </c>
      <c r="U281" s="75" t="str">
        <f t="shared" si="56"/>
        <v/>
      </c>
    </row>
    <row r="282" spans="1:22" ht="20" customHeight="1">
      <c r="A282" s="75" t="str">
        <f>IF(DECLARATIONS!C281=0,"",DECLARATIONS!C281)</f>
        <v/>
      </c>
      <c r="B282" s="237" t="str">
        <f>IF(ISNA(VLOOKUP(A282,DECLARATIONS!C$5:D$292,2,FALSE)),"",IF(VLOOKUP(A282,DECLARATIONS!C$5:D$292,2,FALSE)="","",VLOOKUP(A282,DECLARATIONS!C$5:D$292,2,FALSE)))</f>
        <v/>
      </c>
      <c r="C282" s="237" t="str">
        <f>IF(ISNA(VLOOKUP(A282,DECLARATIONS!C$5:G$292,5,FALSE)),"",IF(VLOOKUP(A282,DECLARATIONS!C$5:G$292,5,FALSE)="","",VLOOKUP(A282,DECLARATIONS!C$5:G$292,5,FALSE)))</f>
        <v/>
      </c>
      <c r="D282" s="237" t="str">
        <f>IF(ISNA(VLOOKUP(A282,DECLARATIONS!C$5:H$292,6,FALSE)),"",IF(VLOOKUP(A282,DECLARATIONS!C$5:H$292,6,FALSE)="","",VLOOKUP(A282,DECLARATIONS!C$5:H$292,6,FALSE)))</f>
        <v/>
      </c>
      <c r="E282" s="237" t="str">
        <f>IF(ISNA(VLOOKUP(A282,DECLARATIONS!C$5:F$292,4,FALSE)),"",IF(VLOOKUP(A282,DECLARATIONS!C$5:F$292,4,FALSE)="","",VLOOKUP(A282,DECLARATIONS!C$5:F$292,4,FALSE)))</f>
        <v/>
      </c>
      <c r="F282" s="75" t="str">
        <f>IF(B282="","",IF(ISNA(VLOOKUP(A282,'75m'!F$5:G$302,2,FALSE)),"",VLOOKUP(A282,'75m'!F$5:G$302,2,FALSE)))</f>
        <v/>
      </c>
      <c r="G282" s="75">
        <f>IF(B282="",0,IF(ISNA(VLOOKUP(A282,'75m'!F$5:I$302,4,FALSE)),0,VLOOKUP(A282,'75m'!F$5:I$302,4,FALSE)))</f>
        <v>0</v>
      </c>
      <c r="H282" s="75" t="str">
        <f>IF(B282="","",IF(ISNA(VLOOKUP(A282,'75m'!F$5:J$302,5,FALSE)),"",VLOOKUP(A282,'75m'!F$5:J$302,5,FALSE)))</f>
        <v/>
      </c>
      <c r="I282" s="77">
        <f>IF(B282="",0,IF(ISNA(VLOOKUP(A282,'600m'!F$5:I$302,2,FALSE)),0,VLOOKUP(A282,'600m'!F$5:I$302,2,FALSE)))</f>
        <v>0</v>
      </c>
      <c r="J282" s="75">
        <f>IF(B282="",0,IF(ISNA(VLOOKUP(A282,'600m'!F$5:I$302,4,FALSE)),0,VLOOKUP(A282,'600m'!F$5:I$302,4,FALSE)))</f>
        <v>0</v>
      </c>
      <c r="K282" s="75" t="str">
        <f>IF(B282="","",IF(ISNA(VLOOKUP(A282,'600m'!F$5:J$302,5,FALSE)),"",VLOOKUP(A282,'600m'!F$5:J$302,5,FALSE)))</f>
        <v/>
      </c>
      <c r="L282" s="75" t="str">
        <f>IF(B282="","",IF(ISNA(VLOOKUP(A282,LongJump!F$5:G$302,2,FALSE)),"",VLOOKUP(A282,LongJump!F$5:G$302,2,FALSE)))</f>
        <v/>
      </c>
      <c r="M282" s="75">
        <f>IF(B282="",0,IF(ISNA(VLOOKUP(A282,LongJump!F$5:I$302,4,FALSE)),0,VLOOKUP(A282,LongJump!F$5:I$302,4,FALSE)))</f>
        <v>0</v>
      </c>
      <c r="N282" s="75">
        <f>IF(B282="",0,IF(ISNA(VLOOKUP(A282,LongJump!F$5:J$302,5,FALSE)),0,VLOOKUP(A282,LongJump!F$5:J$302,5,FALSE)))</f>
        <v>0</v>
      </c>
      <c r="O282" s="75" t="str">
        <f>IF(B282="","",IF(ISNA(VLOOKUP(A282,Vortex!F$5:I$302,2,FALSE)),"",VLOOKUP(A282,Vortex!F$5:I$302,2,FALSE)))</f>
        <v/>
      </c>
      <c r="P282" s="75">
        <f>IF(B282="",0,IF(ISNA(VLOOKUP(A282,Vortex!F$5:I$302,4,FALSE)),0,VLOOKUP(A282,Vortex!F$5:I$302,4,FALSE)))</f>
        <v>0</v>
      </c>
      <c r="Q282" s="75">
        <f t="shared" si="52"/>
        <v>0</v>
      </c>
      <c r="R282" s="75" t="str">
        <f t="shared" si="53"/>
        <v/>
      </c>
      <c r="S282" s="75" t="str">
        <f t="shared" si="54"/>
        <v/>
      </c>
      <c r="T282" s="75" t="str">
        <f t="shared" si="55"/>
        <v/>
      </c>
      <c r="U282" s="75" t="str">
        <f t="shared" si="56"/>
        <v/>
      </c>
    </row>
    <row r="283" spans="1:22" ht="20" customHeight="1">
      <c r="A283" s="75" t="str">
        <f>IF(DECLARATIONS!C282=0,"",DECLARATIONS!C282)</f>
        <v/>
      </c>
      <c r="B283" s="237" t="str">
        <f>IF(ISNA(VLOOKUP(A283,DECLARATIONS!C$5:D$292,2,FALSE)),"",IF(VLOOKUP(A283,DECLARATIONS!C$5:D$292,2,FALSE)="","",VLOOKUP(A283,DECLARATIONS!C$5:D$292,2,FALSE)))</f>
        <v/>
      </c>
      <c r="C283" s="237" t="str">
        <f>IF(ISNA(VLOOKUP(A283,DECLARATIONS!C$5:G$292,5,FALSE)),"",IF(VLOOKUP(A283,DECLARATIONS!C$5:G$292,5,FALSE)="","",VLOOKUP(A283,DECLARATIONS!C$5:G$292,5,FALSE)))</f>
        <v/>
      </c>
      <c r="D283" s="237" t="str">
        <f>IF(ISNA(VLOOKUP(A283,DECLARATIONS!C$5:H$292,6,FALSE)),"",IF(VLOOKUP(A283,DECLARATIONS!C$5:H$292,6,FALSE)="","",VLOOKUP(A283,DECLARATIONS!C$5:H$292,6,FALSE)))</f>
        <v/>
      </c>
      <c r="E283" s="237" t="str">
        <f>IF(ISNA(VLOOKUP(A283,DECLARATIONS!C$5:F$292,4,FALSE)),"",IF(VLOOKUP(A283,DECLARATIONS!C$5:F$292,4,FALSE)="","",VLOOKUP(A283,DECLARATIONS!C$5:F$292,4,FALSE)))</f>
        <v/>
      </c>
      <c r="F283" s="75" t="str">
        <f>IF(B283="","",IF(ISNA(VLOOKUP(A283,'75m'!F$5:G$302,2,FALSE)),"",VLOOKUP(A283,'75m'!F$5:G$302,2,FALSE)))</f>
        <v/>
      </c>
      <c r="G283" s="75">
        <f>IF(B283="",0,IF(ISNA(VLOOKUP(A283,'75m'!F$5:I$302,4,FALSE)),0,VLOOKUP(A283,'75m'!F$5:I$302,4,FALSE)))</f>
        <v>0</v>
      </c>
      <c r="H283" s="75" t="str">
        <f>IF(B283="","",IF(ISNA(VLOOKUP(A283,'75m'!F$5:J$302,5,FALSE)),"",VLOOKUP(A283,'75m'!F$5:J$302,5,FALSE)))</f>
        <v/>
      </c>
      <c r="I283" s="77">
        <f>IF(B283="",0,IF(ISNA(VLOOKUP(A283,'600m'!F$5:I$302,2,FALSE)),0,VLOOKUP(A283,'600m'!F$5:I$302,2,FALSE)))</f>
        <v>0</v>
      </c>
      <c r="J283" s="75">
        <f>IF(B283="",0,IF(ISNA(VLOOKUP(A283,'600m'!F$5:I$302,4,FALSE)),0,VLOOKUP(A283,'600m'!F$5:I$302,4,FALSE)))</f>
        <v>0</v>
      </c>
      <c r="K283" s="75" t="str">
        <f>IF(B283="","",IF(ISNA(VLOOKUP(A283,'600m'!F$5:J$302,5,FALSE)),"",VLOOKUP(A283,'600m'!F$5:J$302,5,FALSE)))</f>
        <v/>
      </c>
      <c r="L283" s="75" t="str">
        <f>IF(B283="","",IF(ISNA(VLOOKUP(A283,LongJump!F$5:G$302,2,FALSE)),"",VLOOKUP(A283,LongJump!F$5:G$302,2,FALSE)))</f>
        <v/>
      </c>
      <c r="M283" s="75">
        <f>IF(B283="",0,IF(ISNA(VLOOKUP(A283,LongJump!F$5:I$302,4,FALSE)),0,VLOOKUP(A283,LongJump!F$5:I$302,4,FALSE)))</f>
        <v>0</v>
      </c>
      <c r="N283" s="75">
        <f>IF(B283="",0,IF(ISNA(VLOOKUP(A283,LongJump!F$5:J$302,5,FALSE)),0,VLOOKUP(A283,LongJump!F$5:J$302,5,FALSE)))</f>
        <v>0</v>
      </c>
      <c r="O283" s="75" t="str">
        <f>IF(B283="","",IF(ISNA(VLOOKUP(A283,Vortex!F$5:I$302,2,FALSE)),"",VLOOKUP(A283,Vortex!F$5:I$302,2,FALSE)))</f>
        <v/>
      </c>
      <c r="P283" s="75">
        <f>IF(B283="",0,IF(ISNA(VLOOKUP(A283,Vortex!F$5:I$302,4,FALSE)),0,VLOOKUP(A283,Vortex!F$5:I$302,4,FALSE)))</f>
        <v>0</v>
      </c>
      <c r="Q283" s="75">
        <f t="shared" si="52"/>
        <v>0</v>
      </c>
      <c r="R283" s="75" t="str">
        <f t="shared" si="53"/>
        <v/>
      </c>
      <c r="S283" s="75" t="str">
        <f t="shared" si="54"/>
        <v/>
      </c>
      <c r="T283" s="75" t="str">
        <f t="shared" si="55"/>
        <v/>
      </c>
      <c r="U283" s="75" t="str">
        <f t="shared" si="56"/>
        <v/>
      </c>
    </row>
    <row r="284" spans="1:22" ht="20" customHeight="1">
      <c r="A284" s="75" t="str">
        <f>IF(DECLARATIONS!C283=0,"",DECLARATIONS!C283)</f>
        <v/>
      </c>
      <c r="B284" s="237" t="str">
        <f>IF(ISNA(VLOOKUP(A284,DECLARATIONS!C$5:D$292,2,FALSE)),"",IF(VLOOKUP(A284,DECLARATIONS!C$5:D$292,2,FALSE)="","",VLOOKUP(A284,DECLARATIONS!C$5:D$292,2,FALSE)))</f>
        <v/>
      </c>
      <c r="C284" s="237" t="str">
        <f>IF(ISNA(VLOOKUP(A284,DECLARATIONS!C$5:G$292,5,FALSE)),"",IF(VLOOKUP(A284,DECLARATIONS!C$5:G$292,5,FALSE)="","",VLOOKUP(A284,DECLARATIONS!C$5:G$292,5,FALSE)))</f>
        <v/>
      </c>
      <c r="D284" s="237" t="str">
        <f>IF(ISNA(VLOOKUP(A284,DECLARATIONS!C$5:H$292,6,FALSE)),"",IF(VLOOKUP(A284,DECLARATIONS!C$5:H$292,6,FALSE)="","",VLOOKUP(A284,DECLARATIONS!C$5:H$292,6,FALSE)))</f>
        <v/>
      </c>
      <c r="E284" s="237" t="str">
        <f>IF(ISNA(VLOOKUP(A284,DECLARATIONS!C$5:F$292,4,FALSE)),"",IF(VLOOKUP(A284,DECLARATIONS!C$5:F$292,4,FALSE)="","",VLOOKUP(A284,DECLARATIONS!C$5:F$292,4,FALSE)))</f>
        <v/>
      </c>
      <c r="F284" s="75" t="str">
        <f>IF(B284="","",IF(ISNA(VLOOKUP(A284,'75m'!F$5:G$302,2,FALSE)),"",VLOOKUP(A284,'75m'!F$5:G$302,2,FALSE)))</f>
        <v/>
      </c>
      <c r="G284" s="75">
        <f>IF(B284="",0,IF(ISNA(VLOOKUP(A284,'75m'!F$5:I$302,4,FALSE)),0,VLOOKUP(A284,'75m'!F$5:I$302,4,FALSE)))</f>
        <v>0</v>
      </c>
      <c r="H284" s="75" t="str">
        <f>IF(B284="","",IF(ISNA(VLOOKUP(A284,'75m'!F$5:J$302,5,FALSE)),"",VLOOKUP(A284,'75m'!F$5:J$302,5,FALSE)))</f>
        <v/>
      </c>
      <c r="I284" s="77">
        <f>IF(B284="",0,IF(ISNA(VLOOKUP(A284,'600m'!F$5:I$302,2,FALSE)),0,VLOOKUP(A284,'600m'!F$5:I$302,2,FALSE)))</f>
        <v>0</v>
      </c>
      <c r="J284" s="75">
        <f>IF(B284="",0,IF(ISNA(VLOOKUP(A284,'600m'!F$5:I$302,4,FALSE)),0,VLOOKUP(A284,'600m'!F$5:I$302,4,FALSE)))</f>
        <v>0</v>
      </c>
      <c r="K284" s="75" t="str">
        <f>IF(B284="","",IF(ISNA(VLOOKUP(A284,'600m'!F$5:J$302,5,FALSE)),"",VLOOKUP(A284,'600m'!F$5:J$302,5,FALSE)))</f>
        <v/>
      </c>
      <c r="L284" s="75" t="str">
        <f>IF(B284="","",IF(ISNA(VLOOKUP(A284,LongJump!F$5:G$302,2,FALSE)),"",VLOOKUP(A284,LongJump!F$5:G$302,2,FALSE)))</f>
        <v/>
      </c>
      <c r="M284" s="75">
        <f>IF(B284="",0,IF(ISNA(VLOOKUP(A284,LongJump!F$5:I$302,4,FALSE)),0,VLOOKUP(A284,LongJump!F$5:I$302,4,FALSE)))</f>
        <v>0</v>
      </c>
      <c r="N284" s="75">
        <f>IF(B284="",0,IF(ISNA(VLOOKUP(A284,LongJump!F$5:J$302,5,FALSE)),0,VLOOKUP(A284,LongJump!F$5:J$302,5,FALSE)))</f>
        <v>0</v>
      </c>
      <c r="O284" s="75" t="str">
        <f>IF(B284="","",IF(ISNA(VLOOKUP(A284,Vortex!F$5:I$302,2,FALSE)),"",VLOOKUP(A284,Vortex!F$5:I$302,2,FALSE)))</f>
        <v/>
      </c>
      <c r="P284" s="75">
        <f>IF(B284="",0,IF(ISNA(VLOOKUP(A284,Vortex!F$5:I$302,4,FALSE)),0,VLOOKUP(A284,Vortex!F$5:I$302,4,FALSE)))</f>
        <v>0</v>
      </c>
      <c r="Q284" s="75">
        <f t="shared" si="52"/>
        <v>0</v>
      </c>
      <c r="R284" s="75" t="str">
        <f t="shared" si="53"/>
        <v/>
      </c>
      <c r="S284" s="75" t="str">
        <f t="shared" si="54"/>
        <v/>
      </c>
      <c r="T284" s="75" t="str">
        <f t="shared" si="55"/>
        <v/>
      </c>
      <c r="U284" s="75" t="str">
        <f t="shared" si="56"/>
        <v/>
      </c>
    </row>
    <row r="285" spans="1:22" ht="20" customHeight="1">
      <c r="A285" s="75" t="str">
        <f>IF(DECLARATIONS!C284=0,"",DECLARATIONS!C284)</f>
        <v/>
      </c>
      <c r="B285" s="237" t="str">
        <f>IF(ISNA(VLOOKUP(A285,DECLARATIONS!C$5:D$292,2,FALSE)),"",IF(VLOOKUP(A285,DECLARATIONS!C$5:D$292,2,FALSE)="","",VLOOKUP(A285,DECLARATIONS!C$5:D$292,2,FALSE)))</f>
        <v/>
      </c>
      <c r="C285" s="237" t="str">
        <f>IF(ISNA(VLOOKUP(A285,DECLARATIONS!C$5:G$292,5,FALSE)),"",IF(VLOOKUP(A285,DECLARATIONS!C$5:G$292,5,FALSE)="","",VLOOKUP(A285,DECLARATIONS!C$5:G$292,5,FALSE)))</f>
        <v/>
      </c>
      <c r="D285" s="237" t="str">
        <f>IF(ISNA(VLOOKUP(A285,DECLARATIONS!C$5:H$292,6,FALSE)),"",IF(VLOOKUP(A285,DECLARATIONS!C$5:H$292,6,FALSE)="","",VLOOKUP(A285,DECLARATIONS!C$5:H$292,6,FALSE)))</f>
        <v/>
      </c>
      <c r="E285" s="237" t="str">
        <f>IF(ISNA(VLOOKUP(A285,DECLARATIONS!C$5:F$292,4,FALSE)),"",IF(VLOOKUP(A285,DECLARATIONS!C$5:F$292,4,FALSE)="","",VLOOKUP(A285,DECLARATIONS!C$5:F$292,4,FALSE)))</f>
        <v/>
      </c>
      <c r="F285" s="75" t="str">
        <f>IF(B285="","",IF(ISNA(VLOOKUP(A285,'75m'!F$5:G$302,2,FALSE)),"",VLOOKUP(A285,'75m'!F$5:G$302,2,FALSE)))</f>
        <v/>
      </c>
      <c r="G285" s="75">
        <f>IF(B285="",0,IF(ISNA(VLOOKUP(A285,'75m'!F$5:I$302,4,FALSE)),0,VLOOKUP(A285,'75m'!F$5:I$302,4,FALSE)))</f>
        <v>0</v>
      </c>
      <c r="H285" s="75" t="str">
        <f>IF(B285="","",IF(ISNA(VLOOKUP(A285,'75m'!F$5:J$302,5,FALSE)),"",VLOOKUP(A285,'75m'!F$5:J$302,5,FALSE)))</f>
        <v/>
      </c>
      <c r="I285" s="77">
        <f>IF(B285="",0,IF(ISNA(VLOOKUP(A285,'600m'!F$5:I$302,2,FALSE)),0,VLOOKUP(A285,'600m'!F$5:I$302,2,FALSE)))</f>
        <v>0</v>
      </c>
      <c r="J285" s="75">
        <f>IF(B285="",0,IF(ISNA(VLOOKUP(A285,'600m'!F$5:I$302,4,FALSE)),0,VLOOKUP(A285,'600m'!F$5:I$302,4,FALSE)))</f>
        <v>0</v>
      </c>
      <c r="K285" s="75" t="str">
        <f>IF(B285="","",IF(ISNA(VLOOKUP(A285,'600m'!F$5:J$302,5,FALSE)),"",VLOOKUP(A285,'600m'!F$5:J$302,5,FALSE)))</f>
        <v/>
      </c>
      <c r="L285" s="75" t="str">
        <f>IF(B285="","",IF(ISNA(VLOOKUP(A285,LongJump!F$5:G$302,2,FALSE)),"",VLOOKUP(A285,LongJump!F$5:G$302,2,FALSE)))</f>
        <v/>
      </c>
      <c r="M285" s="75">
        <f>IF(B285="",0,IF(ISNA(VLOOKUP(A285,LongJump!F$5:I$302,4,FALSE)),0,VLOOKUP(A285,LongJump!F$5:I$302,4,FALSE)))</f>
        <v>0</v>
      </c>
      <c r="N285" s="75">
        <f>IF(B285="",0,IF(ISNA(VLOOKUP(A285,LongJump!F$5:J$302,5,FALSE)),0,VLOOKUP(A285,LongJump!F$5:J$302,5,FALSE)))</f>
        <v>0</v>
      </c>
      <c r="O285" s="75" t="str">
        <f>IF(B285="","",IF(ISNA(VLOOKUP(A285,Vortex!F$5:I$302,2,FALSE)),"",VLOOKUP(A285,Vortex!F$5:I$302,2,FALSE)))</f>
        <v/>
      </c>
      <c r="P285" s="75">
        <f>IF(B285="",0,IF(ISNA(VLOOKUP(A285,Vortex!F$5:I$302,4,FALSE)),0,VLOOKUP(A285,Vortex!F$5:I$302,4,FALSE)))</f>
        <v>0</v>
      </c>
      <c r="Q285" s="75">
        <f t="shared" si="52"/>
        <v>0</v>
      </c>
      <c r="R285" s="75" t="str">
        <f t="shared" si="53"/>
        <v/>
      </c>
      <c r="S285" s="75" t="str">
        <f t="shared" si="54"/>
        <v/>
      </c>
      <c r="T285" s="75" t="str">
        <f t="shared" si="55"/>
        <v/>
      </c>
      <c r="U285" s="75" t="str">
        <f t="shared" si="56"/>
        <v/>
      </c>
    </row>
    <row r="286" spans="1:22" ht="20" customHeight="1">
      <c r="A286" s="75" t="str">
        <f>IF(DECLARATIONS!C285=0,"",DECLARATIONS!C285)</f>
        <v/>
      </c>
      <c r="B286" s="237" t="str">
        <f>IF(ISNA(VLOOKUP(A286,DECLARATIONS!C$5:D$292,2,FALSE)),"",IF(VLOOKUP(A286,DECLARATIONS!C$5:D$292,2,FALSE)="","",VLOOKUP(A286,DECLARATIONS!C$5:D$292,2,FALSE)))</f>
        <v/>
      </c>
      <c r="C286" s="237" t="str">
        <f>IF(ISNA(VLOOKUP(A286,DECLARATIONS!C$5:G$292,5,FALSE)),"",IF(VLOOKUP(A286,DECLARATIONS!C$5:G$292,5,FALSE)="","",VLOOKUP(A286,DECLARATIONS!C$5:G$292,5,FALSE)))</f>
        <v/>
      </c>
      <c r="D286" s="237" t="str">
        <f>IF(ISNA(VLOOKUP(A286,DECLARATIONS!C$5:H$292,6,FALSE)),"",IF(VLOOKUP(A286,DECLARATIONS!C$5:H$292,6,FALSE)="","",VLOOKUP(A286,DECLARATIONS!C$5:H$292,6,FALSE)))</f>
        <v/>
      </c>
      <c r="E286" s="237" t="str">
        <f>IF(ISNA(VLOOKUP(A286,DECLARATIONS!C$5:F$292,4,FALSE)),"",IF(VLOOKUP(A286,DECLARATIONS!C$5:F$292,4,FALSE)="","",VLOOKUP(A286,DECLARATIONS!C$5:F$292,4,FALSE)))</f>
        <v/>
      </c>
      <c r="F286" s="75" t="str">
        <f>IF(B286="","",IF(ISNA(VLOOKUP(A286,'75m'!F$5:G$302,2,FALSE)),"",VLOOKUP(A286,'75m'!F$5:G$302,2,FALSE)))</f>
        <v/>
      </c>
      <c r="G286" s="75">
        <f>IF(B286="",0,IF(ISNA(VLOOKUP(A286,'75m'!F$5:I$302,4,FALSE)),0,VLOOKUP(A286,'75m'!F$5:I$302,4,FALSE)))</f>
        <v>0</v>
      </c>
      <c r="H286" s="75" t="str">
        <f>IF(B286="","",IF(ISNA(VLOOKUP(A286,'75m'!F$5:J$302,5,FALSE)),"",VLOOKUP(A286,'75m'!F$5:J$302,5,FALSE)))</f>
        <v/>
      </c>
      <c r="I286" s="77">
        <f>IF(B286="",0,IF(ISNA(VLOOKUP(A286,'600m'!F$5:I$302,2,FALSE)),0,VLOOKUP(A286,'600m'!F$5:I$302,2,FALSE)))</f>
        <v>0</v>
      </c>
      <c r="J286" s="75">
        <f>IF(B286="",0,IF(ISNA(VLOOKUP(A286,'600m'!F$5:I$302,4,FALSE)),0,VLOOKUP(A286,'600m'!F$5:I$302,4,FALSE)))</f>
        <v>0</v>
      </c>
      <c r="K286" s="75" t="str">
        <f>IF(B286="","",IF(ISNA(VLOOKUP(A286,'600m'!F$5:J$302,5,FALSE)),"",VLOOKUP(A286,'600m'!F$5:J$302,5,FALSE)))</f>
        <v/>
      </c>
      <c r="L286" s="75" t="str">
        <f>IF(B286="","",IF(ISNA(VLOOKUP(A286,LongJump!F$5:G$302,2,FALSE)),"",VLOOKUP(A286,LongJump!F$5:G$302,2,FALSE)))</f>
        <v/>
      </c>
      <c r="M286" s="75">
        <f>IF(B286="",0,IF(ISNA(VLOOKUP(A286,LongJump!F$5:I$302,4,FALSE)),0,VLOOKUP(A286,LongJump!F$5:I$302,4,FALSE)))</f>
        <v>0</v>
      </c>
      <c r="N286" s="75">
        <f>IF(B286="",0,IF(ISNA(VLOOKUP(A286,LongJump!F$5:J$302,5,FALSE)),0,VLOOKUP(A286,LongJump!F$5:J$302,5,FALSE)))</f>
        <v>0</v>
      </c>
      <c r="O286" s="75" t="str">
        <f>IF(B286="","",IF(ISNA(VLOOKUP(A286,Vortex!F$5:I$302,2,FALSE)),"",VLOOKUP(A286,Vortex!F$5:I$302,2,FALSE)))</f>
        <v/>
      </c>
      <c r="P286" s="75">
        <f>IF(B286="",0,IF(ISNA(VLOOKUP(A286,Vortex!F$5:I$302,4,FALSE)),0,VLOOKUP(A286,Vortex!F$5:I$302,4,FALSE)))</f>
        <v>0</v>
      </c>
      <c r="Q286" s="75">
        <f t="shared" si="52"/>
        <v>0</v>
      </c>
      <c r="R286" s="75" t="str">
        <f t="shared" si="53"/>
        <v/>
      </c>
      <c r="S286" s="75" t="str">
        <f t="shared" si="54"/>
        <v/>
      </c>
      <c r="T286" s="75" t="str">
        <f t="shared" si="55"/>
        <v/>
      </c>
      <c r="U286" s="75" t="str">
        <f t="shared" si="56"/>
        <v/>
      </c>
    </row>
    <row r="287" spans="1:22" ht="20" customHeight="1">
      <c r="A287" s="75" t="str">
        <f>IF(DECLARATIONS!C286=0,"",DECLARATIONS!C286)</f>
        <v/>
      </c>
      <c r="B287" s="237" t="str">
        <f>IF(ISNA(VLOOKUP(A287,DECLARATIONS!C$5:D$292,2,FALSE)),"",IF(VLOOKUP(A287,DECLARATIONS!C$5:D$292,2,FALSE)="","",VLOOKUP(A287,DECLARATIONS!C$5:D$292,2,FALSE)))</f>
        <v/>
      </c>
      <c r="C287" s="237" t="str">
        <f>IF(ISNA(VLOOKUP(A287,DECLARATIONS!C$5:G$292,5,FALSE)),"",IF(VLOOKUP(A287,DECLARATIONS!C$5:G$292,5,FALSE)="","",VLOOKUP(A287,DECLARATIONS!C$5:G$292,5,FALSE)))</f>
        <v/>
      </c>
      <c r="D287" s="237" t="str">
        <f>IF(ISNA(VLOOKUP(A287,DECLARATIONS!C$5:H$292,6,FALSE)),"",IF(VLOOKUP(A287,DECLARATIONS!C$5:H$292,6,FALSE)="","",VLOOKUP(A287,DECLARATIONS!C$5:H$292,6,FALSE)))</f>
        <v/>
      </c>
      <c r="E287" s="237" t="str">
        <f>IF(ISNA(VLOOKUP(A287,DECLARATIONS!C$5:F$292,4,FALSE)),"",IF(VLOOKUP(A287,DECLARATIONS!C$5:F$292,4,FALSE)="","",VLOOKUP(A287,DECLARATIONS!C$5:F$292,4,FALSE)))</f>
        <v/>
      </c>
      <c r="F287" s="75" t="str">
        <f>IF(B287="","",IF(ISNA(VLOOKUP(A287,'75m'!F$5:G$302,2,FALSE)),"",VLOOKUP(A287,'75m'!F$5:G$302,2,FALSE)))</f>
        <v/>
      </c>
      <c r="G287" s="75">
        <f>IF(B287="",0,IF(ISNA(VLOOKUP(A287,'75m'!F$5:I$302,4,FALSE)),0,VLOOKUP(A287,'75m'!F$5:I$302,4,FALSE)))</f>
        <v>0</v>
      </c>
      <c r="H287" s="75" t="str">
        <f>IF(B287="","",IF(ISNA(VLOOKUP(A287,'75m'!F$5:J$302,5,FALSE)),"",VLOOKUP(A287,'75m'!F$5:J$302,5,FALSE)))</f>
        <v/>
      </c>
      <c r="I287" s="77">
        <f>IF(B287="",0,IF(ISNA(VLOOKUP(A287,'600m'!F$5:I$302,2,FALSE)),0,VLOOKUP(A287,'600m'!F$5:I$302,2,FALSE)))</f>
        <v>0</v>
      </c>
      <c r="J287" s="75">
        <f>IF(B287="",0,IF(ISNA(VLOOKUP(A287,'600m'!F$5:I$302,4,FALSE)),0,VLOOKUP(A287,'600m'!F$5:I$302,4,FALSE)))</f>
        <v>0</v>
      </c>
      <c r="K287" s="75" t="str">
        <f>IF(B287="","",IF(ISNA(VLOOKUP(A287,'600m'!F$5:J$302,5,FALSE)),"",VLOOKUP(A287,'600m'!F$5:J$302,5,FALSE)))</f>
        <v/>
      </c>
      <c r="L287" s="75" t="str">
        <f>IF(B287="","",IF(ISNA(VLOOKUP(A287,LongJump!F$5:G$302,2,FALSE)),"",VLOOKUP(A287,LongJump!F$5:G$302,2,FALSE)))</f>
        <v/>
      </c>
      <c r="M287" s="75">
        <f>IF(B287="",0,IF(ISNA(VLOOKUP(A287,LongJump!F$5:I$302,4,FALSE)),0,VLOOKUP(A287,LongJump!F$5:I$302,4,FALSE)))</f>
        <v>0</v>
      </c>
      <c r="N287" s="75">
        <f>IF(B287="",0,IF(ISNA(VLOOKUP(A287,LongJump!F$5:J$302,5,FALSE)),0,VLOOKUP(A287,LongJump!F$5:J$302,5,FALSE)))</f>
        <v>0</v>
      </c>
      <c r="O287" s="75" t="str">
        <f>IF(B287="","",IF(ISNA(VLOOKUP(A287,Vortex!F$5:I$302,2,FALSE)),"",VLOOKUP(A287,Vortex!F$5:I$302,2,FALSE)))</f>
        <v/>
      </c>
      <c r="P287" s="75">
        <f>IF(B287="",0,IF(ISNA(VLOOKUP(A287,Vortex!F$5:I$302,4,FALSE)),0,VLOOKUP(A287,Vortex!F$5:I$302,4,FALSE)))</f>
        <v>0</v>
      </c>
      <c r="Q287" s="75">
        <f t="shared" si="52"/>
        <v>0</v>
      </c>
      <c r="R287" s="75" t="str">
        <f t="shared" si="53"/>
        <v/>
      </c>
      <c r="S287" s="75" t="str">
        <f t="shared" si="54"/>
        <v/>
      </c>
      <c r="T287" s="75" t="str">
        <f t="shared" si="55"/>
        <v/>
      </c>
      <c r="U287" s="75" t="str">
        <f t="shared" si="56"/>
        <v/>
      </c>
    </row>
    <row r="288" spans="1:22" ht="20" customHeight="1">
      <c r="A288" s="75" t="str">
        <f>IF(DECLARATIONS!C287=0,"",DECLARATIONS!C287)</f>
        <v/>
      </c>
      <c r="B288" s="237" t="str">
        <f>IF(ISNA(VLOOKUP(A288,DECLARATIONS!C$5:D$292,2,FALSE)),"",IF(VLOOKUP(A288,DECLARATIONS!C$5:D$292,2,FALSE)="","",VLOOKUP(A288,DECLARATIONS!C$5:D$292,2,FALSE)))</f>
        <v/>
      </c>
      <c r="C288" s="237" t="str">
        <f>IF(ISNA(VLOOKUP(A288,DECLARATIONS!C$5:G$292,5,FALSE)),"",IF(VLOOKUP(A288,DECLARATIONS!C$5:G$292,5,FALSE)="","",VLOOKUP(A288,DECLARATIONS!C$5:G$292,5,FALSE)))</f>
        <v/>
      </c>
      <c r="D288" s="237" t="str">
        <f>IF(ISNA(VLOOKUP(A288,DECLARATIONS!C$5:H$292,6,FALSE)),"",IF(VLOOKUP(A288,DECLARATIONS!C$5:H$292,6,FALSE)="","",VLOOKUP(A288,DECLARATIONS!C$5:H$292,6,FALSE)))</f>
        <v/>
      </c>
      <c r="E288" s="237" t="str">
        <f>IF(ISNA(VLOOKUP(A288,DECLARATIONS!C$5:F$292,4,FALSE)),"",IF(VLOOKUP(A288,DECLARATIONS!C$5:F$292,4,FALSE)="","",VLOOKUP(A288,DECLARATIONS!C$5:F$292,4,FALSE)))</f>
        <v/>
      </c>
      <c r="F288" s="75" t="str">
        <f>IF(B288="","",IF(ISNA(VLOOKUP(A288,'75m'!F$5:G$302,2,FALSE)),"",VLOOKUP(A288,'75m'!F$5:G$302,2,FALSE)))</f>
        <v/>
      </c>
      <c r="G288" s="75">
        <f>IF(B288="",0,IF(ISNA(VLOOKUP(A288,'75m'!F$5:I$302,4,FALSE)),0,VLOOKUP(A288,'75m'!F$5:I$302,4,FALSE)))</f>
        <v>0</v>
      </c>
      <c r="H288" s="75" t="str">
        <f>IF(B288="","",IF(ISNA(VLOOKUP(A288,'75m'!F$5:J$302,5,FALSE)),"",VLOOKUP(A288,'75m'!F$5:J$302,5,FALSE)))</f>
        <v/>
      </c>
      <c r="I288" s="77">
        <f>IF(B288="",0,IF(ISNA(VLOOKUP(A288,'600m'!F$5:I$302,2,FALSE)),0,VLOOKUP(A288,'600m'!F$5:I$302,2,FALSE)))</f>
        <v>0</v>
      </c>
      <c r="J288" s="75">
        <f>IF(B288="",0,IF(ISNA(VLOOKUP(A288,'600m'!F$5:I$302,4,FALSE)),0,VLOOKUP(A288,'600m'!F$5:I$302,4,FALSE)))</f>
        <v>0</v>
      </c>
      <c r="K288" s="75" t="str">
        <f>IF(B288="","",IF(ISNA(VLOOKUP(A288,'600m'!F$5:J$302,5,FALSE)),"",VLOOKUP(A288,'600m'!F$5:J$302,5,FALSE)))</f>
        <v/>
      </c>
      <c r="L288" s="75" t="str">
        <f>IF(B288="","",IF(ISNA(VLOOKUP(A288,LongJump!F$5:G$302,2,FALSE)),"",VLOOKUP(A288,LongJump!F$5:G$302,2,FALSE)))</f>
        <v/>
      </c>
      <c r="M288" s="75">
        <f>IF(B288="",0,IF(ISNA(VLOOKUP(A288,LongJump!F$5:I$302,4,FALSE)),0,VLOOKUP(A288,LongJump!F$5:I$302,4,FALSE)))</f>
        <v>0</v>
      </c>
      <c r="N288" s="75">
        <f>IF(B288="",0,IF(ISNA(VLOOKUP(A288,LongJump!F$5:J$302,5,FALSE)),0,VLOOKUP(A288,LongJump!F$5:J$302,5,FALSE)))</f>
        <v>0</v>
      </c>
      <c r="O288" s="75" t="str">
        <f>IF(B288="","",IF(ISNA(VLOOKUP(A288,Vortex!F$5:I$302,2,FALSE)),"",VLOOKUP(A288,Vortex!F$5:I$302,2,FALSE)))</f>
        <v/>
      </c>
      <c r="P288" s="75">
        <f>IF(B288="",0,IF(ISNA(VLOOKUP(A288,Vortex!F$5:I$302,4,FALSE)),0,VLOOKUP(A288,Vortex!F$5:I$302,4,FALSE)))</f>
        <v>0</v>
      </c>
      <c r="Q288" s="75">
        <f t="shared" si="52"/>
        <v>0</v>
      </c>
      <c r="R288" s="75" t="str">
        <f t="shared" si="53"/>
        <v/>
      </c>
      <c r="S288" s="75" t="str">
        <f t="shared" si="54"/>
        <v/>
      </c>
      <c r="T288" s="75" t="str">
        <f t="shared" si="55"/>
        <v/>
      </c>
      <c r="U288" s="75" t="str">
        <f t="shared" si="56"/>
        <v/>
      </c>
    </row>
    <row r="289" spans="1:24" ht="20" customHeight="1">
      <c r="A289" s="75" t="str">
        <f>IF(DECLARATIONS!C288=0,"",DECLARATIONS!C288)</f>
        <v/>
      </c>
      <c r="B289" s="237" t="str">
        <f>IF(ISNA(VLOOKUP(A289,DECLARATIONS!C$5:D$292,2,FALSE)),"",IF(VLOOKUP(A289,DECLARATIONS!C$5:D$292,2,FALSE)="","",VLOOKUP(A289,DECLARATIONS!C$5:D$292,2,FALSE)))</f>
        <v/>
      </c>
      <c r="C289" s="237" t="str">
        <f>IF(ISNA(VLOOKUP(A289,DECLARATIONS!C$5:G$292,5,FALSE)),"",IF(VLOOKUP(A289,DECLARATIONS!C$5:G$292,5,FALSE)="","",VLOOKUP(A289,DECLARATIONS!C$5:G$292,5,FALSE)))</f>
        <v/>
      </c>
      <c r="D289" s="237" t="str">
        <f>IF(ISNA(VLOOKUP(A289,DECLARATIONS!C$5:H$292,6,FALSE)),"",IF(VLOOKUP(A289,DECLARATIONS!C$5:H$292,6,FALSE)="","",VLOOKUP(A289,DECLARATIONS!C$5:H$292,6,FALSE)))</f>
        <v/>
      </c>
      <c r="E289" s="237" t="str">
        <f>IF(ISNA(VLOOKUP(A289,DECLARATIONS!C$5:F$292,4,FALSE)),"",IF(VLOOKUP(A289,DECLARATIONS!C$5:F$292,4,FALSE)="","",VLOOKUP(A289,DECLARATIONS!C$5:F$292,4,FALSE)))</f>
        <v/>
      </c>
      <c r="F289" s="75" t="str">
        <f>IF(B289="","",IF(ISNA(VLOOKUP(A289,'75m'!F$5:G$302,2,FALSE)),"",VLOOKUP(A289,'75m'!F$5:G$302,2,FALSE)))</f>
        <v/>
      </c>
      <c r="G289" s="75">
        <f>IF(B289="",0,IF(ISNA(VLOOKUP(A289,'75m'!F$5:I$302,4,FALSE)),0,VLOOKUP(A289,'75m'!F$5:I$302,4,FALSE)))</f>
        <v>0</v>
      </c>
      <c r="H289" s="75" t="str">
        <f>IF(B289="","",IF(ISNA(VLOOKUP(A289,'75m'!F$5:J$302,5,FALSE)),"",VLOOKUP(A289,'75m'!F$5:J$302,5,FALSE)))</f>
        <v/>
      </c>
      <c r="I289" s="77">
        <f>IF(B289="",0,IF(ISNA(VLOOKUP(A289,'600m'!F$5:I$302,2,FALSE)),0,VLOOKUP(A289,'600m'!F$5:I$302,2,FALSE)))</f>
        <v>0</v>
      </c>
      <c r="J289" s="75">
        <f>IF(B289="",0,IF(ISNA(VLOOKUP(A289,'600m'!F$5:I$302,4,FALSE)),0,VLOOKUP(A289,'600m'!F$5:I$302,4,FALSE)))</f>
        <v>0</v>
      </c>
      <c r="K289" s="75" t="str">
        <f>IF(B289="","",IF(ISNA(VLOOKUP(A289,'600m'!F$5:J$302,5,FALSE)),"",VLOOKUP(A289,'600m'!F$5:J$302,5,FALSE)))</f>
        <v/>
      </c>
      <c r="L289" s="75" t="str">
        <f>IF(B289="","",IF(ISNA(VLOOKUP(A289,LongJump!F$5:G$302,2,FALSE)),"",VLOOKUP(A289,LongJump!F$5:G$302,2,FALSE)))</f>
        <v/>
      </c>
      <c r="M289" s="75">
        <f>IF(B289="",0,IF(ISNA(VLOOKUP(A289,LongJump!F$5:I$302,4,FALSE)),0,VLOOKUP(A289,LongJump!F$5:I$302,4,FALSE)))</f>
        <v>0</v>
      </c>
      <c r="N289" s="75">
        <f>IF(B289="",0,IF(ISNA(VLOOKUP(A289,LongJump!F$5:J$302,5,FALSE)),0,VLOOKUP(A289,LongJump!F$5:J$302,5,FALSE)))</f>
        <v>0</v>
      </c>
      <c r="O289" s="75" t="str">
        <f>IF(B289="","",IF(ISNA(VLOOKUP(A289,Vortex!F$5:I$302,2,FALSE)),"",VLOOKUP(A289,Vortex!F$5:I$302,2,FALSE)))</f>
        <v/>
      </c>
      <c r="P289" s="75">
        <f>IF(B289="",0,IF(ISNA(VLOOKUP(A289,Vortex!F$5:I$302,4,FALSE)),0,VLOOKUP(A289,Vortex!F$5:I$302,4,FALSE)))</f>
        <v>0</v>
      </c>
      <c r="Q289" s="75">
        <f t="shared" si="52"/>
        <v>0</v>
      </c>
      <c r="R289" s="75" t="str">
        <f t="shared" si="53"/>
        <v/>
      </c>
      <c r="S289" s="75" t="str">
        <f t="shared" si="54"/>
        <v/>
      </c>
      <c r="T289" s="75" t="str">
        <f t="shared" si="55"/>
        <v/>
      </c>
      <c r="U289" s="75" t="str">
        <f t="shared" si="56"/>
        <v/>
      </c>
    </row>
    <row r="290" spans="1:24" ht="20" customHeight="1">
      <c r="A290" s="75" t="str">
        <f>IF(DECLARATIONS!C289=0,"",DECLARATIONS!C289)</f>
        <v/>
      </c>
      <c r="B290" s="237" t="str">
        <f>IF(ISNA(VLOOKUP(A290,DECLARATIONS!C$5:D$292,2,FALSE)),"",IF(VLOOKUP(A290,DECLARATIONS!C$5:D$292,2,FALSE)="","",VLOOKUP(A290,DECLARATIONS!C$5:D$292,2,FALSE)))</f>
        <v/>
      </c>
      <c r="C290" s="237" t="str">
        <f>IF(ISNA(VLOOKUP(A290,DECLARATIONS!C$5:G$292,5,FALSE)),"",IF(VLOOKUP(A290,DECLARATIONS!C$5:G$292,5,FALSE)="","",VLOOKUP(A290,DECLARATIONS!C$5:G$292,5,FALSE)))</f>
        <v/>
      </c>
      <c r="D290" s="237" t="str">
        <f>IF(ISNA(VLOOKUP(A290,DECLARATIONS!C$5:H$292,6,FALSE)),"",IF(VLOOKUP(A290,DECLARATIONS!C$5:H$292,6,FALSE)="","",VLOOKUP(A290,DECLARATIONS!C$5:H$292,6,FALSE)))</f>
        <v/>
      </c>
      <c r="E290" s="237" t="str">
        <f>IF(ISNA(VLOOKUP(A290,DECLARATIONS!C$5:F$292,4,FALSE)),"",IF(VLOOKUP(A290,DECLARATIONS!C$5:F$292,4,FALSE)="","",VLOOKUP(A290,DECLARATIONS!C$5:F$292,4,FALSE)))</f>
        <v/>
      </c>
      <c r="F290" s="75" t="str">
        <f>IF(B290="","",IF(ISNA(VLOOKUP(A290,'75m'!F$5:G$302,2,FALSE)),"",VLOOKUP(A290,'75m'!F$5:G$302,2,FALSE)))</f>
        <v/>
      </c>
      <c r="G290" s="75">
        <f>IF(B290="",0,IF(ISNA(VLOOKUP(A290,'75m'!F$5:I$302,4,FALSE)),0,VLOOKUP(A290,'75m'!F$5:I$302,4,FALSE)))</f>
        <v>0</v>
      </c>
      <c r="H290" s="75" t="str">
        <f>IF(B290="","",IF(ISNA(VLOOKUP(A290,'75m'!F$5:J$302,5,FALSE)),"",VLOOKUP(A290,'75m'!F$5:J$302,5,FALSE)))</f>
        <v/>
      </c>
      <c r="I290" s="77">
        <f>IF(B290="",0,IF(ISNA(VLOOKUP(A290,'600m'!F$5:I$302,2,FALSE)),0,VLOOKUP(A290,'600m'!F$5:I$302,2,FALSE)))</f>
        <v>0</v>
      </c>
      <c r="J290" s="75">
        <f>IF(B290="",0,IF(ISNA(VLOOKUP(A290,'600m'!F$5:I$302,4,FALSE)),0,VLOOKUP(A290,'600m'!F$5:I$302,4,FALSE)))</f>
        <v>0</v>
      </c>
      <c r="K290" s="75" t="str">
        <f>IF(B290="","",IF(ISNA(VLOOKUP(A290,'600m'!F$5:J$302,5,FALSE)),"",VLOOKUP(A290,'600m'!F$5:J$302,5,FALSE)))</f>
        <v/>
      </c>
      <c r="L290" s="75" t="str">
        <f>IF(B290="","",IF(ISNA(VLOOKUP(A290,LongJump!F$5:G$302,2,FALSE)),"",VLOOKUP(A290,LongJump!F$5:G$302,2,FALSE)))</f>
        <v/>
      </c>
      <c r="M290" s="75">
        <f>IF(B290="",0,IF(ISNA(VLOOKUP(A290,LongJump!F$5:I$302,4,FALSE)),0,VLOOKUP(A290,LongJump!F$5:I$302,4,FALSE)))</f>
        <v>0</v>
      </c>
      <c r="N290" s="75">
        <f>IF(B290="",0,IF(ISNA(VLOOKUP(A290,LongJump!F$5:J$302,5,FALSE)),0,VLOOKUP(A290,LongJump!F$5:J$302,5,FALSE)))</f>
        <v>0</v>
      </c>
      <c r="O290" s="75" t="str">
        <f>IF(B290="","",IF(ISNA(VLOOKUP(A290,Vortex!F$5:I$302,2,FALSE)),"",VLOOKUP(A290,Vortex!F$5:I$302,2,FALSE)))</f>
        <v/>
      </c>
      <c r="P290" s="75">
        <f>IF(B290="",0,IF(ISNA(VLOOKUP(A290,Vortex!F$5:I$302,4,FALSE)),0,VLOOKUP(A290,Vortex!F$5:I$302,4,FALSE)))</f>
        <v>0</v>
      </c>
      <c r="Q290" s="75">
        <f t="shared" si="52"/>
        <v>0</v>
      </c>
      <c r="R290" s="75" t="str">
        <f t="shared" si="53"/>
        <v/>
      </c>
      <c r="S290" s="75" t="str">
        <f t="shared" si="54"/>
        <v/>
      </c>
      <c r="T290" s="75" t="str">
        <f t="shared" si="55"/>
        <v/>
      </c>
      <c r="U290" s="75" t="str">
        <f t="shared" si="56"/>
        <v/>
      </c>
    </row>
    <row r="291" spans="1:24" ht="20" customHeight="1">
      <c r="A291" s="75" t="str">
        <f>IF(DECLARATIONS!C290=0,"",DECLARATIONS!C290)</f>
        <v/>
      </c>
      <c r="B291" s="237" t="str">
        <f>IF(ISNA(VLOOKUP(A291,DECLARATIONS!C$5:D$292,2,FALSE)),"",IF(VLOOKUP(A291,DECLARATIONS!C$5:D$292,2,FALSE)="","",VLOOKUP(A291,DECLARATIONS!C$5:D$292,2,FALSE)))</f>
        <v/>
      </c>
      <c r="C291" s="237" t="str">
        <f>IF(ISNA(VLOOKUP(A291,DECLARATIONS!C$5:G$292,5,FALSE)),"",IF(VLOOKUP(A291,DECLARATIONS!C$5:G$292,5,FALSE)="","",VLOOKUP(A291,DECLARATIONS!C$5:G$292,5,FALSE)))</f>
        <v/>
      </c>
      <c r="D291" s="237" t="str">
        <f>IF(ISNA(VLOOKUP(A291,DECLARATIONS!C$5:H$292,6,FALSE)),"",IF(VLOOKUP(A291,DECLARATIONS!C$5:H$292,6,FALSE)="","",VLOOKUP(A291,DECLARATIONS!C$5:H$292,6,FALSE)))</f>
        <v/>
      </c>
      <c r="E291" s="237" t="str">
        <f>IF(ISNA(VLOOKUP(A291,DECLARATIONS!C$5:F$292,4,FALSE)),"",IF(VLOOKUP(A291,DECLARATIONS!C$5:F$292,4,FALSE)="","",VLOOKUP(A291,DECLARATIONS!C$5:F$292,4,FALSE)))</f>
        <v/>
      </c>
      <c r="F291" s="75" t="str">
        <f>IF(B291="","",IF(ISNA(VLOOKUP(A291,'75m'!F$5:G$302,2,FALSE)),"",VLOOKUP(A291,'75m'!F$5:G$302,2,FALSE)))</f>
        <v/>
      </c>
      <c r="G291" s="75">
        <f>IF(B291="",0,IF(ISNA(VLOOKUP(A291,'75m'!F$5:I$302,4,FALSE)),0,VLOOKUP(A291,'75m'!F$5:I$302,4,FALSE)))</f>
        <v>0</v>
      </c>
      <c r="H291" s="75" t="str">
        <f>IF(B291="","",IF(ISNA(VLOOKUP(A291,'75m'!F$5:J$302,5,FALSE)),"",VLOOKUP(A291,'75m'!F$5:J$302,5,FALSE)))</f>
        <v/>
      </c>
      <c r="I291" s="77">
        <f>IF(B291="",0,IF(ISNA(VLOOKUP(A291,'600m'!F$5:I$302,2,FALSE)),0,VLOOKUP(A291,'600m'!F$5:I$302,2,FALSE)))</f>
        <v>0</v>
      </c>
      <c r="J291" s="75">
        <f>IF(B291="",0,IF(ISNA(VLOOKUP(A291,'600m'!F$5:I$302,4,FALSE)),0,VLOOKUP(A291,'600m'!F$5:I$302,4,FALSE)))</f>
        <v>0</v>
      </c>
      <c r="K291" s="75" t="str">
        <f>IF(B291="","",IF(ISNA(VLOOKUP(A291,'600m'!F$5:J$302,5,FALSE)),"",VLOOKUP(A291,'600m'!F$5:J$302,5,FALSE)))</f>
        <v/>
      </c>
      <c r="L291" s="75" t="str">
        <f>IF(B291="","",IF(ISNA(VLOOKUP(A291,LongJump!F$5:G$302,2,FALSE)),"",VLOOKUP(A291,LongJump!F$5:G$302,2,FALSE)))</f>
        <v/>
      </c>
      <c r="M291" s="75">
        <f>IF(B291="",0,IF(ISNA(VLOOKUP(A291,LongJump!F$5:I$302,4,FALSE)),0,VLOOKUP(A291,LongJump!F$5:I$302,4,FALSE)))</f>
        <v>0</v>
      </c>
      <c r="N291" s="75">
        <f>IF(B291="",0,IF(ISNA(VLOOKUP(A291,LongJump!F$5:J$302,5,FALSE)),0,VLOOKUP(A291,LongJump!F$5:J$302,5,FALSE)))</f>
        <v>0</v>
      </c>
      <c r="O291" s="75" t="str">
        <f>IF(B291="","",IF(ISNA(VLOOKUP(A291,Vortex!F$5:I$302,2,FALSE)),"",VLOOKUP(A291,Vortex!F$5:I$302,2,FALSE)))</f>
        <v/>
      </c>
      <c r="P291" s="75">
        <f>IF(B291="",0,IF(ISNA(VLOOKUP(A291,Vortex!F$5:I$302,4,FALSE)),0,VLOOKUP(A291,Vortex!F$5:I$302,4,FALSE)))</f>
        <v>0</v>
      </c>
      <c r="Q291" s="75">
        <f t="shared" si="52"/>
        <v>0</v>
      </c>
      <c r="R291" s="75" t="str">
        <f t="shared" si="53"/>
        <v/>
      </c>
      <c r="S291" s="75" t="str">
        <f t="shared" si="54"/>
        <v/>
      </c>
      <c r="T291" s="75" t="str">
        <f t="shared" si="55"/>
        <v/>
      </c>
      <c r="U291" s="75" t="str">
        <f t="shared" si="56"/>
        <v/>
      </c>
    </row>
    <row r="292" spans="1:24" ht="20" customHeight="1">
      <c r="A292" s="75" t="str">
        <f>IF(DECLARATIONS!C291=0,"",DECLARATIONS!C291)</f>
        <v/>
      </c>
      <c r="B292" s="237" t="str">
        <f>IF(ISNA(VLOOKUP(A292,DECLARATIONS!C$5:D$292,2,FALSE)),"",IF(VLOOKUP(A292,DECLARATIONS!C$5:D$292,2,FALSE)="","",VLOOKUP(A292,DECLARATIONS!C$5:D$292,2,FALSE)))</f>
        <v/>
      </c>
      <c r="C292" s="237" t="str">
        <f>IF(ISNA(VLOOKUP(A292,DECLARATIONS!C$5:G$292,5,FALSE)),"",IF(VLOOKUP(A292,DECLARATIONS!C$5:G$292,5,FALSE)="","",VLOOKUP(A292,DECLARATIONS!C$5:G$292,5,FALSE)))</f>
        <v/>
      </c>
      <c r="D292" s="237" t="str">
        <f>IF(ISNA(VLOOKUP(A292,DECLARATIONS!C$5:H$292,6,FALSE)),"",IF(VLOOKUP(A292,DECLARATIONS!C$5:H$292,6,FALSE)="","",VLOOKUP(A292,DECLARATIONS!C$5:H$292,6,FALSE)))</f>
        <v/>
      </c>
      <c r="E292" s="237" t="str">
        <f>IF(ISNA(VLOOKUP(A292,DECLARATIONS!C$5:F$292,4,FALSE)),"",IF(VLOOKUP(A292,DECLARATIONS!C$5:F$292,4,FALSE)="","",VLOOKUP(A292,DECLARATIONS!C$5:F$292,4,FALSE)))</f>
        <v/>
      </c>
      <c r="F292" s="75" t="str">
        <f>IF(B292="","",IF(ISNA(VLOOKUP(A292,'75m'!F$5:G$302,2,FALSE)),"",VLOOKUP(A292,'75m'!F$5:G$302,2,FALSE)))</f>
        <v/>
      </c>
      <c r="G292" s="75">
        <f>IF(B292="",0,IF(ISNA(VLOOKUP(A292,'75m'!F$5:I$302,4,FALSE)),0,VLOOKUP(A292,'75m'!F$5:I$302,4,FALSE)))</f>
        <v>0</v>
      </c>
      <c r="H292" s="75" t="str">
        <f>IF(B292="","",IF(ISNA(VLOOKUP(A292,'75m'!F$5:J$302,5,FALSE)),"",VLOOKUP(A292,'75m'!F$5:J$302,5,FALSE)))</f>
        <v/>
      </c>
      <c r="I292" s="77">
        <f>IF(B292="",0,IF(ISNA(VLOOKUP(A292,'600m'!F$5:I$302,2,FALSE)),0,VLOOKUP(A292,'600m'!F$5:I$302,2,FALSE)))</f>
        <v>0</v>
      </c>
      <c r="J292" s="75">
        <f>IF(B292="",0,IF(ISNA(VLOOKUP(A292,'600m'!F$5:I$302,4,FALSE)),0,VLOOKUP(A292,'600m'!F$5:I$302,4,FALSE)))</f>
        <v>0</v>
      </c>
      <c r="K292" s="75" t="str">
        <f>IF(B292="","",IF(ISNA(VLOOKUP(A292,'600m'!F$5:J$302,5,FALSE)),"",VLOOKUP(A292,'600m'!F$5:J$302,5,FALSE)))</f>
        <v/>
      </c>
      <c r="L292" s="75" t="str">
        <f>IF(B292="","",IF(ISNA(VLOOKUP(A292,LongJump!F$5:G$302,2,FALSE)),"",VLOOKUP(A292,LongJump!F$5:G$302,2,FALSE)))</f>
        <v/>
      </c>
      <c r="M292" s="75">
        <f>IF(B292="",0,IF(ISNA(VLOOKUP(A292,LongJump!F$5:I$302,4,FALSE)),0,VLOOKUP(A292,LongJump!F$5:I$302,4,FALSE)))</f>
        <v>0</v>
      </c>
      <c r="N292" s="75">
        <f>IF(B292="",0,IF(ISNA(VLOOKUP(A292,LongJump!F$5:J$302,5,FALSE)),0,VLOOKUP(A292,LongJump!F$5:J$302,5,FALSE)))</f>
        <v>0</v>
      </c>
      <c r="O292" s="75" t="str">
        <f>IF(B292="","",IF(ISNA(VLOOKUP(A292,Vortex!F$5:I$302,2,FALSE)),"",VLOOKUP(A292,Vortex!F$5:I$302,2,FALSE)))</f>
        <v/>
      </c>
      <c r="P292" s="75">
        <f>IF(B292="",0,IF(ISNA(VLOOKUP(A292,Vortex!F$5:I$302,4,FALSE)),0,VLOOKUP(A292,Vortex!F$5:I$302,4,FALSE)))</f>
        <v>0</v>
      </c>
      <c r="Q292" s="75">
        <f t="shared" si="52"/>
        <v>0</v>
      </c>
      <c r="R292" s="75" t="str">
        <f t="shared" si="53"/>
        <v/>
      </c>
      <c r="S292" s="75" t="str">
        <f t="shared" si="54"/>
        <v/>
      </c>
      <c r="T292" s="75" t="str">
        <f t="shared" si="55"/>
        <v/>
      </c>
      <c r="U292" s="75" t="str">
        <f t="shared" si="56"/>
        <v/>
      </c>
    </row>
    <row r="293" spans="1:24" ht="20" customHeight="1">
      <c r="A293" s="75" t="str">
        <f>IF(DECLARATIONS!C292=0,"",DECLARATIONS!C292)</f>
        <v/>
      </c>
      <c r="B293" s="237" t="str">
        <f>IF(ISNA(VLOOKUP(A293,DECLARATIONS!C$5:D$292,2,FALSE)),"",IF(VLOOKUP(A293,DECLARATIONS!C$5:D$292,2,FALSE)="","",VLOOKUP(A293,DECLARATIONS!C$5:D$292,2,FALSE)))</f>
        <v/>
      </c>
      <c r="C293" s="237" t="str">
        <f>IF(ISNA(VLOOKUP(A293,DECLARATIONS!C$5:G$292,5,FALSE)),"",IF(VLOOKUP(A293,DECLARATIONS!C$5:G$292,5,FALSE)="","",VLOOKUP(A293,DECLARATIONS!C$5:G$292,5,FALSE)))</f>
        <v/>
      </c>
      <c r="D293" s="237" t="str">
        <f>IF(ISNA(VLOOKUP(A293,DECLARATIONS!C$5:H$292,6,FALSE)),"",IF(VLOOKUP(A293,DECLARATIONS!C$5:H$292,6,FALSE)="","",VLOOKUP(A293,DECLARATIONS!C$5:H$292,6,FALSE)))</f>
        <v/>
      </c>
      <c r="E293" s="237" t="str">
        <f>IF(ISNA(VLOOKUP(A293,DECLARATIONS!C$5:F$292,4,FALSE)),"",IF(VLOOKUP(A293,DECLARATIONS!C$5:F$292,4,FALSE)="","",VLOOKUP(A293,DECLARATIONS!C$5:F$292,4,FALSE)))</f>
        <v/>
      </c>
      <c r="F293" s="75" t="str">
        <f>IF(B293="","",IF(ISNA(VLOOKUP(A293,'75m'!F$5:G$302,2,FALSE)),"",VLOOKUP(A293,'75m'!F$5:G$302,2,FALSE)))</f>
        <v/>
      </c>
      <c r="G293" s="75">
        <f>IF(B293="",0,IF(ISNA(VLOOKUP(A293,'75m'!F$5:I$302,4,FALSE)),0,VLOOKUP(A293,'75m'!F$5:I$302,4,FALSE)))</f>
        <v>0</v>
      </c>
      <c r="H293" s="75" t="str">
        <f>IF(B293="","",IF(ISNA(VLOOKUP(A293,'75m'!F$5:J$302,5,FALSE)),"",VLOOKUP(A293,'75m'!F$5:J$302,5,FALSE)))</f>
        <v/>
      </c>
      <c r="I293" s="77">
        <f>IF(B293="",0,IF(ISNA(VLOOKUP(A293,'600m'!F$5:I$302,2,FALSE)),0,VLOOKUP(A293,'600m'!F$5:I$302,2,FALSE)))</f>
        <v>0</v>
      </c>
      <c r="J293" s="75">
        <f>IF(B293="",0,IF(ISNA(VLOOKUP(A293,'600m'!F$5:I$302,4,FALSE)),0,VLOOKUP(A293,'600m'!F$5:I$302,4,FALSE)))</f>
        <v>0</v>
      </c>
      <c r="K293" s="75" t="str">
        <f>IF(B293="","",IF(ISNA(VLOOKUP(A293,'600m'!F$5:J$302,5,FALSE)),"",VLOOKUP(A293,'600m'!F$5:J$302,5,FALSE)))</f>
        <v/>
      </c>
      <c r="L293" s="75" t="str">
        <f>IF(B293="","",IF(ISNA(VLOOKUP(A293,LongJump!F$5:G$302,2,FALSE)),"",VLOOKUP(A293,LongJump!F$5:G$302,2,FALSE)))</f>
        <v/>
      </c>
      <c r="M293" s="75">
        <f>IF(B293="",0,IF(ISNA(VLOOKUP(A293,LongJump!F$5:I$302,4,FALSE)),0,VLOOKUP(A293,LongJump!F$5:I$302,4,FALSE)))</f>
        <v>0</v>
      </c>
      <c r="N293" s="75">
        <f>IF(B293="",0,IF(ISNA(VLOOKUP(A293,LongJump!F$5:J$302,5,FALSE)),0,VLOOKUP(A293,LongJump!F$5:J$302,5,FALSE)))</f>
        <v>0</v>
      </c>
      <c r="O293" s="75" t="str">
        <f>IF(B293="","",IF(ISNA(VLOOKUP(A293,Vortex!F$5:I$302,2,FALSE)),"",VLOOKUP(A293,Vortex!F$5:I$302,2,FALSE)))</f>
        <v/>
      </c>
      <c r="P293" s="75">
        <f>IF(B293="",0,IF(ISNA(VLOOKUP(A293,Vortex!F$5:I$302,4,FALSE)),0,VLOOKUP(A293,Vortex!F$5:I$302,4,FALSE)))</f>
        <v>0</v>
      </c>
      <c r="Q293" s="75">
        <f t="shared" si="52"/>
        <v>0</v>
      </c>
      <c r="R293" s="75" t="str">
        <f t="shared" si="53"/>
        <v/>
      </c>
      <c r="S293" s="75" t="str">
        <f t="shared" si="54"/>
        <v/>
      </c>
      <c r="T293" s="75" t="str">
        <f t="shared" si="55"/>
        <v/>
      </c>
      <c r="U293" s="75" t="str">
        <f t="shared" si="56"/>
        <v/>
      </c>
    </row>
    <row r="294" spans="1:24" ht="20" customHeight="1">
      <c r="V294" s="268"/>
      <c r="W294" s="268"/>
      <c r="X294" s="3"/>
    </row>
    <row r="295" spans="1:24" ht="20" customHeight="1">
      <c r="A295" s="205" t="s">
        <v>34</v>
      </c>
      <c r="B295" s="205" t="s">
        <v>83</v>
      </c>
      <c r="C295" s="205" t="s">
        <v>146</v>
      </c>
      <c r="D295" s="76" cm="1">
        <f t="array" ref="D295">IF(IFERROR(ROWS(_xlfn._xlws.FILTER($A$6:$A$293,($C$6:$C$293=A295)*($D$6:$D$293=B295)*($E$6:$E$293=C295))),0)=0, 0,SUM(LARGE(_xlfn._xlws.FILTER($Q$6:$Q$293,($C$6:$C$293=A295)*($D$6:$D$293=B295)*($E$6:$E$293=C295)),_xlfn.SEQUENCE(IF(IFERROR(ROWS(_xlfn._xlws.FILTER($A$6:$A$293,($C$6:$C$293=A295)*($D$6:$D$293=B295)*($E$6:$E$293=C295))),0)&gt;3, 4, IFERROR(ROWS(_xlfn._xlws.FILTER($A$6:$A$293,($C$6:$C$293=A295)*($D$6:$D$293=B295)*($E$6:$E$293=C295))),0))))))</f>
        <v>0</v>
      </c>
      <c r="E295" s="75" t="str">
        <f t="shared" ref="E295:E301" si="57">IF(D295=0,"",RANK(D295,D$295:D$302))</f>
        <v/>
      </c>
      <c r="F295" s="75">
        <f>IF(E295="", 0, 9-E295)</f>
        <v>0</v>
      </c>
      <c r="G295" s="205" t="s">
        <v>34</v>
      </c>
      <c r="H295" s="205" t="s">
        <v>83</v>
      </c>
      <c r="I295" s="205" t="s">
        <v>145</v>
      </c>
      <c r="J295" s="76" cm="1">
        <f t="array" ref="J295">IF(IFERROR(ROWS(_xlfn._xlws.FILTER($A$6:$A$293,($C$6:$C$293=G295)*($D$6:$D$293=H295)*($E$6:$E$293=I295))),0)=0, 0,SUM(LARGE(_xlfn._xlws.FILTER($Q$6:$Q$293,($C$6:$C$293=G295)*($D$6:$D$293=H295)*($E$6:$E$293=I295)),_xlfn.SEQUENCE(IF(IFERROR(ROWS(_xlfn._xlws.FILTER($A$6:$A$293,($C$6:$C$293=G295)*($D$6:$D$293=H295)*($E$6:$E$293=I295))),0)&gt;3, 4, IFERROR(ROWS(_xlfn._xlws.FILTER($A$6:$A$293,($C$6:$C$293=G295)*($D$6:$D$293=H295)*($E$6:$E$293=I295))),0))))))</f>
        <v>0</v>
      </c>
      <c r="K295" s="75" t="str">
        <f t="shared" ref="K295:K302" si="58">IF(J295=0,"",RANK(J295,J$295:J$302))</f>
        <v/>
      </c>
      <c r="L295" s="75">
        <f t="shared" ref="L295:L302" si="59">IF(K295="", 0, 9-K295)</f>
        <v>0</v>
      </c>
      <c r="M295" s="205" t="s">
        <v>34</v>
      </c>
      <c r="N295" s="205" t="s">
        <v>84</v>
      </c>
      <c r="O295" s="205" t="s">
        <v>146</v>
      </c>
      <c r="P295" s="76" cm="1">
        <f t="array" ref="P295">IF(IFERROR(ROWS(_xlfn._xlws.FILTER($A$6:$A$293,($C$6:$C$293=M295)*($D$6:$D$293=N295)*($E$6:$E$293=O295))),0)=0, 0,SUM(LARGE(_xlfn._xlws.FILTER($Q$6:$Q$293,($C$6:$C$293=M295)*($D$6:$D$293=N295)*($E$6:$E$293=O295)),_xlfn.SEQUENCE(IF(IFERROR(ROWS(_xlfn._xlws.FILTER($A$6:$A$293,($C$6:$C$293=M295)*($D$6:$D$293=N295)*($E$6:$E$293=O295))),0)&gt;3, 4, IFERROR(ROWS(_xlfn._xlws.FILTER($A$6:$A$293,($C$6:$C$293=M295)*($D$6:$D$293=N295)*($E$6:$E$293=O295))),0))))))</f>
        <v>0</v>
      </c>
      <c r="Q295" s="75" t="str">
        <f>IF(P295=0,"",RANK(P295,P$295:P$302))</f>
        <v/>
      </c>
      <c r="R295" s="75">
        <f>IF(Q295="", 0, 9-Q295)</f>
        <v>0</v>
      </c>
      <c r="S295" s="205" t="s">
        <v>34</v>
      </c>
      <c r="T295" s="205" t="s">
        <v>84</v>
      </c>
      <c r="U295" s="205" t="s">
        <v>145</v>
      </c>
      <c r="V295" s="76" cm="1">
        <f t="array" ref="V295">IF(IFERROR(ROWS(_xlfn._xlws.FILTER($A$6:$A$293,($C$6:$C$293=S295)*($D$6:$D$293=T295)*($E$6:$E$293=U295))),0)=0, 0,SUM(LARGE(_xlfn._xlws.FILTER($Q$6:$Q$293,($C$6:$C$293=S295)*($D$6:$D$293=T295)*($E$6:$E$293=U295)),_xlfn.SEQUENCE(IF(IFERROR(ROWS(_xlfn._xlws.FILTER($A$6:$A$293,($C$6:$C$293=S295)*($D$6:$D$293=T295)*($E$6:$E$293=U295))),0)&gt;3, 4, IFERROR(ROWS(_xlfn._xlws.FILTER($A$6:$A$293,($C$6:$C$293=S295)*($D$6:$D$293=T295)*($E$6:$E$293=U295))),0))))))</f>
        <v>0</v>
      </c>
      <c r="W295" s="75" t="str">
        <f>IF(V295=0,"",RANK(V295,V$295:V$302))</f>
        <v/>
      </c>
      <c r="X295" s="75">
        <f>IF(W295="", 0, 9-W295)</f>
        <v>0</v>
      </c>
    </row>
    <row r="296" spans="1:24" ht="20" customHeight="1">
      <c r="A296" s="237" t="s">
        <v>35</v>
      </c>
      <c r="B296" s="205" t="s">
        <v>83</v>
      </c>
      <c r="C296" s="205" t="s">
        <v>146</v>
      </c>
      <c r="D296" s="76" cm="1">
        <f t="array" ref="D296">IF(IFERROR(ROWS(_xlfn._xlws.FILTER($A$6:$A$293,($C$6:$C$293=A296)*($D$6:$D$293=B296)*($E$6:$E$293=C296))),0)=0, 0,SUM(LARGE(_xlfn._xlws.FILTER($Q$6:$Q$293,($C$6:$C$293=A296)*($D$6:$D$293=B296)*($E$6:$E$293=C296)),_xlfn.SEQUENCE(IF(IFERROR(ROWS(_xlfn._xlws.FILTER($A$6:$A$293,($C$6:$C$293=A296)*($D$6:$D$293=B296)*($E$6:$E$293=C296))),0)&gt;3, 4, IFERROR(ROWS(_xlfn._xlws.FILTER($A$6:$A$293,($C$6:$C$293=A296)*($D$6:$D$293=B296)*($E$6:$E$293=C296))),0))))))</f>
        <v>0</v>
      </c>
      <c r="E296" s="75" t="str">
        <f t="shared" si="57"/>
        <v/>
      </c>
      <c r="F296" s="75">
        <f t="shared" ref="F296:F302" si="60">IF(E296="", 0, 9-E296)</f>
        <v>0</v>
      </c>
      <c r="G296" s="237" t="s">
        <v>35</v>
      </c>
      <c r="H296" s="205" t="s">
        <v>83</v>
      </c>
      <c r="I296" s="205" t="s">
        <v>145</v>
      </c>
      <c r="J296" s="76" cm="1">
        <f t="array" ref="J296">IF(IFERROR(ROWS(_xlfn._xlws.FILTER($A$6:$A$293,($C$6:$C$293=G296)*($D$6:$D$293=H296)*($E$6:$E$293=I296))),0)=0, 0,SUM(LARGE(_xlfn._xlws.FILTER($Q$6:$Q$293,($C$6:$C$293=G296)*($D$6:$D$293=H296)*($E$6:$E$293=I296)),_xlfn.SEQUENCE(IF(IFERROR(ROWS(_xlfn._xlws.FILTER($A$6:$A$293,($C$6:$C$293=G296)*($D$6:$D$293=H296)*($E$6:$E$293=I296))),0)&gt;3, 4, IFERROR(ROWS(_xlfn._xlws.FILTER($A$6:$A$293,($C$6:$C$293=G296)*($D$6:$D$293=H296)*($E$6:$E$293=I296))),0))))))</f>
        <v>0</v>
      </c>
      <c r="K296" s="75" t="str">
        <f t="shared" si="58"/>
        <v/>
      </c>
      <c r="L296" s="75">
        <f t="shared" si="59"/>
        <v>0</v>
      </c>
      <c r="M296" s="237" t="s">
        <v>35</v>
      </c>
      <c r="N296" s="205" t="s">
        <v>84</v>
      </c>
      <c r="O296" s="205" t="s">
        <v>146</v>
      </c>
      <c r="P296" s="76" cm="1">
        <f t="array" ref="P296">IF(IFERROR(ROWS(_xlfn._xlws.FILTER($A$6:$A$293,($C$6:$C$293=M296)*($D$6:$D$293=N296)*($E$6:$E$293=O296))),0)=0, 0,SUM(LARGE(_xlfn._xlws.FILTER($Q$6:$Q$293,($C$6:$C$293=M296)*($D$6:$D$293=N296)*($E$6:$E$293=O296)),_xlfn.SEQUENCE(IF(IFERROR(ROWS(_xlfn._xlws.FILTER($A$6:$A$293,($C$6:$C$293=M296)*($D$6:$D$293=N296)*($E$6:$E$293=O296))),0)&gt;3, 4, IFERROR(ROWS(_xlfn._xlws.FILTER($A$6:$A$293,($C$6:$C$293=M296)*($D$6:$D$293=N296)*($E$6:$E$293=O296))),0))))))</f>
        <v>0</v>
      </c>
      <c r="Q296" s="75" t="str">
        <f t="shared" ref="Q296:Q302" si="61">IF(P296=0,"",RANK(P296,P$295:P$302))</f>
        <v/>
      </c>
      <c r="R296" s="75">
        <f t="shared" ref="R296:R302" si="62">IF(Q296="", 0, 9-Q296)</f>
        <v>0</v>
      </c>
      <c r="S296" s="237" t="s">
        <v>35</v>
      </c>
      <c r="T296" s="205" t="s">
        <v>84</v>
      </c>
      <c r="U296" s="205" t="s">
        <v>145</v>
      </c>
      <c r="V296" s="76" cm="1">
        <f t="array" ref="V296">IF(IFERROR(ROWS(_xlfn._xlws.FILTER($A$6:$A$293,($C$6:$C$293=S296)*($D$6:$D$293=T296)*($E$6:$E$293=U296))),0)=0, 0,SUM(LARGE(_xlfn._xlws.FILTER($Q$6:$Q$293,($C$6:$C$293=S296)*($D$6:$D$293=T296)*($E$6:$E$293=U296)),_xlfn.SEQUENCE(IF(IFERROR(ROWS(_xlfn._xlws.FILTER($A$6:$A$293,($C$6:$C$293=S296)*($D$6:$D$293=T296)*($E$6:$E$293=U296))),0)&gt;3, 4, IFERROR(ROWS(_xlfn._xlws.FILTER($A$6:$A$293,($C$6:$C$293=S296)*($D$6:$D$293=T296)*($E$6:$E$293=U296))),0))))))</f>
        <v>0</v>
      </c>
      <c r="W296" s="75" t="str">
        <f t="shared" ref="W296:W302" si="63">IF(V296=0,"",RANK(V296,V$295:V$302))</f>
        <v/>
      </c>
      <c r="X296" s="75">
        <f t="shared" ref="X296:X302" si="64">IF(W296="", 0, 9-W296)</f>
        <v>0</v>
      </c>
    </row>
    <row r="297" spans="1:24" ht="20" customHeight="1">
      <c r="A297" s="237" t="s">
        <v>36</v>
      </c>
      <c r="B297" s="205" t="s">
        <v>83</v>
      </c>
      <c r="C297" s="205" t="s">
        <v>146</v>
      </c>
      <c r="D297" s="76" cm="1">
        <f t="array" ref="D297">IF(IFERROR(ROWS(_xlfn._xlws.FILTER($A$6:$A$293,($C$6:$C$293=A297)*($D$6:$D$293=B297)*($E$6:$E$293=C297))),0)=0, 0,SUM(LARGE(_xlfn._xlws.FILTER($Q$6:$Q$293,($C$6:$C$293=A297)*($D$6:$D$293=B297)*($E$6:$E$293=C297)),_xlfn.SEQUENCE(IF(IFERROR(ROWS(_xlfn._xlws.FILTER($A$6:$A$293,($C$6:$C$293=A297)*($D$6:$D$293=B297)*($E$6:$E$293=C297))),0)&gt;3, 4, IFERROR(ROWS(_xlfn._xlws.FILTER($A$6:$A$293,($C$6:$C$293=A297)*($D$6:$D$293=B297)*($E$6:$E$293=C297))),0))))))</f>
        <v>0</v>
      </c>
      <c r="E297" s="75" t="str">
        <f t="shared" si="57"/>
        <v/>
      </c>
      <c r="F297" s="75">
        <f t="shared" si="60"/>
        <v>0</v>
      </c>
      <c r="G297" s="237" t="s">
        <v>36</v>
      </c>
      <c r="H297" s="205" t="s">
        <v>83</v>
      </c>
      <c r="I297" s="205" t="s">
        <v>145</v>
      </c>
      <c r="J297" s="76" cm="1">
        <f t="array" ref="J297">IF(IFERROR(ROWS(_xlfn._xlws.FILTER($A$6:$A$293,($C$6:$C$293=G297)*($D$6:$D$293=H297)*($E$6:$E$293=I297))),0)=0, 0,SUM(LARGE(_xlfn._xlws.FILTER($Q$6:$Q$293,($C$6:$C$293=G297)*($D$6:$D$293=H297)*($E$6:$E$293=I297)),_xlfn.SEQUENCE(IF(IFERROR(ROWS(_xlfn._xlws.FILTER($A$6:$A$293,($C$6:$C$293=G297)*($D$6:$D$293=H297)*($E$6:$E$293=I297))),0)&gt;3, 4, IFERROR(ROWS(_xlfn._xlws.FILTER($A$6:$A$293,($C$6:$C$293=G297)*($D$6:$D$293=H297)*($E$6:$E$293=I297))),0))))))</f>
        <v>0</v>
      </c>
      <c r="K297" s="75" t="str">
        <f t="shared" si="58"/>
        <v/>
      </c>
      <c r="L297" s="75">
        <f t="shared" si="59"/>
        <v>0</v>
      </c>
      <c r="M297" s="237" t="s">
        <v>36</v>
      </c>
      <c r="N297" s="205" t="s">
        <v>84</v>
      </c>
      <c r="O297" s="205" t="s">
        <v>146</v>
      </c>
      <c r="P297" s="76" cm="1">
        <f t="array" ref="P297">IF(IFERROR(ROWS(_xlfn._xlws.FILTER($A$6:$A$293,($C$6:$C$293=M297)*($D$6:$D$293=N297)*($E$6:$E$293=O297))),0)=0, 0,SUM(LARGE(_xlfn._xlws.FILTER($Q$6:$Q$293,($C$6:$C$293=M297)*($D$6:$D$293=N297)*($E$6:$E$293=O297)),_xlfn.SEQUENCE(IF(IFERROR(ROWS(_xlfn._xlws.FILTER($A$6:$A$293,($C$6:$C$293=M297)*($D$6:$D$293=N297)*($E$6:$E$293=O297))),0)&gt;3, 4, IFERROR(ROWS(_xlfn._xlws.FILTER($A$6:$A$293,($C$6:$C$293=M297)*($D$6:$D$293=N297)*($E$6:$E$293=O297))),0))))))</f>
        <v>0</v>
      </c>
      <c r="Q297" s="75" t="str">
        <f t="shared" si="61"/>
        <v/>
      </c>
      <c r="R297" s="75">
        <f t="shared" si="62"/>
        <v>0</v>
      </c>
      <c r="S297" s="237" t="s">
        <v>36</v>
      </c>
      <c r="T297" s="205" t="s">
        <v>84</v>
      </c>
      <c r="U297" s="205" t="s">
        <v>145</v>
      </c>
      <c r="V297" s="76" cm="1">
        <f t="array" ref="V297">IF(IFERROR(ROWS(_xlfn._xlws.FILTER($A$6:$A$293,($C$6:$C$293=S297)*($D$6:$D$293=T297)*($E$6:$E$293=U297))),0)=0, 0,SUM(LARGE(_xlfn._xlws.FILTER($Q$6:$Q$293,($C$6:$C$293=S297)*($D$6:$D$293=T297)*($E$6:$E$293=U297)),_xlfn.SEQUENCE(IF(IFERROR(ROWS(_xlfn._xlws.FILTER($A$6:$A$293,($C$6:$C$293=S297)*($D$6:$D$293=T297)*($E$6:$E$293=U297))),0)&gt;3, 4, IFERROR(ROWS(_xlfn._xlws.FILTER($A$6:$A$293,($C$6:$C$293=S297)*($D$6:$D$293=T297)*($E$6:$E$293=U297))),0))))))</f>
        <v>0</v>
      </c>
      <c r="W297" s="75" t="str">
        <f t="shared" si="63"/>
        <v/>
      </c>
      <c r="X297" s="75">
        <f t="shared" si="64"/>
        <v>0</v>
      </c>
    </row>
    <row r="298" spans="1:24" ht="20" customHeight="1">
      <c r="A298" s="237" t="s">
        <v>37</v>
      </c>
      <c r="B298" s="205" t="s">
        <v>83</v>
      </c>
      <c r="C298" s="205" t="s">
        <v>146</v>
      </c>
      <c r="D298" s="76" cm="1">
        <f t="array" ref="D298">IF(IFERROR(ROWS(_xlfn._xlws.FILTER($A$6:$A$293,($C$6:$C$293=A298)*($D$6:$D$293=B298)*($E$6:$E$293=C298))),0)=0, 0,SUM(LARGE(_xlfn._xlws.FILTER($Q$6:$Q$293,($C$6:$C$293=A298)*($D$6:$D$293=B298)*($E$6:$E$293=C298)),_xlfn.SEQUENCE(IF(IFERROR(ROWS(_xlfn._xlws.FILTER($A$6:$A$293,($C$6:$C$293=A298)*($D$6:$D$293=B298)*($E$6:$E$293=C298))),0)&gt;3, 4, IFERROR(ROWS(_xlfn._xlws.FILTER($A$6:$A$293,($C$6:$C$293=A298)*($D$6:$D$293=B298)*($E$6:$E$293=C298))),0))))))</f>
        <v>0</v>
      </c>
      <c r="E298" s="75" t="str">
        <f t="shared" si="57"/>
        <v/>
      </c>
      <c r="F298" s="75">
        <f t="shared" si="60"/>
        <v>0</v>
      </c>
      <c r="G298" s="237" t="s">
        <v>37</v>
      </c>
      <c r="H298" s="205" t="s">
        <v>83</v>
      </c>
      <c r="I298" s="205" t="s">
        <v>145</v>
      </c>
      <c r="J298" s="76" cm="1">
        <f t="array" ref="J298">IF(IFERROR(ROWS(_xlfn._xlws.FILTER($A$6:$A$293,($C$6:$C$293=G298)*($D$6:$D$293=H298)*($E$6:$E$293=I298))),0)=0, 0,SUM(LARGE(_xlfn._xlws.FILTER($Q$6:$Q$293,($C$6:$C$293=G298)*($D$6:$D$293=H298)*($E$6:$E$293=I298)),_xlfn.SEQUENCE(IF(IFERROR(ROWS(_xlfn._xlws.FILTER($A$6:$A$293,($C$6:$C$293=G298)*($D$6:$D$293=H298)*($E$6:$E$293=I298))),0)&gt;3, 4, IFERROR(ROWS(_xlfn._xlws.FILTER($A$6:$A$293,($C$6:$C$293=G298)*($D$6:$D$293=H298)*($E$6:$E$293=I298))),0))))))</f>
        <v>0</v>
      </c>
      <c r="K298" s="75" t="str">
        <f t="shared" si="58"/>
        <v/>
      </c>
      <c r="L298" s="75">
        <f t="shared" si="59"/>
        <v>0</v>
      </c>
      <c r="M298" s="237" t="s">
        <v>37</v>
      </c>
      <c r="N298" s="205" t="s">
        <v>84</v>
      </c>
      <c r="O298" s="205" t="s">
        <v>146</v>
      </c>
      <c r="P298" s="76" cm="1">
        <f t="array" ref="P298">IF(IFERROR(ROWS(_xlfn._xlws.FILTER($A$6:$A$293,($C$6:$C$293=M298)*($D$6:$D$293=N298)*($E$6:$E$293=O298))),0)=0, 0,SUM(LARGE(_xlfn._xlws.FILTER($Q$6:$Q$293,($C$6:$C$293=M298)*($D$6:$D$293=N298)*($E$6:$E$293=O298)),_xlfn.SEQUENCE(IF(IFERROR(ROWS(_xlfn._xlws.FILTER($A$6:$A$293,($C$6:$C$293=M298)*($D$6:$D$293=N298)*($E$6:$E$293=O298))),0)&gt;3, 4, IFERROR(ROWS(_xlfn._xlws.FILTER($A$6:$A$293,($C$6:$C$293=M298)*($D$6:$D$293=N298)*($E$6:$E$293=O298))),0))))))</f>
        <v>0</v>
      </c>
      <c r="Q298" s="75" t="str">
        <f t="shared" si="61"/>
        <v/>
      </c>
      <c r="R298" s="75">
        <f t="shared" si="62"/>
        <v>0</v>
      </c>
      <c r="S298" s="237" t="s">
        <v>37</v>
      </c>
      <c r="T298" s="205" t="s">
        <v>84</v>
      </c>
      <c r="U298" s="205" t="s">
        <v>145</v>
      </c>
      <c r="V298" s="76" cm="1">
        <f t="array" ref="V298">IF(IFERROR(ROWS(_xlfn._xlws.FILTER($A$6:$A$293,($C$6:$C$293=S298)*($D$6:$D$293=T298)*($E$6:$E$293=U298))),0)=0, 0,SUM(LARGE(_xlfn._xlws.FILTER($Q$6:$Q$293,($C$6:$C$293=S298)*($D$6:$D$293=T298)*($E$6:$E$293=U298)),_xlfn.SEQUENCE(IF(IFERROR(ROWS(_xlfn._xlws.FILTER($A$6:$A$293,($C$6:$C$293=S298)*($D$6:$D$293=T298)*($E$6:$E$293=U298))),0)&gt;3, 4, IFERROR(ROWS(_xlfn._xlws.FILTER($A$6:$A$293,($C$6:$C$293=S298)*($D$6:$D$293=T298)*($E$6:$E$293=U298))),0))))))</f>
        <v>0</v>
      </c>
      <c r="W298" s="75" t="str">
        <f t="shared" si="63"/>
        <v/>
      </c>
      <c r="X298" s="75">
        <f t="shared" si="64"/>
        <v>0</v>
      </c>
    </row>
    <row r="299" spans="1:24" ht="20" customHeight="1">
      <c r="A299" s="237" t="s">
        <v>38</v>
      </c>
      <c r="B299" s="205" t="s">
        <v>83</v>
      </c>
      <c r="C299" s="205" t="s">
        <v>146</v>
      </c>
      <c r="D299" s="76" cm="1">
        <f t="array" ref="D299">IF(IFERROR(ROWS(_xlfn._xlws.FILTER($A$6:$A$293,($C$6:$C$293=A299)*($D$6:$D$293=B299)*($E$6:$E$293=C299))),0)=0, 0,SUM(LARGE(_xlfn._xlws.FILTER($Q$6:$Q$293,($C$6:$C$293=A299)*($D$6:$D$293=B299)*($E$6:$E$293=C299)),_xlfn.SEQUENCE(IF(IFERROR(ROWS(_xlfn._xlws.FILTER($A$6:$A$293,($C$6:$C$293=A299)*($D$6:$D$293=B299)*($E$6:$E$293=C299))),0)&gt;3, 4, IFERROR(ROWS(_xlfn._xlws.FILTER($A$6:$A$293,($C$6:$C$293=A299)*($D$6:$D$293=B299)*($E$6:$E$293=C299))),0))))))</f>
        <v>0</v>
      </c>
      <c r="E299" s="75" t="str">
        <f t="shared" si="57"/>
        <v/>
      </c>
      <c r="F299" s="75">
        <f t="shared" si="60"/>
        <v>0</v>
      </c>
      <c r="G299" s="237" t="s">
        <v>38</v>
      </c>
      <c r="H299" s="205" t="s">
        <v>83</v>
      </c>
      <c r="I299" s="205" t="s">
        <v>145</v>
      </c>
      <c r="J299" s="76" cm="1">
        <f t="array" ref="J299">IF(IFERROR(ROWS(_xlfn._xlws.FILTER($A$6:$A$293,($C$6:$C$293=G299)*($D$6:$D$293=H299)*($E$6:$E$293=I299))),0)=0, 0,SUM(LARGE(_xlfn._xlws.FILTER($Q$6:$Q$293,($C$6:$C$293=G299)*($D$6:$D$293=H299)*($E$6:$E$293=I299)),_xlfn.SEQUENCE(IF(IFERROR(ROWS(_xlfn._xlws.FILTER($A$6:$A$293,($C$6:$C$293=G299)*($D$6:$D$293=H299)*($E$6:$E$293=I299))),0)&gt;3, 4, IFERROR(ROWS(_xlfn._xlws.FILTER($A$6:$A$293,($C$6:$C$293=G299)*($D$6:$D$293=H299)*($E$6:$E$293=I299))),0))))))</f>
        <v>0</v>
      </c>
      <c r="K299" s="75" t="str">
        <f t="shared" si="58"/>
        <v/>
      </c>
      <c r="L299" s="75">
        <f t="shared" si="59"/>
        <v>0</v>
      </c>
      <c r="M299" s="237" t="s">
        <v>38</v>
      </c>
      <c r="N299" s="205" t="s">
        <v>84</v>
      </c>
      <c r="O299" s="205" t="s">
        <v>146</v>
      </c>
      <c r="P299" s="76" cm="1">
        <f t="array" ref="P299">IF(IFERROR(ROWS(_xlfn._xlws.FILTER($A$6:$A$293,($C$6:$C$293=M299)*($D$6:$D$293=N299)*($E$6:$E$293=O299))),0)=0, 0,SUM(LARGE(_xlfn._xlws.FILTER($Q$6:$Q$293,($C$6:$C$293=M299)*($D$6:$D$293=N299)*($E$6:$E$293=O299)),_xlfn.SEQUENCE(IF(IFERROR(ROWS(_xlfn._xlws.FILTER($A$6:$A$293,($C$6:$C$293=M299)*($D$6:$D$293=N299)*($E$6:$E$293=O299))),0)&gt;3, 4, IFERROR(ROWS(_xlfn._xlws.FILTER($A$6:$A$293,($C$6:$C$293=M299)*($D$6:$D$293=N299)*($E$6:$E$293=O299))),0))))))</f>
        <v>0</v>
      </c>
      <c r="Q299" s="75" t="str">
        <f t="shared" si="61"/>
        <v/>
      </c>
      <c r="R299" s="75">
        <f t="shared" si="62"/>
        <v>0</v>
      </c>
      <c r="S299" s="237" t="s">
        <v>38</v>
      </c>
      <c r="T299" s="205" t="s">
        <v>84</v>
      </c>
      <c r="U299" s="205" t="s">
        <v>145</v>
      </c>
      <c r="V299" s="76" cm="1">
        <f t="array" ref="V299">IF(IFERROR(ROWS(_xlfn._xlws.FILTER($A$6:$A$293,($C$6:$C$293=S299)*($D$6:$D$293=T299)*($E$6:$E$293=U299))),0)=0, 0,SUM(LARGE(_xlfn._xlws.FILTER($Q$6:$Q$293,($C$6:$C$293=S299)*($D$6:$D$293=T299)*($E$6:$E$293=U299)),_xlfn.SEQUENCE(IF(IFERROR(ROWS(_xlfn._xlws.FILTER($A$6:$A$293,($C$6:$C$293=S299)*($D$6:$D$293=T299)*($E$6:$E$293=U299))),0)&gt;3, 4, IFERROR(ROWS(_xlfn._xlws.FILTER($A$6:$A$293,($C$6:$C$293=S299)*($D$6:$D$293=T299)*($E$6:$E$293=U299))),0))))))</f>
        <v>0</v>
      </c>
      <c r="W299" s="75" t="str">
        <f t="shared" si="63"/>
        <v/>
      </c>
      <c r="X299" s="75">
        <f t="shared" si="64"/>
        <v>0</v>
      </c>
    </row>
    <row r="300" spans="1:24" ht="20" customHeight="1">
      <c r="A300" s="237" t="s">
        <v>28</v>
      </c>
      <c r="B300" s="205" t="s">
        <v>83</v>
      </c>
      <c r="C300" s="205" t="s">
        <v>146</v>
      </c>
      <c r="D300" s="76" cm="1">
        <f t="array" ref="D300">IF(IFERROR(ROWS(_xlfn._xlws.FILTER($A$6:$A$293,($C$6:$C$293=A300)*($D$6:$D$293=B300)*($E$6:$E$293=C300))),0)=0, 0,SUM(LARGE(_xlfn._xlws.FILTER($Q$6:$Q$293,($C$6:$C$293=A300)*($D$6:$D$293=B300)*($E$6:$E$293=C300)),_xlfn.SEQUENCE(IF(IFERROR(ROWS(_xlfn._xlws.FILTER($A$6:$A$293,($C$6:$C$293=A300)*($D$6:$D$293=B300)*($E$6:$E$293=C300))),0)&gt;3, 4, IFERROR(ROWS(_xlfn._xlws.FILTER($A$6:$A$293,($C$6:$C$293=A300)*($D$6:$D$293=B300)*($E$6:$E$293=C300))),0))))))</f>
        <v>0</v>
      </c>
      <c r="E300" s="75" t="str">
        <f t="shared" si="57"/>
        <v/>
      </c>
      <c r="F300" s="75">
        <f t="shared" si="60"/>
        <v>0</v>
      </c>
      <c r="G300" s="237" t="s">
        <v>28</v>
      </c>
      <c r="H300" s="205" t="s">
        <v>83</v>
      </c>
      <c r="I300" s="205" t="s">
        <v>145</v>
      </c>
      <c r="J300" s="76" cm="1">
        <f t="array" ref="J300">IF(IFERROR(ROWS(_xlfn._xlws.FILTER($A$6:$A$293,($C$6:$C$293=G300)*($D$6:$D$293=H300)*($E$6:$E$293=I300))),0)=0, 0,SUM(LARGE(_xlfn._xlws.FILTER($Q$6:$Q$293,($C$6:$C$293=G300)*($D$6:$D$293=H300)*($E$6:$E$293=I300)),_xlfn.SEQUENCE(IF(IFERROR(ROWS(_xlfn._xlws.FILTER($A$6:$A$293,($C$6:$C$293=G300)*($D$6:$D$293=H300)*($E$6:$E$293=I300))),0)&gt;3, 4, IFERROR(ROWS(_xlfn._xlws.FILTER($A$6:$A$293,($C$6:$C$293=G300)*($D$6:$D$293=H300)*($E$6:$E$293=I300))),0))))))</f>
        <v>0</v>
      </c>
      <c r="K300" s="75" t="str">
        <f t="shared" si="58"/>
        <v/>
      </c>
      <c r="L300" s="75">
        <f t="shared" si="59"/>
        <v>0</v>
      </c>
      <c r="M300" s="237" t="s">
        <v>28</v>
      </c>
      <c r="N300" s="205" t="s">
        <v>84</v>
      </c>
      <c r="O300" s="205" t="s">
        <v>146</v>
      </c>
      <c r="P300" s="76" cm="1">
        <f t="array" ref="P300">IF(IFERROR(ROWS(_xlfn._xlws.FILTER($A$6:$A$293,($C$6:$C$293=M300)*($D$6:$D$293=N300)*($E$6:$E$293=O300))),0)=0, 0,SUM(LARGE(_xlfn._xlws.FILTER($Q$6:$Q$293,($C$6:$C$293=M300)*($D$6:$D$293=N300)*($E$6:$E$293=O300)),_xlfn.SEQUENCE(IF(IFERROR(ROWS(_xlfn._xlws.FILTER($A$6:$A$293,($C$6:$C$293=M300)*($D$6:$D$293=N300)*($E$6:$E$293=O300))),0)&gt;3, 4, IFERROR(ROWS(_xlfn._xlws.FILTER($A$6:$A$293,($C$6:$C$293=M300)*($D$6:$D$293=N300)*($E$6:$E$293=O300))),0))))))</f>
        <v>0</v>
      </c>
      <c r="Q300" s="75" t="str">
        <f t="shared" si="61"/>
        <v/>
      </c>
      <c r="R300" s="75">
        <f t="shared" si="62"/>
        <v>0</v>
      </c>
      <c r="S300" s="237" t="s">
        <v>28</v>
      </c>
      <c r="T300" s="205" t="s">
        <v>84</v>
      </c>
      <c r="U300" s="205" t="s">
        <v>145</v>
      </c>
      <c r="V300" s="76" cm="1">
        <f t="array" ref="V300">IF(IFERROR(ROWS(_xlfn._xlws.FILTER($A$6:$A$293,($C$6:$C$293=S300)*($D$6:$D$293=T300)*($E$6:$E$293=U300))),0)=0, 0,SUM(LARGE(_xlfn._xlws.FILTER($Q$6:$Q$293,($C$6:$C$293=S300)*($D$6:$D$293=T300)*($E$6:$E$293=U300)),_xlfn.SEQUENCE(IF(IFERROR(ROWS(_xlfn._xlws.FILTER($A$6:$A$293,($C$6:$C$293=S300)*($D$6:$D$293=T300)*($E$6:$E$293=U300))),0)&gt;3, 4, IFERROR(ROWS(_xlfn._xlws.FILTER($A$6:$A$293,($C$6:$C$293=S300)*($D$6:$D$293=T300)*($E$6:$E$293=U300))),0))))))</f>
        <v>0</v>
      </c>
      <c r="W300" s="75" t="str">
        <f t="shared" si="63"/>
        <v/>
      </c>
      <c r="X300" s="75">
        <f t="shared" si="64"/>
        <v>0</v>
      </c>
    </row>
    <row r="301" spans="1:24" ht="20" customHeight="1">
      <c r="A301" s="237" t="s">
        <v>39</v>
      </c>
      <c r="B301" s="205" t="s">
        <v>83</v>
      </c>
      <c r="C301" s="205" t="s">
        <v>146</v>
      </c>
      <c r="D301" s="76" cm="1">
        <f t="array" ref="D301">IF(IFERROR(ROWS(_xlfn._xlws.FILTER($A$6:$A$293,($C$6:$C$293=A301)*($D$6:$D$293=B301)*($E$6:$E$293=C301))),0)=0, 0,SUM(LARGE(_xlfn._xlws.FILTER($Q$6:$Q$293,($C$6:$C$293=A301)*($D$6:$D$293=B301)*($E$6:$E$293=C301)),_xlfn.SEQUENCE(IF(IFERROR(ROWS(_xlfn._xlws.FILTER($A$6:$A$293,($C$6:$C$293=A301)*($D$6:$D$293=B301)*($E$6:$E$293=C301))),0)&gt;3, 4, IFERROR(ROWS(_xlfn._xlws.FILTER($A$6:$A$293,($C$6:$C$293=A301)*($D$6:$D$293=B301)*($E$6:$E$293=C301))),0))))))</f>
        <v>0</v>
      </c>
      <c r="E301" s="75" t="str">
        <f t="shared" si="57"/>
        <v/>
      </c>
      <c r="F301" s="75">
        <f t="shared" si="60"/>
        <v>0</v>
      </c>
      <c r="G301" s="237" t="s">
        <v>39</v>
      </c>
      <c r="H301" s="205" t="s">
        <v>83</v>
      </c>
      <c r="I301" s="205" t="s">
        <v>145</v>
      </c>
      <c r="J301" s="76" cm="1">
        <f t="array" ref="J301">IF(IFERROR(ROWS(_xlfn._xlws.FILTER($A$6:$A$293,($C$6:$C$293=G301)*($D$6:$D$293=H301)*($E$6:$E$293=I301))),0)=0, 0,SUM(LARGE(_xlfn._xlws.FILTER($Q$6:$Q$293,($C$6:$C$293=G301)*($D$6:$D$293=H301)*($E$6:$E$293=I301)),_xlfn.SEQUENCE(IF(IFERROR(ROWS(_xlfn._xlws.FILTER($A$6:$A$293,($C$6:$C$293=G301)*($D$6:$D$293=H301)*($E$6:$E$293=I301))),0)&gt;3, 4, IFERROR(ROWS(_xlfn._xlws.FILTER($A$6:$A$293,($C$6:$C$293=G301)*($D$6:$D$293=H301)*($E$6:$E$293=I301))),0))))))</f>
        <v>0</v>
      </c>
      <c r="K301" s="75" t="str">
        <f t="shared" si="58"/>
        <v/>
      </c>
      <c r="L301" s="75">
        <f t="shared" si="59"/>
        <v>0</v>
      </c>
      <c r="M301" s="237" t="s">
        <v>39</v>
      </c>
      <c r="N301" s="205" t="s">
        <v>84</v>
      </c>
      <c r="O301" s="205" t="s">
        <v>146</v>
      </c>
      <c r="P301" s="76" cm="1">
        <f t="array" ref="P301">IF(IFERROR(ROWS(_xlfn._xlws.FILTER($A$6:$A$293,($C$6:$C$293=M301)*($D$6:$D$293=N301)*($E$6:$E$293=O301))),0)=0, 0,SUM(LARGE(_xlfn._xlws.FILTER($Q$6:$Q$293,($C$6:$C$293=M301)*($D$6:$D$293=N301)*($E$6:$E$293=O301)),_xlfn.SEQUENCE(IF(IFERROR(ROWS(_xlfn._xlws.FILTER($A$6:$A$293,($C$6:$C$293=M301)*($D$6:$D$293=N301)*($E$6:$E$293=O301))),0)&gt;3, 4, IFERROR(ROWS(_xlfn._xlws.FILTER($A$6:$A$293,($C$6:$C$293=M301)*($D$6:$D$293=N301)*($E$6:$E$293=O301))),0))))))</f>
        <v>0</v>
      </c>
      <c r="Q301" s="75" t="str">
        <f t="shared" si="61"/>
        <v/>
      </c>
      <c r="R301" s="75">
        <f t="shared" si="62"/>
        <v>0</v>
      </c>
      <c r="S301" s="237" t="s">
        <v>39</v>
      </c>
      <c r="T301" s="205" t="s">
        <v>84</v>
      </c>
      <c r="U301" s="205" t="s">
        <v>145</v>
      </c>
      <c r="V301" s="76" cm="1">
        <f t="array" ref="V301">IF(IFERROR(ROWS(_xlfn._xlws.FILTER($A$6:$A$293,($C$6:$C$293=S301)*($D$6:$D$293=T301)*($E$6:$E$293=U301))),0)=0, 0,SUM(LARGE(_xlfn._xlws.FILTER($Q$6:$Q$293,($C$6:$C$293=S301)*($D$6:$D$293=T301)*($E$6:$E$293=U301)),_xlfn.SEQUENCE(IF(IFERROR(ROWS(_xlfn._xlws.FILTER($A$6:$A$293,($C$6:$C$293=S301)*($D$6:$D$293=T301)*($E$6:$E$293=U301))),0)&gt;3, 4, IFERROR(ROWS(_xlfn._xlws.FILTER($A$6:$A$293,($C$6:$C$293=S301)*($D$6:$D$293=T301)*($E$6:$E$293=U301))),0))))))</f>
        <v>0</v>
      </c>
      <c r="W301" s="75" t="str">
        <f t="shared" si="63"/>
        <v/>
      </c>
      <c r="X301" s="75">
        <f t="shared" si="64"/>
        <v>0</v>
      </c>
    </row>
    <row r="302" spans="1:24" ht="20" customHeight="1">
      <c r="A302" s="237" t="s">
        <v>40</v>
      </c>
      <c r="B302" s="205" t="s">
        <v>83</v>
      </c>
      <c r="C302" s="205" t="s">
        <v>146</v>
      </c>
      <c r="D302" s="76" cm="1">
        <f t="array" ref="D302">IF(IFERROR(ROWS(_xlfn._xlws.FILTER($A$6:$A$293,($C$6:$C$293=A302)*($D$6:$D$293=B302)*($E$6:$E$293=C302))),0)=0, 0,SUM(LARGE(_xlfn._xlws.FILTER($Q$6:$Q$293,($C$6:$C$293=A302)*($D$6:$D$293=B302)*($E$6:$E$293=C302)),_xlfn.SEQUENCE(IF(IFERROR(ROWS(_xlfn._xlws.FILTER($A$6:$A$293,($C$6:$C$293=A302)*($D$6:$D$293=B302)*($E$6:$E$293=C302))),0)&gt;3, 4, IFERROR(ROWS(_xlfn._xlws.FILTER($A$6:$A$293,($C$6:$C$293=A302)*($D$6:$D$293=B302)*($E$6:$E$293=C302))),0))))))</f>
        <v>0</v>
      </c>
      <c r="E302" s="75" t="str">
        <f>IF(D302=0,"",RANK(D302,D$295:D$302))</f>
        <v/>
      </c>
      <c r="F302" s="75">
        <f t="shared" si="60"/>
        <v>0</v>
      </c>
      <c r="G302" s="237" t="s">
        <v>40</v>
      </c>
      <c r="H302" s="205" t="s">
        <v>83</v>
      </c>
      <c r="I302" s="205" t="s">
        <v>145</v>
      </c>
      <c r="J302" s="76" cm="1">
        <f t="array" ref="J302">IF(IFERROR(ROWS(_xlfn._xlws.FILTER($A$6:$A$293,($C$6:$C$293=G302)*($D$6:$D$293=H302)*($E$6:$E$293=I302))),0)=0, 0,SUM(LARGE(_xlfn._xlws.FILTER($Q$6:$Q$293,($C$6:$C$293=G302)*($D$6:$D$293=H302)*($E$6:$E$293=I302)),_xlfn.SEQUENCE(IF(IFERROR(ROWS(_xlfn._xlws.FILTER($A$6:$A$293,($C$6:$C$293=G302)*($D$6:$D$293=H302)*($E$6:$E$293=I302))),0)&gt;3, 4, IFERROR(ROWS(_xlfn._xlws.FILTER($A$6:$A$293,($C$6:$C$293=G302)*($D$6:$D$293=H302)*($E$6:$E$293=I302))),0))))))</f>
        <v>0</v>
      </c>
      <c r="K302" s="75" t="str">
        <f t="shared" si="58"/>
        <v/>
      </c>
      <c r="L302" s="75">
        <f t="shared" si="59"/>
        <v>0</v>
      </c>
      <c r="M302" s="237" t="s">
        <v>40</v>
      </c>
      <c r="N302" s="205" t="s">
        <v>84</v>
      </c>
      <c r="O302" s="205" t="s">
        <v>146</v>
      </c>
      <c r="P302" s="76" cm="1">
        <f t="array" ref="P302">IF(IFERROR(ROWS(_xlfn._xlws.FILTER($A$6:$A$293,($C$6:$C$293=M302)*($D$6:$D$293=N302)*($E$6:$E$293=O302))),0)=0, 0,SUM(LARGE(_xlfn._xlws.FILTER($Q$6:$Q$293,($C$6:$C$293=M302)*($D$6:$D$293=N302)*($E$6:$E$293=O302)),_xlfn.SEQUENCE(IF(IFERROR(ROWS(_xlfn._xlws.FILTER($A$6:$A$293,($C$6:$C$293=M302)*($D$6:$D$293=N302)*($E$6:$E$293=O302))),0)&gt;3, 4, IFERROR(ROWS(_xlfn._xlws.FILTER($A$6:$A$293,($C$6:$C$293=M302)*($D$6:$D$293=N302)*($E$6:$E$293=O302))),0))))))</f>
        <v>0</v>
      </c>
      <c r="Q302" s="75" t="str">
        <f t="shared" si="61"/>
        <v/>
      </c>
      <c r="R302" s="75">
        <f t="shared" si="62"/>
        <v>0</v>
      </c>
      <c r="S302" s="237" t="s">
        <v>40</v>
      </c>
      <c r="T302" s="205" t="s">
        <v>84</v>
      </c>
      <c r="U302" s="205" t="s">
        <v>145</v>
      </c>
      <c r="V302" s="76" cm="1">
        <f t="array" ref="V302">IF(IFERROR(ROWS(_xlfn._xlws.FILTER($A$6:$A$293,($C$6:$C$293=S302)*($D$6:$D$293=T302)*($E$6:$E$293=U302))),0)=0, 0,SUM(LARGE(_xlfn._xlws.FILTER($Q$6:$Q$293,($C$6:$C$293=S302)*($D$6:$D$293=T302)*($E$6:$E$293=U302)),_xlfn.SEQUENCE(IF(IFERROR(ROWS(_xlfn._xlws.FILTER($A$6:$A$293,($C$6:$C$293=S302)*($D$6:$D$293=T302)*($E$6:$E$293=U302))),0)&gt;3, 4, IFERROR(ROWS(_xlfn._xlws.FILTER($A$6:$A$293,($C$6:$C$293=S302)*($D$6:$D$293=T302)*($E$6:$E$293=U302))),0))))))</f>
        <v>0</v>
      </c>
      <c r="W302" s="75" t="str">
        <f t="shared" si="63"/>
        <v/>
      </c>
      <c r="X302" s="75">
        <f t="shared" si="64"/>
        <v>0</v>
      </c>
    </row>
    <row r="303" spans="1:24" ht="20" customHeight="1">
      <c r="A303" s="237" t="s">
        <v>41</v>
      </c>
      <c r="B303" s="205" t="s">
        <v>83</v>
      </c>
      <c r="C303" s="205" t="s">
        <v>146</v>
      </c>
      <c r="D303" s="76" cm="1">
        <f t="array" ref="D303">IF(IFERROR(ROWS(_xlfn._xlws.FILTER($A$6:$A$293,($C$6:$C$293=A303)*($D$6:$D$293=B303)*($E$6:$E$293=C303))),0)=0, 0,SUM(LARGE(_xlfn._xlws.FILTER($Q$6:$Q$293,($C$6:$C$293=A303)*($D$6:$D$293=B303)*($E$6:$E$293=C303)),_xlfn.SEQUENCE(IF(IFERROR(ROWS(_xlfn._xlws.FILTER($A$6:$A$293,($C$6:$C$293=A303)*($D$6:$D$293=B303)*($E$6:$E$293=C303))),0)&gt;3, 4, IFERROR(ROWS(_xlfn._xlws.FILTER($A$6:$A$293,($C$6:$C$293=A303)*($D$6:$D$293=B303)*($E$6:$E$293=C303))),0))))))</f>
        <v>0</v>
      </c>
      <c r="E303" s="239" t="s">
        <v>130</v>
      </c>
      <c r="F303" s="239" t="s">
        <v>130</v>
      </c>
      <c r="G303" s="237" t="s">
        <v>41</v>
      </c>
      <c r="H303" s="205" t="s">
        <v>83</v>
      </c>
      <c r="I303" s="205" t="s">
        <v>145</v>
      </c>
      <c r="J303" s="76" cm="1">
        <f t="array" ref="J303">IF(IFERROR(ROWS(_xlfn._xlws.FILTER($A$6:$A$293,($C$6:$C$293=G303)*($D$6:$D$293=H303)*($E$6:$E$293=I303))),0)=0, 0,SUM(LARGE(_xlfn._xlws.FILTER($Q$6:$Q$293,($C$6:$C$293=G303)*($D$6:$D$293=H303)*($E$6:$E$293=I303)),_xlfn.SEQUENCE(IF(IFERROR(ROWS(_xlfn._xlws.FILTER($A$6:$A$293,($C$6:$C$293=G303)*($D$6:$D$293=H303)*($E$6:$E$293=I303))),0)&gt;3, 4, IFERROR(ROWS(_xlfn._xlws.FILTER($A$6:$A$293,($C$6:$C$293=G303)*($D$6:$D$293=H303)*($E$6:$E$293=I303))),0))))))</f>
        <v>0</v>
      </c>
      <c r="K303" s="239" t="s">
        <v>130</v>
      </c>
      <c r="L303" s="239" t="s">
        <v>130</v>
      </c>
      <c r="M303" s="237" t="s">
        <v>41</v>
      </c>
      <c r="N303" s="205" t="s">
        <v>84</v>
      </c>
      <c r="O303" s="205" t="s">
        <v>146</v>
      </c>
      <c r="P303" s="76" cm="1">
        <f t="array" ref="P303">IF(IFERROR(ROWS(_xlfn._xlws.FILTER($A$6:$A$293,($C$6:$C$293=M303)*($D$6:$D$293=N303)*($E$6:$E$293=O303))),0)=0, 0,SUM(LARGE(_xlfn._xlws.FILTER($Q$6:$Q$293,($C$6:$C$293=M303)*($D$6:$D$293=N303)*($E$6:$E$293=O303)),_xlfn.SEQUENCE(IF(IFERROR(ROWS(_xlfn._xlws.FILTER($A$6:$A$293,($C$6:$C$293=M303)*($D$6:$D$293=N303)*($E$6:$E$293=O303))),0)&gt;3, 4, IFERROR(ROWS(_xlfn._xlws.FILTER($A$6:$A$293,($C$6:$C$293=M303)*($D$6:$D$293=N303)*($E$6:$E$293=O303))),0))))))</f>
        <v>0</v>
      </c>
      <c r="Q303" s="239" t="s">
        <v>130</v>
      </c>
      <c r="R303" s="239" t="s">
        <v>130</v>
      </c>
      <c r="S303" s="237" t="s">
        <v>41</v>
      </c>
      <c r="T303" s="205" t="s">
        <v>84</v>
      </c>
      <c r="U303" s="205" t="s">
        <v>145</v>
      </c>
      <c r="V303" s="76" cm="1">
        <f t="array" ref="V303">IF(IFERROR(ROWS(_xlfn._xlws.FILTER($A$6:$A$293,($C$6:$C$293=S303)*($D$6:$D$293=T303)*($E$6:$E$293=U303))),0)=0, 0,SUM(LARGE(_xlfn._xlws.FILTER($Q$6:$Q$293,($C$6:$C$293=S303)*($D$6:$D$293=T303)*($E$6:$E$293=U303)),_xlfn.SEQUENCE(IF(IFERROR(ROWS(_xlfn._xlws.FILTER($A$6:$A$293,($C$6:$C$293=S303)*($D$6:$D$293=T303)*($E$6:$E$293=U303))),0)&gt;3, 4, IFERROR(ROWS(_xlfn._xlws.FILTER($A$6:$A$293,($C$6:$C$293=S303)*($D$6:$D$293=T303)*($E$6:$E$293=U303))),0))))))</f>
        <v>0</v>
      </c>
      <c r="W303" s="239" t="s">
        <v>130</v>
      </c>
      <c r="X303" s="239" t="s">
        <v>130</v>
      </c>
    </row>
    <row r="304" spans="1:24" ht="20" customHeight="1"/>
    <row r="305" spans="1:25" ht="20" customHeight="1">
      <c r="A305" s="246" t="str" cm="1">
        <f t="array" ref="A305">IFERROR(_xlfn._xlws.SORT(_xlfn._xlws.FILTER(CHOOSE({1,2,3,4},$A$295:$A$302,$D$295:$D$302,$E$295:$E$302,$F$295:$F$302),$D$295:$D$302&lt;&gt;0),3),"")</f>
        <v/>
      </c>
      <c r="B305" s="246"/>
      <c r="C305" s="246"/>
      <c r="D305" s="246"/>
      <c r="E305" s="246"/>
      <c r="F305" s="246"/>
      <c r="G305" s="246"/>
      <c r="H305" s="246" t="str" cm="1">
        <f t="array" ref="H305">IFERROR(_xlfn._xlws.SORT(_xlfn._xlws.FILTER(CHOOSE({1,2,3,4},$G$295:$G$302,$J$295:$J$302,$K$295:$K$302,$L$295:$L$302),$J$295:$J$302&lt;&gt;0),3),"")</f>
        <v/>
      </c>
      <c r="I305" s="246"/>
      <c r="J305" s="246"/>
      <c r="K305" s="246"/>
      <c r="L305" s="246"/>
      <c r="M305" s="246" t="str" cm="1">
        <f t="array" ref="M305">IFERROR(_xlfn._xlws.SORT(_xlfn._xlws.FILTER(CHOOSE({1,2,3,4},$M$295:$M$302,$P$295:$P$302,$Q$295:$Q$302,$R$295:$R$302),$P$295:$P$302&lt;&gt;0),3),"")</f>
        <v/>
      </c>
      <c r="N305" s="246"/>
      <c r="O305" s="246"/>
      <c r="P305" s="246"/>
      <c r="Q305" s="246"/>
      <c r="R305" s="246"/>
      <c r="S305" s="246" t="str" cm="1">
        <f t="array" ref="S305">IFERROR(_xlfn._xlws.SORT(_xlfn._xlws.FILTER(CHOOSE({1,2,3,4},$S$295:$S$302,$V$295:$V$302,$W$295:$W$302,$X$295:$X$302),$V$295:$V$302&lt;&gt;0),3),"")</f>
        <v/>
      </c>
      <c r="T305" s="246"/>
      <c r="U305" s="246"/>
      <c r="V305" s="246"/>
      <c r="W305" s="246"/>
      <c r="X305" s="246"/>
    </row>
    <row r="306" spans="1:25" ht="20" customHeight="1">
      <c r="A306" s="246"/>
      <c r="B306" s="246"/>
      <c r="C306" s="246"/>
      <c r="D306" s="246"/>
      <c r="E306" s="246"/>
      <c r="F306" s="246"/>
      <c r="G306" s="246"/>
      <c r="H306" s="246"/>
      <c r="I306" s="246"/>
      <c r="J306" s="246"/>
      <c r="K306" s="246"/>
      <c r="L306" s="246"/>
      <c r="M306" s="246"/>
      <c r="N306" s="246"/>
      <c r="O306" s="246"/>
      <c r="P306" s="246"/>
      <c r="Q306" s="246"/>
      <c r="R306" s="246"/>
      <c r="S306" s="246"/>
      <c r="T306" s="246"/>
      <c r="U306" s="246"/>
      <c r="V306" s="246"/>
      <c r="W306" s="246"/>
      <c r="X306" s="246"/>
    </row>
    <row r="307" spans="1:25" ht="20" customHeight="1">
      <c r="A307" s="246"/>
      <c r="B307" s="246"/>
      <c r="C307" s="246"/>
      <c r="D307" s="246"/>
      <c r="E307" s="246"/>
      <c r="F307" s="246"/>
      <c r="G307" s="246"/>
      <c r="H307" s="246"/>
      <c r="I307" s="246"/>
      <c r="J307" s="246"/>
      <c r="K307" s="246"/>
      <c r="L307" s="246"/>
      <c r="M307" s="246"/>
      <c r="N307" s="246"/>
      <c r="O307" s="246"/>
      <c r="P307" s="246"/>
      <c r="Q307" s="246"/>
      <c r="R307" s="246"/>
      <c r="S307" s="246"/>
      <c r="T307" s="246"/>
      <c r="U307" s="246"/>
      <c r="V307" s="246"/>
      <c r="W307" s="246"/>
      <c r="X307" s="246"/>
    </row>
    <row r="308" spans="1:25" ht="20" customHeight="1">
      <c r="A308" s="246"/>
      <c r="B308" s="246"/>
      <c r="C308" s="246"/>
      <c r="D308" s="246"/>
      <c r="E308" s="246"/>
      <c r="F308" s="246"/>
      <c r="G308" s="246"/>
      <c r="H308" s="246"/>
      <c r="I308" s="246"/>
      <c r="J308" s="246"/>
      <c r="K308" s="246"/>
      <c r="L308" s="246"/>
      <c r="M308" s="246"/>
      <c r="N308" s="246"/>
      <c r="O308" s="246"/>
      <c r="P308" s="246"/>
      <c r="Q308" s="246"/>
      <c r="R308" s="246"/>
      <c r="S308" s="246"/>
      <c r="T308" s="246"/>
      <c r="U308" s="246"/>
      <c r="V308" s="246"/>
      <c r="W308" s="246"/>
      <c r="X308" s="246"/>
    </row>
    <row r="309" spans="1:25" ht="20" customHeight="1">
      <c r="A309" s="246"/>
      <c r="B309" s="246"/>
      <c r="C309" s="246"/>
      <c r="D309" s="246"/>
      <c r="E309" s="246"/>
      <c r="F309" s="246"/>
      <c r="G309" s="246"/>
      <c r="H309" s="246"/>
      <c r="I309" s="246"/>
      <c r="J309" s="246"/>
      <c r="K309" s="246"/>
      <c r="L309" s="246"/>
      <c r="M309" s="246"/>
      <c r="N309" s="246"/>
      <c r="O309" s="246"/>
      <c r="P309" s="246"/>
      <c r="Q309" s="246"/>
      <c r="R309" s="246"/>
      <c r="S309" s="246"/>
      <c r="T309" s="246"/>
      <c r="U309" s="246"/>
      <c r="V309" s="246"/>
      <c r="W309" s="246"/>
      <c r="X309" s="246"/>
    </row>
    <row r="310" spans="1:25" ht="20" customHeight="1">
      <c r="A310" s="246"/>
      <c r="B310" s="246"/>
      <c r="C310" s="246"/>
      <c r="D310" s="246"/>
      <c r="E310" s="246"/>
      <c r="F310" s="246"/>
      <c r="G310" s="246"/>
      <c r="H310" s="246"/>
      <c r="I310" s="246"/>
      <c r="J310" s="246"/>
      <c r="K310" s="246"/>
      <c r="L310" s="246"/>
      <c r="M310" s="246"/>
      <c r="N310" s="246"/>
      <c r="O310" s="246"/>
      <c r="P310" s="246"/>
      <c r="Q310" s="246"/>
      <c r="R310" s="246"/>
      <c r="S310" s="246"/>
      <c r="T310" s="246"/>
      <c r="U310" s="246"/>
      <c r="V310" s="246"/>
      <c r="W310" s="246"/>
      <c r="X310" s="246"/>
    </row>
    <row r="311" spans="1:25" ht="20" customHeight="1">
      <c r="A311" s="246"/>
      <c r="B311" s="246"/>
      <c r="C311" s="246"/>
      <c r="D311" s="246"/>
      <c r="E311" s="246"/>
      <c r="F311" s="246"/>
      <c r="G311" s="246"/>
      <c r="H311" s="246"/>
      <c r="I311" s="246"/>
      <c r="J311" s="246"/>
      <c r="K311" s="246"/>
      <c r="L311" s="246"/>
      <c r="M311" s="246"/>
      <c r="N311" s="246"/>
      <c r="O311" s="246"/>
      <c r="P311" s="246"/>
      <c r="Q311" s="246"/>
      <c r="R311" s="246"/>
      <c r="S311" s="246"/>
      <c r="T311" s="246"/>
      <c r="U311" s="246"/>
      <c r="V311" s="246"/>
      <c r="W311" s="246"/>
      <c r="X311" s="246"/>
    </row>
    <row r="312" spans="1:25" ht="20" customHeight="1">
      <c r="A312" s="246"/>
      <c r="B312" s="246"/>
      <c r="C312" s="246"/>
      <c r="D312" s="246"/>
      <c r="E312" s="246"/>
      <c r="F312" s="246"/>
      <c r="G312" s="246"/>
      <c r="H312" s="246"/>
      <c r="I312" s="246"/>
      <c r="J312" s="246"/>
      <c r="K312" s="246"/>
      <c r="L312" s="246"/>
      <c r="M312" s="246"/>
      <c r="N312" s="246"/>
      <c r="O312" s="246"/>
      <c r="P312" s="246"/>
      <c r="Q312" s="246"/>
      <c r="R312" s="246"/>
      <c r="S312" s="246"/>
      <c r="T312" s="246"/>
      <c r="U312" s="246"/>
      <c r="V312" s="246"/>
      <c r="W312" s="246"/>
      <c r="X312" s="246"/>
    </row>
    <row r="313" spans="1:25" ht="20" customHeight="1">
      <c r="A313" s="246"/>
      <c r="B313" s="246"/>
      <c r="C313" s="246"/>
      <c r="D313" s="246"/>
      <c r="E313" s="246"/>
      <c r="F313" s="246"/>
      <c r="G313" s="246"/>
      <c r="H313" s="246"/>
      <c r="I313" s="246"/>
      <c r="J313" s="246"/>
      <c r="K313" s="246"/>
      <c r="L313" s="246"/>
      <c r="M313" s="246"/>
      <c r="N313" s="246"/>
      <c r="O313" s="246"/>
      <c r="P313" s="246"/>
      <c r="Q313" s="246"/>
      <c r="R313" s="246"/>
      <c r="S313" s="246"/>
      <c r="T313" s="246"/>
      <c r="U313" s="246"/>
      <c r="V313" s="246"/>
      <c r="W313" s="246"/>
      <c r="X313" s="246"/>
    </row>
    <row r="314" spans="1:25">
      <c r="A314" s="138"/>
      <c r="B314" s="138"/>
      <c r="C314" s="138"/>
      <c r="D314" s="138"/>
      <c r="E314" s="138"/>
      <c r="F314" s="138"/>
      <c r="G314" s="138"/>
      <c r="H314" s="138"/>
      <c r="I314" s="138"/>
      <c r="J314" s="138"/>
      <c r="K314" s="138"/>
      <c r="L314" s="138"/>
      <c r="M314" s="138"/>
      <c r="N314" s="138"/>
      <c r="O314" s="138"/>
      <c r="P314" s="138"/>
      <c r="Q314" s="138"/>
      <c r="R314" s="138"/>
      <c r="S314" s="138"/>
      <c r="T314" s="138"/>
      <c r="U314" s="138"/>
      <c r="V314" s="138"/>
      <c r="W314" s="138"/>
      <c r="X314" s="138"/>
    </row>
    <row r="315" spans="1:25">
      <c r="A315" s="138"/>
      <c r="B315" s="236"/>
      <c r="C315" s="235" t="s">
        <v>1</v>
      </c>
      <c r="D315" s="235" t="s">
        <v>169</v>
      </c>
      <c r="E315" s="235" t="s">
        <v>171</v>
      </c>
      <c r="F315" s="138"/>
      <c r="G315" s="138"/>
      <c r="H315" s="138"/>
      <c r="I315" s="138"/>
      <c r="J315" s="138"/>
      <c r="K315" s="138"/>
      <c r="L315" s="138"/>
      <c r="M315" s="138"/>
      <c r="N315" s="138"/>
      <c r="O315" s="138"/>
      <c r="P315" s="138"/>
      <c r="Q315" s="138"/>
      <c r="R315" s="138"/>
      <c r="S315" s="138"/>
      <c r="T315" s="138"/>
      <c r="U315" s="138"/>
      <c r="V315" s="138"/>
      <c r="W315" s="138"/>
      <c r="X315" s="138"/>
      <c r="Y315" s="138"/>
    </row>
    <row r="316" spans="1:25">
      <c r="A316" s="138"/>
      <c r="B316" s="205" t="s">
        <v>34</v>
      </c>
      <c r="C316" s="236">
        <f>D295+J295+P295+V295</f>
        <v>0</v>
      </c>
      <c r="D316" s="236">
        <f>F295+L295+R295+X295</f>
        <v>0</v>
      </c>
      <c r="E316" s="75" t="str">
        <f>IF(D316=0,"",RANK(D316,D$316:D$323) + COUNTIFS(D$316:D$323, D316, C$316:C$323, "&gt;"&amp; C316))</f>
        <v/>
      </c>
      <c r="F316" s="138"/>
      <c r="G316" s="138"/>
      <c r="H316" s="247" t="e" cm="1" vm="1">
        <f t="array" ref="H316">_xlfn._xlws.FILTER((_xlfn._xlws.SORT((_xlfn._xlws.SORT(_xlfn._xlws.FILTER(B316:E323,D316:D323&lt;&gt;0),2,-1)),4)), _xlfn.CHOOSECOLS((_xlfn._xlws.SORT((_xlfn._xlws.SORT(_xlfn._xlws.FILTER(B316:E323,D316:D323&lt;&gt;0),2,-1)),4)),1)&lt;&gt;0)</f>
        <v>#VALUE!</v>
      </c>
      <c r="I316" s="247"/>
      <c r="J316" s="247"/>
      <c r="K316" s="247"/>
      <c r="L316" s="138"/>
      <c r="M316" s="138"/>
      <c r="N316" s="138"/>
      <c r="P316" s="138"/>
      <c r="Q316" s="138"/>
      <c r="S316" s="138"/>
      <c r="T316" s="138"/>
      <c r="U316" s="138"/>
      <c r="V316" s="138"/>
      <c r="W316" s="138"/>
      <c r="X316" s="138"/>
      <c r="Y316" s="138"/>
    </row>
    <row r="317" spans="1:25">
      <c r="A317" s="138"/>
      <c r="B317" s="237" t="s">
        <v>35</v>
      </c>
      <c r="C317" s="236">
        <f t="shared" ref="C317:C323" si="65">D296+J296+P296+V296</f>
        <v>0</v>
      </c>
      <c r="D317" s="236">
        <f>F296+L296+R296+X296</f>
        <v>0</v>
      </c>
      <c r="E317" s="75" t="str">
        <f t="shared" ref="E317:E323" si="66">IF(D317=0,"",RANK(D317,D$316:D$323) + COUNTIFS(D$316:D$323, D317, C$316:C$323, "&gt;"&amp; C317))</f>
        <v/>
      </c>
      <c r="F317" s="138"/>
      <c r="G317" s="138"/>
      <c r="H317" s="247"/>
      <c r="I317" s="247"/>
      <c r="J317" s="247"/>
      <c r="K317" s="247"/>
      <c r="L317" s="138"/>
      <c r="M317" s="138"/>
      <c r="N317" s="138"/>
      <c r="O317" s="138"/>
      <c r="P317" s="138"/>
      <c r="Q317" s="138"/>
      <c r="R317" s="138"/>
      <c r="S317" s="138"/>
      <c r="T317" s="138"/>
      <c r="U317" s="138"/>
      <c r="V317" s="138"/>
      <c r="W317" s="138"/>
      <c r="X317" s="138"/>
      <c r="Y317" s="138"/>
    </row>
    <row r="318" spans="1:25">
      <c r="B318" s="237" t="s">
        <v>36</v>
      </c>
      <c r="C318" s="236">
        <f t="shared" si="65"/>
        <v>0</v>
      </c>
      <c r="D318" s="236">
        <f t="shared" ref="D318:D323" si="67">F297+L297+R297+X297</f>
        <v>0</v>
      </c>
      <c r="E318" s="75" t="str">
        <f t="shared" si="66"/>
        <v/>
      </c>
      <c r="F318" s="139"/>
      <c r="H318" s="251"/>
      <c r="I318" s="251"/>
      <c r="J318" s="251"/>
      <c r="K318" s="251"/>
    </row>
    <row r="319" spans="1:25">
      <c r="B319" s="237" t="s">
        <v>37</v>
      </c>
      <c r="C319" s="236">
        <f t="shared" si="65"/>
        <v>0</v>
      </c>
      <c r="D319" s="236">
        <f t="shared" si="67"/>
        <v>0</v>
      </c>
      <c r="E319" s="75" t="str">
        <f t="shared" si="66"/>
        <v/>
      </c>
      <c r="F319" s="139"/>
      <c r="H319" s="251"/>
      <c r="I319" s="251"/>
      <c r="J319" s="251"/>
      <c r="K319" s="251"/>
    </row>
    <row r="320" spans="1:25">
      <c r="B320" s="237" t="s">
        <v>38</v>
      </c>
      <c r="C320" s="236">
        <f t="shared" si="65"/>
        <v>0</v>
      </c>
      <c r="D320" s="236">
        <f t="shared" si="67"/>
        <v>0</v>
      </c>
      <c r="E320" s="75" t="str">
        <f t="shared" si="66"/>
        <v/>
      </c>
      <c r="F320" s="139"/>
      <c r="H320" s="251"/>
      <c r="I320" s="251"/>
      <c r="J320" s="251"/>
      <c r="K320" s="251"/>
    </row>
    <row r="321" spans="1:15">
      <c r="B321" s="237" t="s">
        <v>28</v>
      </c>
      <c r="C321" s="236">
        <f t="shared" si="65"/>
        <v>0</v>
      </c>
      <c r="D321" s="236">
        <f t="shared" si="67"/>
        <v>0</v>
      </c>
      <c r="E321" s="75" t="str">
        <f t="shared" si="66"/>
        <v/>
      </c>
      <c r="F321" s="139"/>
      <c r="H321" s="251"/>
      <c r="I321" s="251"/>
      <c r="J321" s="251"/>
      <c r="K321" s="251"/>
    </row>
    <row r="322" spans="1:15">
      <c r="B322" s="237" t="s">
        <v>39</v>
      </c>
      <c r="C322" s="236">
        <f t="shared" si="65"/>
        <v>0</v>
      </c>
      <c r="D322" s="236">
        <f t="shared" si="67"/>
        <v>0</v>
      </c>
      <c r="E322" s="75" t="str">
        <f t="shared" si="66"/>
        <v/>
      </c>
      <c r="F322" s="139"/>
      <c r="H322" s="251"/>
      <c r="I322" s="251"/>
      <c r="J322" s="251"/>
      <c r="K322" s="251"/>
    </row>
    <row r="323" spans="1:15">
      <c r="B323" s="237" t="s">
        <v>40</v>
      </c>
      <c r="C323" s="236">
        <f t="shared" si="65"/>
        <v>0</v>
      </c>
      <c r="D323" s="236">
        <f t="shared" si="67"/>
        <v>0</v>
      </c>
      <c r="E323" s="75" t="str">
        <f t="shared" si="66"/>
        <v/>
      </c>
      <c r="F323" s="139"/>
      <c r="H323" s="251"/>
      <c r="I323" s="251"/>
      <c r="J323" s="251"/>
      <c r="K323" s="251"/>
    </row>
    <row r="332" spans="1:15" ht="31" customHeight="1"/>
    <row r="333" spans="1:15" ht="31" customHeight="1"/>
    <row r="334" spans="1:15" ht="31" customHeight="1"/>
    <row r="335" spans="1:15" ht="31" customHeight="1">
      <c r="A335"/>
      <c r="F335"/>
      <c r="G335"/>
      <c r="H335"/>
      <c r="O335" s="6"/>
    </row>
    <row r="336" spans="1:15" ht="31" customHeight="1">
      <c r="A336"/>
      <c r="F336"/>
      <c r="G336"/>
      <c r="H336"/>
      <c r="L336" s="6"/>
    </row>
    <row r="337" spans="1:15" ht="31" customHeight="1">
      <c r="A337"/>
      <c r="F337"/>
      <c r="G337"/>
      <c r="H337"/>
      <c r="L337" s="6"/>
    </row>
    <row r="338" spans="1:15" ht="31" customHeight="1">
      <c r="A338"/>
      <c r="F338"/>
      <c r="G338"/>
      <c r="H338"/>
      <c r="L338" s="6"/>
    </row>
    <row r="339" spans="1:15" ht="31" customHeight="1">
      <c r="A339"/>
      <c r="F339"/>
      <c r="G339"/>
      <c r="H339"/>
      <c r="L339" s="6"/>
    </row>
    <row r="340" spans="1:15" ht="31" customHeight="1">
      <c r="A340"/>
      <c r="F340"/>
      <c r="G340"/>
      <c r="H340"/>
      <c r="L340" s="6"/>
    </row>
    <row r="341" spans="1:15">
      <c r="A341"/>
      <c r="F341"/>
      <c r="G341"/>
      <c r="H341"/>
      <c r="L341" s="6"/>
    </row>
    <row r="342" spans="1:15" ht="31" customHeight="1"/>
    <row r="343" spans="1:15" ht="31" customHeight="1">
      <c r="A343" s="240"/>
      <c r="B343" s="240"/>
      <c r="C343" s="240"/>
    </row>
    <row r="344" spans="1:15" ht="31" customHeight="1"/>
    <row r="345" spans="1:15" ht="31" customHeight="1">
      <c r="A345"/>
      <c r="F345"/>
      <c r="G345"/>
      <c r="H345"/>
      <c r="O345" s="6"/>
    </row>
    <row r="346" spans="1:15" ht="31" customHeight="1">
      <c r="A346"/>
      <c r="F346"/>
      <c r="G346"/>
      <c r="H346"/>
      <c r="L346" s="6"/>
    </row>
    <row r="347" spans="1:15" ht="31" customHeight="1">
      <c r="A347"/>
      <c r="F347"/>
      <c r="G347"/>
      <c r="H347"/>
      <c r="L347" s="6"/>
    </row>
    <row r="348" spans="1:15" ht="31" customHeight="1">
      <c r="A348"/>
      <c r="F348"/>
      <c r="G348"/>
      <c r="H348"/>
      <c r="L348" s="6"/>
    </row>
    <row r="349" spans="1:15" ht="31" customHeight="1">
      <c r="A349"/>
      <c r="F349"/>
      <c r="G349"/>
      <c r="H349"/>
      <c r="L349" s="6"/>
    </row>
    <row r="350" spans="1:15" ht="31" customHeight="1">
      <c r="A350"/>
      <c r="F350"/>
      <c r="G350"/>
      <c r="H350"/>
      <c r="L350" s="6"/>
    </row>
    <row r="351" spans="1:15">
      <c r="A351"/>
      <c r="F351"/>
      <c r="G351"/>
      <c r="H351"/>
      <c r="L351" s="6"/>
    </row>
    <row r="352" spans="1:15">
      <c r="A352"/>
      <c r="F352"/>
      <c r="G352"/>
      <c r="H352"/>
      <c r="L352" s="6"/>
    </row>
    <row r="353" spans="1:15">
      <c r="A353"/>
      <c r="F353"/>
      <c r="G353"/>
      <c r="H353"/>
      <c r="L353" s="6"/>
    </row>
    <row r="354" spans="1:15">
      <c r="A354"/>
      <c r="F354"/>
      <c r="G354"/>
      <c r="H354"/>
      <c r="L354" s="6"/>
    </row>
    <row r="355" spans="1:15">
      <c r="A355"/>
      <c r="F355"/>
      <c r="G355"/>
      <c r="H355"/>
      <c r="O355" s="6"/>
    </row>
    <row r="356" spans="1:15">
      <c r="A356"/>
      <c r="F356"/>
      <c r="G356"/>
      <c r="H356"/>
      <c r="O356" s="6"/>
    </row>
    <row r="357" spans="1:15">
      <c r="A357"/>
      <c r="F357"/>
      <c r="G357"/>
      <c r="H357"/>
      <c r="O357" s="6"/>
    </row>
    <row r="358" spans="1:15" ht="45" customHeight="1">
      <c r="A358"/>
      <c r="F358"/>
      <c r="G358"/>
      <c r="H358"/>
      <c r="M358" s="6"/>
      <c r="N358" s="6"/>
    </row>
    <row r="359" spans="1:15" s="22" customFormat="1" ht="31" customHeight="1">
      <c r="A359" s="153"/>
      <c r="B359" s="238"/>
      <c r="C359" s="238"/>
      <c r="D359" s="238"/>
      <c r="E359" s="238"/>
      <c r="J359" s="153"/>
      <c r="K359" s="153"/>
    </row>
    <row r="360" spans="1:15" ht="31" customHeight="1">
      <c r="A360"/>
      <c r="F360"/>
      <c r="G360"/>
      <c r="H360"/>
      <c r="L360" s="6"/>
    </row>
    <row r="361" spans="1:15" ht="31" customHeight="1">
      <c r="A361"/>
      <c r="F361"/>
      <c r="G361"/>
      <c r="H361"/>
      <c r="L361" s="6"/>
    </row>
    <row r="362" spans="1:15" ht="31" customHeight="1">
      <c r="A362"/>
      <c r="F362"/>
      <c r="G362"/>
      <c r="H362"/>
      <c r="L362" s="6"/>
    </row>
    <row r="363" spans="1:15" ht="31" customHeight="1">
      <c r="A363"/>
      <c r="F363"/>
      <c r="G363"/>
      <c r="H363"/>
      <c r="L363" s="6"/>
    </row>
    <row r="364" spans="1:15" ht="31" customHeight="1">
      <c r="A364"/>
      <c r="F364"/>
      <c r="G364"/>
      <c r="H364"/>
    </row>
    <row r="365" spans="1:15" ht="31" customHeight="1">
      <c r="A365"/>
      <c r="F365"/>
      <c r="G365"/>
      <c r="H365"/>
    </row>
    <row r="366" spans="1:15" ht="31" customHeight="1">
      <c r="A366"/>
      <c r="F366"/>
      <c r="G366"/>
      <c r="H366"/>
    </row>
    <row r="367" spans="1:15" ht="31" customHeight="1">
      <c r="A367"/>
      <c r="F367"/>
      <c r="G367"/>
      <c r="H367"/>
    </row>
    <row r="368" spans="1:15">
      <c r="A368"/>
      <c r="F368"/>
      <c r="G368"/>
      <c r="H368"/>
    </row>
  </sheetData>
  <sheetProtection sheet="1" objects="1" scenarios="1"/>
  <mergeCells count="23">
    <mergeCell ref="A2:U2"/>
    <mergeCell ref="W12:Y12"/>
    <mergeCell ref="O4:P4"/>
    <mergeCell ref="F4:G4"/>
    <mergeCell ref="I4:J4"/>
    <mergeCell ref="L4:M4"/>
    <mergeCell ref="W6:Y6"/>
    <mergeCell ref="W7:Y7"/>
    <mergeCell ref="W8:Y8"/>
    <mergeCell ref="W9:Y9"/>
    <mergeCell ref="W11:Y11"/>
    <mergeCell ref="W26:Y26"/>
    <mergeCell ref="W13:Y13"/>
    <mergeCell ref="W14:Y14"/>
    <mergeCell ref="W15:Y15"/>
    <mergeCell ref="W17:Y17"/>
    <mergeCell ref="W18:Y18"/>
    <mergeCell ref="W19:Y19"/>
    <mergeCell ref="W20:Y20"/>
    <mergeCell ref="W22:Y22"/>
    <mergeCell ref="W23:Y23"/>
    <mergeCell ref="W24:Y24"/>
    <mergeCell ref="W25:Y25"/>
  </mergeCells>
  <printOptions horizontalCentered="1"/>
  <pageMargins left="0" right="0" top="0.19685039370078741" bottom="0" header="0.51181102362204722" footer="0.51181102362204722"/>
  <pageSetup paperSize="9" scale="39" fitToHeight="0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0" tint="-0.249977111117893"/>
  </sheetPr>
  <dimension ref="A1:I95"/>
  <sheetViews>
    <sheetView workbookViewId="0">
      <selection activeCell="O28" sqref="O28"/>
    </sheetView>
  </sheetViews>
  <sheetFormatPr baseColWidth="10" defaultColWidth="8.83203125" defaultRowHeight="13"/>
  <cols>
    <col min="1" max="6" width="10.6640625" style="13" customWidth="1"/>
    <col min="7" max="7" width="10.6640625" style="18" customWidth="1"/>
    <col min="8" max="9" width="10.6640625" style="13" customWidth="1"/>
  </cols>
  <sheetData>
    <row r="1" spans="1:9">
      <c r="A1" s="13" t="s">
        <v>1</v>
      </c>
      <c r="B1" s="13" t="s">
        <v>2</v>
      </c>
      <c r="C1" s="13" t="s">
        <v>3</v>
      </c>
      <c r="D1" s="13" t="s">
        <v>4</v>
      </c>
      <c r="E1" s="13" t="s">
        <v>5</v>
      </c>
      <c r="F1" s="13" t="s">
        <v>6</v>
      </c>
      <c r="G1" s="18" t="s">
        <v>2</v>
      </c>
      <c r="H1" s="13" t="s">
        <v>3</v>
      </c>
      <c r="I1" s="13" t="s">
        <v>1</v>
      </c>
    </row>
    <row r="2" spans="1:9">
      <c r="B2" s="17">
        <v>0</v>
      </c>
      <c r="C2" s="18">
        <v>0</v>
      </c>
      <c r="D2" s="18">
        <v>0</v>
      </c>
      <c r="E2" s="18">
        <v>0</v>
      </c>
      <c r="F2" s="17"/>
      <c r="G2" s="18">
        <v>0</v>
      </c>
      <c r="H2" s="19">
        <v>0</v>
      </c>
      <c r="I2" s="13">
        <v>0</v>
      </c>
    </row>
    <row r="3" spans="1:9">
      <c r="B3" s="17">
        <v>0.01</v>
      </c>
      <c r="C3" s="18">
        <v>0.01</v>
      </c>
      <c r="D3" s="18">
        <v>0.01</v>
      </c>
      <c r="E3" s="18">
        <v>0.01</v>
      </c>
      <c r="F3" s="17"/>
      <c r="G3" s="18">
        <v>960</v>
      </c>
      <c r="H3" s="19">
        <v>980</v>
      </c>
      <c r="I3" s="13">
        <v>10</v>
      </c>
    </row>
    <row r="4" spans="1:9">
      <c r="B4" s="17">
        <v>30</v>
      </c>
      <c r="C4" s="18">
        <v>10</v>
      </c>
      <c r="D4" s="18"/>
      <c r="E4" s="18"/>
      <c r="F4" s="17"/>
      <c r="G4" s="18">
        <f>1000-B4</f>
        <v>970</v>
      </c>
      <c r="H4" s="19">
        <f>1000-C4</f>
        <v>990</v>
      </c>
      <c r="I4" s="13">
        <v>10</v>
      </c>
    </row>
    <row r="5" spans="1:9">
      <c r="A5" s="13">
        <v>10</v>
      </c>
      <c r="B5" s="17">
        <v>16</v>
      </c>
      <c r="C5" s="18">
        <v>3</v>
      </c>
      <c r="D5" s="18">
        <v>2.2000000000000002</v>
      </c>
      <c r="E5" s="18">
        <v>5</v>
      </c>
      <c r="F5" s="17">
        <v>94</v>
      </c>
      <c r="G5" s="18">
        <f>1000-B5</f>
        <v>984</v>
      </c>
      <c r="H5" s="19">
        <f>1000-C5</f>
        <v>997</v>
      </c>
      <c r="I5" s="13">
        <v>10</v>
      </c>
    </row>
    <row r="6" spans="1:9">
      <c r="A6" s="13">
        <v>11</v>
      </c>
      <c r="B6" s="17">
        <v>15.9</v>
      </c>
      <c r="C6" s="18">
        <v>2.5900000000000003</v>
      </c>
      <c r="D6" s="18">
        <v>2.23</v>
      </c>
      <c r="E6" s="18">
        <v>5.5</v>
      </c>
      <c r="F6" s="17">
        <v>93.5</v>
      </c>
      <c r="G6" s="18">
        <f t="shared" ref="G6:G69" si="0">1000-B6</f>
        <v>984.1</v>
      </c>
      <c r="H6" s="19">
        <f t="shared" ref="H6:H69" si="1">1000-C6</f>
        <v>997.41</v>
      </c>
      <c r="I6" s="13">
        <v>11</v>
      </c>
    </row>
    <row r="7" spans="1:9">
      <c r="A7" s="13">
        <v>12</v>
      </c>
      <c r="B7" s="17">
        <v>15.8</v>
      </c>
      <c r="C7" s="18">
        <v>2.5800000000000005</v>
      </c>
      <c r="D7" s="18">
        <v>2.2599999999999998</v>
      </c>
      <c r="E7" s="18">
        <v>6</v>
      </c>
      <c r="F7" s="17">
        <v>93</v>
      </c>
      <c r="G7" s="18">
        <f t="shared" si="0"/>
        <v>984.2</v>
      </c>
      <c r="H7" s="19">
        <f t="shared" si="1"/>
        <v>997.42</v>
      </c>
      <c r="I7" s="13">
        <v>12</v>
      </c>
    </row>
    <row r="8" spans="1:9">
      <c r="A8" s="13">
        <v>13</v>
      </c>
      <c r="B8" s="17">
        <v>15.700000000000001</v>
      </c>
      <c r="C8" s="18">
        <v>2.5700000000000007</v>
      </c>
      <c r="D8" s="18">
        <v>2.2899999999999996</v>
      </c>
      <c r="E8" s="18">
        <v>6.5</v>
      </c>
      <c r="F8" s="17">
        <v>92.5</v>
      </c>
      <c r="G8" s="18">
        <f t="shared" si="0"/>
        <v>984.3</v>
      </c>
      <c r="H8" s="19">
        <f t="shared" si="1"/>
        <v>997.43</v>
      </c>
      <c r="I8" s="13">
        <v>13</v>
      </c>
    </row>
    <row r="9" spans="1:9">
      <c r="A9" s="13">
        <v>14</v>
      </c>
      <c r="B9" s="17">
        <v>15.600000000000001</v>
      </c>
      <c r="C9" s="18">
        <v>2.5600000000000009</v>
      </c>
      <c r="D9" s="18">
        <v>2.3199999999999994</v>
      </c>
      <c r="E9" s="18">
        <v>7</v>
      </c>
      <c r="F9" s="17">
        <v>92</v>
      </c>
      <c r="G9" s="18">
        <f t="shared" si="0"/>
        <v>984.4</v>
      </c>
      <c r="H9" s="19">
        <f t="shared" si="1"/>
        <v>997.44</v>
      </c>
      <c r="I9" s="13">
        <v>14</v>
      </c>
    </row>
    <row r="10" spans="1:9">
      <c r="A10" s="13">
        <v>15</v>
      </c>
      <c r="B10" s="17">
        <v>15.500000000000002</v>
      </c>
      <c r="C10" s="18">
        <v>2.5500000000000012</v>
      </c>
      <c r="D10" s="18">
        <v>2.3499999999999992</v>
      </c>
      <c r="E10" s="18">
        <v>7.5</v>
      </c>
      <c r="F10" s="17">
        <v>91.5</v>
      </c>
      <c r="G10" s="18">
        <f t="shared" si="0"/>
        <v>984.5</v>
      </c>
      <c r="H10" s="19">
        <f t="shared" si="1"/>
        <v>997.45</v>
      </c>
      <c r="I10" s="13">
        <v>15</v>
      </c>
    </row>
    <row r="11" spans="1:9">
      <c r="A11" s="13">
        <v>16</v>
      </c>
      <c r="B11" s="17">
        <v>15.400000000000002</v>
      </c>
      <c r="C11" s="18">
        <v>2.5400000000000014</v>
      </c>
      <c r="D11" s="18">
        <v>2.379999999999999</v>
      </c>
      <c r="E11" s="18">
        <v>8</v>
      </c>
      <c r="F11" s="17">
        <v>91</v>
      </c>
      <c r="G11" s="18">
        <f t="shared" si="0"/>
        <v>984.6</v>
      </c>
      <c r="H11" s="19">
        <f t="shared" si="1"/>
        <v>997.46</v>
      </c>
      <c r="I11" s="13">
        <v>16</v>
      </c>
    </row>
    <row r="12" spans="1:9">
      <c r="A12" s="13">
        <v>17</v>
      </c>
      <c r="B12" s="17">
        <v>15.300000000000002</v>
      </c>
      <c r="C12" s="18">
        <v>2.5300000000000016</v>
      </c>
      <c r="D12" s="18">
        <v>2.4099999999999988</v>
      </c>
      <c r="E12" s="18">
        <v>8.5</v>
      </c>
      <c r="F12" s="17">
        <v>90.5</v>
      </c>
      <c r="G12" s="18">
        <f t="shared" si="0"/>
        <v>984.7</v>
      </c>
      <c r="H12" s="19">
        <f t="shared" si="1"/>
        <v>997.47</v>
      </c>
      <c r="I12" s="13">
        <v>17</v>
      </c>
    </row>
    <row r="13" spans="1:9">
      <c r="A13" s="13">
        <v>18</v>
      </c>
      <c r="B13" s="17">
        <v>15.200000000000003</v>
      </c>
      <c r="C13" s="18">
        <v>2.5200000000000018</v>
      </c>
      <c r="D13" s="18">
        <v>2.4399999999999986</v>
      </c>
      <c r="E13" s="18">
        <v>9</v>
      </c>
      <c r="F13" s="17">
        <v>90</v>
      </c>
      <c r="G13" s="18">
        <f t="shared" si="0"/>
        <v>984.8</v>
      </c>
      <c r="H13" s="19">
        <f t="shared" si="1"/>
        <v>997.48</v>
      </c>
      <c r="I13" s="13">
        <v>18</v>
      </c>
    </row>
    <row r="14" spans="1:9">
      <c r="A14" s="13">
        <v>19</v>
      </c>
      <c r="B14" s="17">
        <v>15.100000000000003</v>
      </c>
      <c r="C14" s="18">
        <v>2.510000000000002</v>
      </c>
      <c r="D14" s="18">
        <v>2.4699999999999984</v>
      </c>
      <c r="E14" s="18">
        <v>9.5</v>
      </c>
      <c r="F14" s="17">
        <v>89.5</v>
      </c>
      <c r="G14" s="18">
        <f t="shared" si="0"/>
        <v>984.9</v>
      </c>
      <c r="H14" s="19">
        <f t="shared" si="1"/>
        <v>997.49</v>
      </c>
      <c r="I14" s="13">
        <v>19</v>
      </c>
    </row>
    <row r="15" spans="1:9">
      <c r="A15" s="13">
        <v>20</v>
      </c>
      <c r="B15" s="17">
        <v>15.000000000000004</v>
      </c>
      <c r="C15" s="18">
        <v>2.5000000000000022</v>
      </c>
      <c r="D15" s="18">
        <v>2.4999999999999982</v>
      </c>
      <c r="E15" s="18">
        <v>10</v>
      </c>
      <c r="F15" s="17">
        <v>89</v>
      </c>
      <c r="G15" s="18">
        <f t="shared" si="0"/>
        <v>985</v>
      </c>
      <c r="H15" s="19">
        <f t="shared" si="1"/>
        <v>997.5</v>
      </c>
      <c r="I15" s="13">
        <v>20</v>
      </c>
    </row>
    <row r="16" spans="1:9">
      <c r="A16" s="13">
        <v>21</v>
      </c>
      <c r="B16" s="17">
        <v>14.900000000000004</v>
      </c>
      <c r="C16" s="18">
        <v>2.4900000000000024</v>
      </c>
      <c r="D16" s="18">
        <v>2.529999999999998</v>
      </c>
      <c r="E16" s="18">
        <v>10.5</v>
      </c>
      <c r="F16" s="17">
        <v>88.5</v>
      </c>
      <c r="G16" s="18">
        <f t="shared" si="0"/>
        <v>985.1</v>
      </c>
      <c r="H16" s="19">
        <f t="shared" si="1"/>
        <v>997.51</v>
      </c>
      <c r="I16" s="13">
        <v>21</v>
      </c>
    </row>
    <row r="17" spans="1:9">
      <c r="A17" s="13">
        <v>22</v>
      </c>
      <c r="B17" s="17">
        <v>14.800000000000004</v>
      </c>
      <c r="C17" s="18">
        <v>2.4800000000000026</v>
      </c>
      <c r="D17" s="18">
        <v>2.5599999999999978</v>
      </c>
      <c r="E17" s="18">
        <v>11</v>
      </c>
      <c r="F17" s="17">
        <v>88</v>
      </c>
      <c r="G17" s="18">
        <f t="shared" si="0"/>
        <v>985.2</v>
      </c>
      <c r="H17" s="19">
        <f t="shared" si="1"/>
        <v>997.52</v>
      </c>
      <c r="I17" s="13">
        <v>22</v>
      </c>
    </row>
    <row r="18" spans="1:9">
      <c r="A18" s="13">
        <v>23</v>
      </c>
      <c r="B18" s="17">
        <v>14.700000000000005</v>
      </c>
      <c r="C18" s="18">
        <v>2.4700000000000029</v>
      </c>
      <c r="D18" s="18">
        <v>2.5899999999999976</v>
      </c>
      <c r="E18" s="18">
        <v>11.5</v>
      </c>
      <c r="F18" s="17">
        <v>87.5</v>
      </c>
      <c r="G18" s="18">
        <f t="shared" si="0"/>
        <v>985.3</v>
      </c>
      <c r="H18" s="19">
        <f t="shared" si="1"/>
        <v>997.53</v>
      </c>
      <c r="I18" s="13">
        <v>23</v>
      </c>
    </row>
    <row r="19" spans="1:9">
      <c r="A19" s="13">
        <v>24</v>
      </c>
      <c r="B19" s="17">
        <v>14.600000000000005</v>
      </c>
      <c r="C19" s="18">
        <v>2.4600000000000031</v>
      </c>
      <c r="D19" s="18">
        <v>2.6199999999999974</v>
      </c>
      <c r="E19" s="18">
        <v>12</v>
      </c>
      <c r="F19" s="17">
        <v>87</v>
      </c>
      <c r="G19" s="18">
        <f t="shared" si="0"/>
        <v>985.4</v>
      </c>
      <c r="H19" s="19">
        <f t="shared" si="1"/>
        <v>997.54</v>
      </c>
      <c r="I19" s="13">
        <v>24</v>
      </c>
    </row>
    <row r="20" spans="1:9">
      <c r="A20" s="13">
        <v>25</v>
      </c>
      <c r="B20" s="17">
        <v>14.500000000000005</v>
      </c>
      <c r="C20" s="18">
        <v>2.4500000000000033</v>
      </c>
      <c r="D20" s="18">
        <v>2.6499999999999972</v>
      </c>
      <c r="E20" s="18">
        <v>12.5</v>
      </c>
      <c r="F20" s="17">
        <v>86.5</v>
      </c>
      <c r="G20" s="18">
        <f t="shared" si="0"/>
        <v>985.5</v>
      </c>
      <c r="H20" s="19">
        <f t="shared" si="1"/>
        <v>997.55</v>
      </c>
      <c r="I20" s="13">
        <v>25</v>
      </c>
    </row>
    <row r="21" spans="1:9">
      <c r="A21" s="13">
        <v>26</v>
      </c>
      <c r="B21" s="17">
        <v>14.400000000000006</v>
      </c>
      <c r="C21" s="18">
        <v>2.4400000000000035</v>
      </c>
      <c r="D21" s="18">
        <v>2.6799999999999971</v>
      </c>
      <c r="E21" s="18">
        <v>13</v>
      </c>
      <c r="F21" s="17">
        <v>86</v>
      </c>
      <c r="G21" s="18">
        <f t="shared" si="0"/>
        <v>985.6</v>
      </c>
      <c r="H21" s="19">
        <f t="shared" si="1"/>
        <v>997.56</v>
      </c>
      <c r="I21" s="13">
        <v>26</v>
      </c>
    </row>
    <row r="22" spans="1:9">
      <c r="A22" s="13">
        <v>27</v>
      </c>
      <c r="B22" s="17">
        <v>14.300000000000006</v>
      </c>
      <c r="C22" s="18">
        <v>2.4300000000000037</v>
      </c>
      <c r="D22" s="18">
        <v>2.7099999999999969</v>
      </c>
      <c r="E22" s="18">
        <v>13.5</v>
      </c>
      <c r="F22" s="17">
        <v>85.5</v>
      </c>
      <c r="G22" s="18">
        <f t="shared" si="0"/>
        <v>985.7</v>
      </c>
      <c r="H22" s="19">
        <f t="shared" si="1"/>
        <v>997.57</v>
      </c>
      <c r="I22" s="13">
        <v>27</v>
      </c>
    </row>
    <row r="23" spans="1:9">
      <c r="A23" s="13">
        <v>28</v>
      </c>
      <c r="B23" s="17">
        <v>14.200000000000006</v>
      </c>
      <c r="C23" s="18">
        <v>2.4200000000000039</v>
      </c>
      <c r="D23" s="18">
        <v>2.7399999999999967</v>
      </c>
      <c r="E23" s="18">
        <v>14</v>
      </c>
      <c r="F23" s="17">
        <v>85</v>
      </c>
      <c r="G23" s="18">
        <f t="shared" si="0"/>
        <v>985.8</v>
      </c>
      <c r="H23" s="19">
        <f t="shared" si="1"/>
        <v>997.58</v>
      </c>
      <c r="I23" s="13">
        <v>28</v>
      </c>
    </row>
    <row r="24" spans="1:9">
      <c r="A24" s="13">
        <v>29</v>
      </c>
      <c r="B24" s="17">
        <v>14.100000000000007</v>
      </c>
      <c r="C24" s="18">
        <v>2.4100000000000041</v>
      </c>
      <c r="D24" s="18">
        <v>2.7699999999999965</v>
      </c>
      <c r="E24" s="18">
        <v>14.5</v>
      </c>
      <c r="F24" s="17">
        <v>84.5</v>
      </c>
      <c r="G24" s="18">
        <f t="shared" si="0"/>
        <v>985.9</v>
      </c>
      <c r="H24" s="19">
        <f t="shared" si="1"/>
        <v>997.59</v>
      </c>
      <c r="I24" s="13">
        <v>29</v>
      </c>
    </row>
    <row r="25" spans="1:9">
      <c r="A25" s="13">
        <v>30</v>
      </c>
      <c r="B25" s="17">
        <v>14.000000000000007</v>
      </c>
      <c r="C25" s="18">
        <v>2.4000000000000044</v>
      </c>
      <c r="D25" s="18">
        <v>2.7999999999999963</v>
      </c>
      <c r="E25" s="18">
        <v>15</v>
      </c>
      <c r="F25" s="17">
        <v>84</v>
      </c>
      <c r="G25" s="18">
        <f t="shared" si="0"/>
        <v>986</v>
      </c>
      <c r="H25" s="19">
        <f t="shared" si="1"/>
        <v>997.6</v>
      </c>
      <c r="I25" s="13">
        <v>30</v>
      </c>
    </row>
    <row r="26" spans="1:9">
      <c r="A26" s="13">
        <v>31</v>
      </c>
      <c r="B26" s="17">
        <v>13.900000000000007</v>
      </c>
      <c r="C26" s="18">
        <v>2.3900000000000046</v>
      </c>
      <c r="D26" s="18">
        <v>2.8299999999999961</v>
      </c>
      <c r="E26" s="18">
        <v>15.5</v>
      </c>
      <c r="F26" s="17">
        <v>83.5</v>
      </c>
      <c r="G26" s="18">
        <f t="shared" si="0"/>
        <v>986.1</v>
      </c>
      <c r="H26" s="19">
        <f t="shared" si="1"/>
        <v>997.61</v>
      </c>
      <c r="I26" s="13">
        <v>31</v>
      </c>
    </row>
    <row r="27" spans="1:9">
      <c r="A27" s="13">
        <v>32</v>
      </c>
      <c r="B27" s="17">
        <v>13.800000000000008</v>
      </c>
      <c r="C27" s="18">
        <v>2.3800000000000048</v>
      </c>
      <c r="D27" s="18">
        <v>2.8599999999999959</v>
      </c>
      <c r="E27" s="18">
        <v>16</v>
      </c>
      <c r="F27" s="17">
        <v>83</v>
      </c>
      <c r="G27" s="18">
        <f t="shared" si="0"/>
        <v>986.2</v>
      </c>
      <c r="H27" s="19">
        <f t="shared" si="1"/>
        <v>997.62</v>
      </c>
      <c r="I27" s="13">
        <v>32</v>
      </c>
    </row>
    <row r="28" spans="1:9">
      <c r="A28" s="13">
        <v>33</v>
      </c>
      <c r="B28" s="17">
        <v>13.700000000000008</v>
      </c>
      <c r="C28" s="18">
        <v>2.370000000000005</v>
      </c>
      <c r="D28" s="18">
        <v>2.8899999999999957</v>
      </c>
      <c r="E28" s="18">
        <v>16.5</v>
      </c>
      <c r="F28" s="17">
        <v>82.5</v>
      </c>
      <c r="G28" s="18">
        <f t="shared" si="0"/>
        <v>986.3</v>
      </c>
      <c r="H28" s="19">
        <f t="shared" si="1"/>
        <v>997.63</v>
      </c>
      <c r="I28" s="13">
        <v>33</v>
      </c>
    </row>
    <row r="29" spans="1:9">
      <c r="A29" s="13">
        <v>34</v>
      </c>
      <c r="B29" s="17">
        <v>13.600000000000009</v>
      </c>
      <c r="C29" s="18">
        <v>2.3600000000000052</v>
      </c>
      <c r="D29" s="18">
        <v>2.9199999999999955</v>
      </c>
      <c r="E29" s="18">
        <v>17</v>
      </c>
      <c r="F29" s="17">
        <v>82</v>
      </c>
      <c r="G29" s="18">
        <f t="shared" si="0"/>
        <v>986.4</v>
      </c>
      <c r="H29" s="19">
        <f t="shared" si="1"/>
        <v>997.64</v>
      </c>
      <c r="I29" s="13">
        <v>34</v>
      </c>
    </row>
    <row r="30" spans="1:9">
      <c r="A30" s="13">
        <v>35</v>
      </c>
      <c r="B30" s="17">
        <v>13.500000000000009</v>
      </c>
      <c r="C30" s="18">
        <v>2.3500000000000054</v>
      </c>
      <c r="D30" s="18">
        <v>2.9499999999999953</v>
      </c>
      <c r="E30" s="18">
        <v>17.5</v>
      </c>
      <c r="F30" s="17">
        <v>81.5</v>
      </c>
      <c r="G30" s="18">
        <f t="shared" si="0"/>
        <v>986.5</v>
      </c>
      <c r="H30" s="19">
        <f t="shared" si="1"/>
        <v>997.65</v>
      </c>
      <c r="I30" s="13">
        <v>35</v>
      </c>
    </row>
    <row r="31" spans="1:9">
      <c r="A31" s="13">
        <v>36</v>
      </c>
      <c r="B31" s="17">
        <v>13.400000000000009</v>
      </c>
      <c r="C31" s="18">
        <v>2.3400000000000056</v>
      </c>
      <c r="D31" s="18">
        <v>2.9799999999999951</v>
      </c>
      <c r="E31" s="18">
        <v>18</v>
      </c>
      <c r="F31" s="17">
        <v>81</v>
      </c>
      <c r="G31" s="18">
        <f t="shared" si="0"/>
        <v>986.6</v>
      </c>
      <c r="H31" s="19">
        <f t="shared" si="1"/>
        <v>997.66</v>
      </c>
      <c r="I31" s="13">
        <v>36</v>
      </c>
    </row>
    <row r="32" spans="1:9">
      <c r="A32" s="13">
        <v>37</v>
      </c>
      <c r="B32" s="17">
        <v>13.30000000000001</v>
      </c>
      <c r="C32" s="18">
        <v>2.3300000000000058</v>
      </c>
      <c r="D32" s="18">
        <v>3.0099999999999949</v>
      </c>
      <c r="E32" s="18">
        <v>18.5</v>
      </c>
      <c r="F32" s="17">
        <v>80.5</v>
      </c>
      <c r="G32" s="18">
        <f t="shared" si="0"/>
        <v>986.7</v>
      </c>
      <c r="H32" s="19">
        <f t="shared" si="1"/>
        <v>997.67</v>
      </c>
      <c r="I32" s="13">
        <v>37</v>
      </c>
    </row>
    <row r="33" spans="1:9">
      <c r="A33" s="13">
        <v>38</v>
      </c>
      <c r="B33" s="17">
        <v>13.20000000000001</v>
      </c>
      <c r="C33" s="18">
        <v>2.3200000000000061</v>
      </c>
      <c r="D33" s="18">
        <v>3.0399999999999947</v>
      </c>
      <c r="E33" s="18">
        <v>19</v>
      </c>
      <c r="F33" s="17">
        <v>80</v>
      </c>
      <c r="G33" s="18">
        <f t="shared" si="0"/>
        <v>986.8</v>
      </c>
      <c r="H33" s="19">
        <f t="shared" si="1"/>
        <v>997.68</v>
      </c>
      <c r="I33" s="13">
        <v>38</v>
      </c>
    </row>
    <row r="34" spans="1:9">
      <c r="A34" s="13">
        <v>39</v>
      </c>
      <c r="B34" s="17">
        <v>13.10000000000001</v>
      </c>
      <c r="C34" s="18">
        <v>2.3100000000000063</v>
      </c>
      <c r="D34" s="18">
        <v>3.0699999999999945</v>
      </c>
      <c r="E34" s="18">
        <v>19.5</v>
      </c>
      <c r="F34" s="17">
        <v>79.5</v>
      </c>
      <c r="G34" s="18">
        <f t="shared" si="0"/>
        <v>986.9</v>
      </c>
      <c r="H34" s="19">
        <f t="shared" si="1"/>
        <v>997.68999999999994</v>
      </c>
      <c r="I34" s="13">
        <v>39</v>
      </c>
    </row>
    <row r="35" spans="1:9">
      <c r="A35" s="13">
        <v>40</v>
      </c>
      <c r="B35" s="17">
        <v>13.000000000000011</v>
      </c>
      <c r="C35" s="18">
        <v>2.3000000000000065</v>
      </c>
      <c r="D35" s="18">
        <v>3.0999999999999943</v>
      </c>
      <c r="E35" s="18">
        <v>20</v>
      </c>
      <c r="F35" s="17">
        <v>79</v>
      </c>
      <c r="G35" s="18">
        <f t="shared" si="0"/>
        <v>987</v>
      </c>
      <c r="H35" s="19">
        <f t="shared" si="1"/>
        <v>997.7</v>
      </c>
      <c r="I35" s="13">
        <v>40</v>
      </c>
    </row>
    <row r="36" spans="1:9">
      <c r="A36" s="13">
        <v>41</v>
      </c>
      <c r="B36" s="17">
        <v>12.900000000000011</v>
      </c>
      <c r="C36" s="18">
        <v>2.2900000000000067</v>
      </c>
      <c r="D36" s="18">
        <v>3.1299999999999941</v>
      </c>
      <c r="E36" s="18">
        <v>20.5</v>
      </c>
      <c r="F36" s="17">
        <v>78.5</v>
      </c>
      <c r="G36" s="18">
        <f t="shared" si="0"/>
        <v>987.1</v>
      </c>
      <c r="H36" s="19">
        <f t="shared" si="1"/>
        <v>997.71</v>
      </c>
      <c r="I36" s="13">
        <v>41</v>
      </c>
    </row>
    <row r="37" spans="1:9">
      <c r="A37" s="13">
        <v>42</v>
      </c>
      <c r="B37" s="17">
        <v>12.800000000000011</v>
      </c>
      <c r="C37" s="18">
        <v>2.2800000000000069</v>
      </c>
      <c r="D37" s="18">
        <v>3.1599999999999939</v>
      </c>
      <c r="E37" s="18">
        <v>21</v>
      </c>
      <c r="F37" s="17">
        <v>78</v>
      </c>
      <c r="G37" s="18">
        <f t="shared" si="0"/>
        <v>987.2</v>
      </c>
      <c r="H37" s="19">
        <f t="shared" si="1"/>
        <v>997.72</v>
      </c>
      <c r="I37" s="13">
        <v>42</v>
      </c>
    </row>
    <row r="38" spans="1:9">
      <c r="A38" s="13">
        <v>43</v>
      </c>
      <c r="B38" s="17">
        <v>12.700000000000012</v>
      </c>
      <c r="C38" s="18">
        <v>2.2700000000000071</v>
      </c>
      <c r="D38" s="18">
        <v>3.1899999999999937</v>
      </c>
      <c r="E38" s="18">
        <v>21.5</v>
      </c>
      <c r="F38" s="17">
        <v>77.5</v>
      </c>
      <c r="G38" s="18">
        <f t="shared" si="0"/>
        <v>987.3</v>
      </c>
      <c r="H38" s="19">
        <f t="shared" si="1"/>
        <v>997.73</v>
      </c>
      <c r="I38" s="13">
        <v>43</v>
      </c>
    </row>
    <row r="39" spans="1:9">
      <c r="A39" s="13">
        <v>44</v>
      </c>
      <c r="B39" s="17">
        <v>12.600000000000012</v>
      </c>
      <c r="C39" s="18">
        <v>2.2600000000000073</v>
      </c>
      <c r="D39" s="18">
        <v>3.2199999999999935</v>
      </c>
      <c r="E39" s="18">
        <v>22</v>
      </c>
      <c r="F39" s="17">
        <v>77</v>
      </c>
      <c r="G39" s="18">
        <f t="shared" si="0"/>
        <v>987.4</v>
      </c>
      <c r="H39" s="19">
        <f t="shared" si="1"/>
        <v>997.74</v>
      </c>
      <c r="I39" s="13">
        <v>44</v>
      </c>
    </row>
    <row r="40" spans="1:9">
      <c r="A40" s="13">
        <v>45</v>
      </c>
      <c r="B40" s="17">
        <v>12.500000000000012</v>
      </c>
      <c r="C40" s="18">
        <v>2.2500000000000075</v>
      </c>
      <c r="D40" s="18">
        <v>3.2499999999999933</v>
      </c>
      <c r="E40" s="18">
        <v>22.5</v>
      </c>
      <c r="F40" s="17">
        <v>76.5</v>
      </c>
      <c r="G40" s="18">
        <f t="shared" si="0"/>
        <v>987.5</v>
      </c>
      <c r="H40" s="19">
        <f t="shared" si="1"/>
        <v>997.75</v>
      </c>
      <c r="I40" s="13">
        <v>45</v>
      </c>
    </row>
    <row r="41" spans="1:9">
      <c r="A41" s="13">
        <v>46</v>
      </c>
      <c r="B41" s="17">
        <v>12.400000000000013</v>
      </c>
      <c r="C41" s="18">
        <v>2.2400000000000078</v>
      </c>
      <c r="D41" s="18">
        <v>3.2799999999999931</v>
      </c>
      <c r="E41" s="18">
        <v>23</v>
      </c>
      <c r="F41" s="17">
        <v>76</v>
      </c>
      <c r="G41" s="18">
        <f t="shared" si="0"/>
        <v>987.6</v>
      </c>
      <c r="H41" s="19">
        <f t="shared" si="1"/>
        <v>997.76</v>
      </c>
      <c r="I41" s="13">
        <v>46</v>
      </c>
    </row>
    <row r="42" spans="1:9">
      <c r="A42" s="13">
        <v>47</v>
      </c>
      <c r="B42" s="17">
        <v>12.300000000000013</v>
      </c>
      <c r="C42" s="18">
        <v>2.230000000000008</v>
      </c>
      <c r="D42" s="18">
        <v>3.3099999999999929</v>
      </c>
      <c r="E42" s="18">
        <v>23.5</v>
      </c>
      <c r="F42" s="17">
        <v>75.5</v>
      </c>
      <c r="G42" s="18">
        <f t="shared" si="0"/>
        <v>987.69999999999993</v>
      </c>
      <c r="H42" s="19">
        <f t="shared" si="1"/>
        <v>997.77</v>
      </c>
      <c r="I42" s="13">
        <v>47</v>
      </c>
    </row>
    <row r="43" spans="1:9">
      <c r="A43" s="13">
        <v>48</v>
      </c>
      <c r="B43" s="17">
        <v>12.200000000000014</v>
      </c>
      <c r="C43" s="18">
        <v>2.2200000000000082</v>
      </c>
      <c r="D43" s="18">
        <v>3.3399999999999928</v>
      </c>
      <c r="E43" s="18">
        <v>24</v>
      </c>
      <c r="F43" s="17">
        <v>75</v>
      </c>
      <c r="G43" s="18">
        <f t="shared" si="0"/>
        <v>987.8</v>
      </c>
      <c r="H43" s="19">
        <f t="shared" si="1"/>
        <v>997.78</v>
      </c>
      <c r="I43" s="13">
        <v>48</v>
      </c>
    </row>
    <row r="44" spans="1:9">
      <c r="A44" s="13">
        <v>49</v>
      </c>
      <c r="B44" s="17">
        <v>12.100000000000014</v>
      </c>
      <c r="C44" s="18">
        <v>2.2100000000000084</v>
      </c>
      <c r="D44" s="18">
        <v>3.3699999999999926</v>
      </c>
      <c r="E44" s="18">
        <v>24.5</v>
      </c>
      <c r="F44" s="17">
        <v>74.5</v>
      </c>
      <c r="G44" s="18">
        <f t="shared" si="0"/>
        <v>987.9</v>
      </c>
      <c r="H44" s="19">
        <f t="shared" si="1"/>
        <v>997.79</v>
      </c>
      <c r="I44" s="13">
        <v>49</v>
      </c>
    </row>
    <row r="45" spans="1:9">
      <c r="A45" s="13">
        <v>50</v>
      </c>
      <c r="B45" s="17">
        <v>12.000000000000014</v>
      </c>
      <c r="C45" s="18">
        <v>2.2000000000000086</v>
      </c>
      <c r="D45" s="18">
        <v>3.3999999999999924</v>
      </c>
      <c r="E45" s="18">
        <v>25</v>
      </c>
      <c r="F45" s="17">
        <v>74</v>
      </c>
      <c r="G45" s="18">
        <f t="shared" si="0"/>
        <v>988</v>
      </c>
      <c r="H45" s="19">
        <f t="shared" si="1"/>
        <v>997.8</v>
      </c>
      <c r="I45" s="13">
        <v>50</v>
      </c>
    </row>
    <row r="46" spans="1:9">
      <c r="A46" s="13">
        <v>51</v>
      </c>
      <c r="B46" s="17">
        <v>11.900000000000015</v>
      </c>
      <c r="C46" s="18">
        <v>2.1900000000000088</v>
      </c>
      <c r="D46" s="18">
        <v>3.4299999999999922</v>
      </c>
      <c r="E46" s="18">
        <v>25.5</v>
      </c>
      <c r="F46" s="17">
        <v>73.5</v>
      </c>
      <c r="G46" s="18">
        <f t="shared" si="0"/>
        <v>988.1</v>
      </c>
      <c r="H46" s="19">
        <f t="shared" si="1"/>
        <v>997.81</v>
      </c>
      <c r="I46" s="13">
        <v>51</v>
      </c>
    </row>
    <row r="47" spans="1:9">
      <c r="A47" s="13">
        <v>52</v>
      </c>
      <c r="B47" s="17">
        <v>11.800000000000015</v>
      </c>
      <c r="C47" s="18">
        <v>2.180000000000009</v>
      </c>
      <c r="D47" s="18">
        <v>3.459999999999992</v>
      </c>
      <c r="E47" s="18">
        <v>26</v>
      </c>
      <c r="F47" s="17">
        <v>73</v>
      </c>
      <c r="G47" s="18">
        <f t="shared" si="0"/>
        <v>988.19999999999993</v>
      </c>
      <c r="H47" s="19">
        <f t="shared" si="1"/>
        <v>997.81999999999994</v>
      </c>
      <c r="I47" s="13">
        <v>52</v>
      </c>
    </row>
    <row r="48" spans="1:9">
      <c r="A48" s="13">
        <v>53</v>
      </c>
      <c r="B48" s="17">
        <v>11.700000000000015</v>
      </c>
      <c r="C48" s="18">
        <v>2.1700000000000093</v>
      </c>
      <c r="D48" s="18">
        <v>3.4899999999999918</v>
      </c>
      <c r="E48" s="18">
        <v>26.5</v>
      </c>
      <c r="F48" s="17">
        <v>72.5</v>
      </c>
      <c r="G48" s="18">
        <f t="shared" si="0"/>
        <v>988.3</v>
      </c>
      <c r="H48" s="19">
        <f t="shared" si="1"/>
        <v>997.83</v>
      </c>
      <c r="I48" s="13">
        <v>53</v>
      </c>
    </row>
    <row r="49" spans="1:9">
      <c r="A49" s="13">
        <v>54</v>
      </c>
      <c r="B49" s="17">
        <v>11.600000000000016</v>
      </c>
      <c r="C49" s="18">
        <v>2.1600000000000095</v>
      </c>
      <c r="D49" s="18">
        <v>3.5199999999999916</v>
      </c>
      <c r="E49" s="18">
        <v>27</v>
      </c>
      <c r="F49" s="17">
        <v>72</v>
      </c>
      <c r="G49" s="18">
        <f t="shared" si="0"/>
        <v>988.4</v>
      </c>
      <c r="H49" s="19">
        <f t="shared" si="1"/>
        <v>997.84</v>
      </c>
      <c r="I49" s="13">
        <v>54</v>
      </c>
    </row>
    <row r="50" spans="1:9">
      <c r="A50" s="13">
        <v>55</v>
      </c>
      <c r="B50" s="17">
        <v>11.500000000000016</v>
      </c>
      <c r="C50" s="18">
        <v>2.1500000000000097</v>
      </c>
      <c r="D50" s="18">
        <v>3.5499999999999914</v>
      </c>
      <c r="E50" s="18">
        <v>27.5</v>
      </c>
      <c r="F50" s="17">
        <v>71.5</v>
      </c>
      <c r="G50" s="18">
        <f t="shared" si="0"/>
        <v>988.5</v>
      </c>
      <c r="H50" s="19">
        <f t="shared" si="1"/>
        <v>997.85</v>
      </c>
      <c r="I50" s="13">
        <v>55</v>
      </c>
    </row>
    <row r="51" spans="1:9">
      <c r="A51" s="13">
        <v>56</v>
      </c>
      <c r="B51" s="17">
        <v>11.400000000000016</v>
      </c>
      <c r="C51" s="18">
        <v>2.1400000000000099</v>
      </c>
      <c r="D51" s="18">
        <v>3.5799999999999912</v>
      </c>
      <c r="E51" s="18">
        <v>28</v>
      </c>
      <c r="F51" s="17">
        <v>71</v>
      </c>
      <c r="G51" s="18">
        <f t="shared" si="0"/>
        <v>988.6</v>
      </c>
      <c r="H51" s="19">
        <f t="shared" si="1"/>
        <v>997.86</v>
      </c>
      <c r="I51" s="13">
        <v>56</v>
      </c>
    </row>
    <row r="52" spans="1:9">
      <c r="A52" s="13">
        <v>57</v>
      </c>
      <c r="B52" s="17">
        <v>11.300000000000017</v>
      </c>
      <c r="C52" s="18">
        <v>2.1300000000000101</v>
      </c>
      <c r="D52" s="18">
        <v>3.609999999999991</v>
      </c>
      <c r="E52" s="18">
        <v>28.5</v>
      </c>
      <c r="F52" s="17">
        <v>70.5</v>
      </c>
      <c r="G52" s="18">
        <f t="shared" si="0"/>
        <v>988.69999999999993</v>
      </c>
      <c r="H52" s="19">
        <f t="shared" si="1"/>
        <v>997.87</v>
      </c>
      <c r="I52" s="13">
        <v>57</v>
      </c>
    </row>
    <row r="53" spans="1:9">
      <c r="A53" s="13">
        <v>58</v>
      </c>
      <c r="B53" s="17">
        <v>11.200000000000017</v>
      </c>
      <c r="C53" s="18">
        <v>2.1200000000000103</v>
      </c>
      <c r="D53" s="18">
        <v>3.6399999999999908</v>
      </c>
      <c r="E53" s="18">
        <v>29</v>
      </c>
      <c r="F53" s="17">
        <v>70</v>
      </c>
      <c r="G53" s="18">
        <f t="shared" si="0"/>
        <v>988.8</v>
      </c>
      <c r="H53" s="19">
        <f t="shared" si="1"/>
        <v>997.88</v>
      </c>
      <c r="I53" s="13">
        <v>58</v>
      </c>
    </row>
    <row r="54" spans="1:9">
      <c r="A54" s="13">
        <v>59</v>
      </c>
      <c r="B54" s="17">
        <v>11.100000000000017</v>
      </c>
      <c r="C54" s="18">
        <v>2.1100000000000105</v>
      </c>
      <c r="D54" s="18">
        <v>3.6699999999999906</v>
      </c>
      <c r="E54" s="18">
        <v>29.5</v>
      </c>
      <c r="F54" s="17">
        <v>69.5</v>
      </c>
      <c r="G54" s="18">
        <f t="shared" si="0"/>
        <v>988.9</v>
      </c>
      <c r="H54" s="19">
        <f t="shared" si="1"/>
        <v>997.89</v>
      </c>
      <c r="I54" s="13">
        <v>59</v>
      </c>
    </row>
    <row r="55" spans="1:9">
      <c r="A55" s="13">
        <v>60</v>
      </c>
      <c r="B55" s="17">
        <v>11.000000000000018</v>
      </c>
      <c r="C55" s="18">
        <v>2.1000000000000107</v>
      </c>
      <c r="D55" s="18">
        <v>3.6999999999999904</v>
      </c>
      <c r="E55" s="18">
        <v>30</v>
      </c>
      <c r="F55" s="17">
        <v>69</v>
      </c>
      <c r="G55" s="18">
        <f t="shared" si="0"/>
        <v>989</v>
      </c>
      <c r="H55" s="19">
        <f t="shared" si="1"/>
        <v>997.9</v>
      </c>
      <c r="I55" s="13">
        <v>60</v>
      </c>
    </row>
    <row r="56" spans="1:9">
      <c r="A56" s="13">
        <v>61</v>
      </c>
      <c r="B56" s="17">
        <v>10.900000000000018</v>
      </c>
      <c r="C56" s="18">
        <v>2.090000000000011</v>
      </c>
      <c r="D56" s="18">
        <v>3.7299999999999902</v>
      </c>
      <c r="E56" s="18">
        <v>30.5</v>
      </c>
      <c r="F56" s="17">
        <v>68.5</v>
      </c>
      <c r="G56" s="18">
        <f t="shared" si="0"/>
        <v>989.1</v>
      </c>
      <c r="H56" s="19">
        <f t="shared" si="1"/>
        <v>997.91</v>
      </c>
      <c r="I56" s="13">
        <v>61</v>
      </c>
    </row>
    <row r="57" spans="1:9">
      <c r="A57" s="13">
        <v>62</v>
      </c>
      <c r="B57" s="17">
        <v>10.800000000000018</v>
      </c>
      <c r="C57" s="18">
        <v>2.0800000000000112</v>
      </c>
      <c r="D57" s="18">
        <v>3.75999999999999</v>
      </c>
      <c r="E57" s="18">
        <v>31</v>
      </c>
      <c r="F57" s="17">
        <v>68</v>
      </c>
      <c r="G57" s="18">
        <f t="shared" si="0"/>
        <v>989.19999999999993</v>
      </c>
      <c r="H57" s="19">
        <f t="shared" si="1"/>
        <v>997.92</v>
      </c>
      <c r="I57" s="13">
        <v>62</v>
      </c>
    </row>
    <row r="58" spans="1:9">
      <c r="A58" s="13">
        <v>63</v>
      </c>
      <c r="B58" s="17">
        <v>10.700000000000019</v>
      </c>
      <c r="C58" s="18">
        <v>2.0700000000000114</v>
      </c>
      <c r="D58" s="18">
        <v>3.7899999999999898</v>
      </c>
      <c r="E58" s="18">
        <v>31.5</v>
      </c>
      <c r="F58" s="17">
        <v>67.5</v>
      </c>
      <c r="G58" s="18">
        <f t="shared" si="0"/>
        <v>989.3</v>
      </c>
      <c r="H58" s="19">
        <f t="shared" si="1"/>
        <v>997.93</v>
      </c>
      <c r="I58" s="13">
        <v>63</v>
      </c>
    </row>
    <row r="59" spans="1:9">
      <c r="A59" s="13">
        <v>64</v>
      </c>
      <c r="B59" s="17">
        <v>10.600000000000019</v>
      </c>
      <c r="C59" s="18">
        <v>2.0600000000000116</v>
      </c>
      <c r="D59" s="18">
        <v>3.8199999999999896</v>
      </c>
      <c r="E59" s="18">
        <v>32</v>
      </c>
      <c r="F59" s="17">
        <v>67</v>
      </c>
      <c r="G59" s="18">
        <f t="shared" si="0"/>
        <v>989.4</v>
      </c>
      <c r="H59" s="19">
        <f t="shared" si="1"/>
        <v>997.93999999999994</v>
      </c>
      <c r="I59" s="13">
        <v>64</v>
      </c>
    </row>
    <row r="60" spans="1:9">
      <c r="A60" s="13">
        <v>65</v>
      </c>
      <c r="B60" s="17">
        <v>10.50000000000002</v>
      </c>
      <c r="C60" s="18">
        <v>2.0500000000000118</v>
      </c>
      <c r="D60" s="18">
        <v>3.8499999999999894</v>
      </c>
      <c r="E60" s="18">
        <v>32.5</v>
      </c>
      <c r="F60" s="17">
        <v>66.5</v>
      </c>
      <c r="G60" s="18">
        <f t="shared" si="0"/>
        <v>989.5</v>
      </c>
      <c r="H60" s="19">
        <f t="shared" si="1"/>
        <v>997.94999999999993</v>
      </c>
      <c r="I60" s="13">
        <v>65</v>
      </c>
    </row>
    <row r="61" spans="1:9">
      <c r="A61" s="13">
        <v>66</v>
      </c>
      <c r="B61" s="17">
        <v>10.40000000000002</v>
      </c>
      <c r="C61" s="18">
        <v>2.040000000000012</v>
      </c>
      <c r="D61" s="18">
        <v>3.8799999999999892</v>
      </c>
      <c r="E61" s="18">
        <v>33</v>
      </c>
      <c r="F61" s="17">
        <v>66</v>
      </c>
      <c r="G61" s="18">
        <f t="shared" si="0"/>
        <v>989.6</v>
      </c>
      <c r="H61" s="19">
        <f t="shared" si="1"/>
        <v>997.96</v>
      </c>
      <c r="I61" s="13">
        <v>66</v>
      </c>
    </row>
    <row r="62" spans="1:9">
      <c r="A62" s="13">
        <v>67</v>
      </c>
      <c r="B62" s="17">
        <v>10.30000000000002</v>
      </c>
      <c r="C62" s="18">
        <v>2.0300000000000122</v>
      </c>
      <c r="D62" s="18">
        <v>3.909999999999989</v>
      </c>
      <c r="E62" s="18">
        <v>33.5</v>
      </c>
      <c r="F62" s="17">
        <v>65.5</v>
      </c>
      <c r="G62" s="18">
        <f t="shared" si="0"/>
        <v>989.69999999999993</v>
      </c>
      <c r="H62" s="19">
        <f t="shared" si="1"/>
        <v>997.97</v>
      </c>
      <c r="I62" s="13">
        <v>67</v>
      </c>
    </row>
    <row r="63" spans="1:9">
      <c r="A63" s="13">
        <v>68</v>
      </c>
      <c r="B63" s="17">
        <v>10.200000000000021</v>
      </c>
      <c r="C63" s="18">
        <v>2.0200000000000125</v>
      </c>
      <c r="D63" s="18">
        <v>3.9399999999999888</v>
      </c>
      <c r="E63" s="18">
        <v>34</v>
      </c>
      <c r="F63" s="17">
        <v>65</v>
      </c>
      <c r="G63" s="18">
        <f t="shared" si="0"/>
        <v>989.8</v>
      </c>
      <c r="H63" s="19">
        <f t="shared" si="1"/>
        <v>997.98</v>
      </c>
      <c r="I63" s="13">
        <v>68</v>
      </c>
    </row>
    <row r="64" spans="1:9">
      <c r="A64" s="13">
        <v>69</v>
      </c>
      <c r="B64" s="17">
        <v>10.100000000000021</v>
      </c>
      <c r="C64" s="18">
        <v>2.0100000000000127</v>
      </c>
      <c r="D64" s="18">
        <v>3.9699999999999886</v>
      </c>
      <c r="E64" s="18">
        <v>34.5</v>
      </c>
      <c r="F64" s="17">
        <v>64.5</v>
      </c>
      <c r="G64" s="18">
        <f t="shared" si="0"/>
        <v>989.9</v>
      </c>
      <c r="H64" s="19">
        <f t="shared" si="1"/>
        <v>997.99</v>
      </c>
      <c r="I64" s="13">
        <v>69</v>
      </c>
    </row>
    <row r="65" spans="1:9">
      <c r="A65" s="13">
        <v>70</v>
      </c>
      <c r="B65" s="17">
        <v>10.000000000000021</v>
      </c>
      <c r="C65" s="18">
        <v>2.0000000000000129</v>
      </c>
      <c r="D65" s="18">
        <v>3.9999999999999885</v>
      </c>
      <c r="E65" s="18">
        <v>35</v>
      </c>
      <c r="F65" s="17">
        <v>64</v>
      </c>
      <c r="G65" s="18">
        <f t="shared" si="0"/>
        <v>990</v>
      </c>
      <c r="H65" s="19">
        <f t="shared" si="1"/>
        <v>998</v>
      </c>
      <c r="I65" s="13">
        <v>70</v>
      </c>
    </row>
    <row r="66" spans="1:9">
      <c r="A66" s="13">
        <v>71</v>
      </c>
      <c r="B66" s="17">
        <v>9.9000000000000217</v>
      </c>
      <c r="C66" s="18">
        <v>1.5900000000000127</v>
      </c>
      <c r="D66" s="18">
        <v>4.0299999999999887</v>
      </c>
      <c r="E66" s="18">
        <v>35.5</v>
      </c>
      <c r="F66" s="17">
        <v>63.5</v>
      </c>
      <c r="G66" s="18">
        <f t="shared" si="0"/>
        <v>990.1</v>
      </c>
      <c r="H66" s="19">
        <f t="shared" si="1"/>
        <v>998.41</v>
      </c>
      <c r="I66" s="13">
        <v>71</v>
      </c>
    </row>
    <row r="67" spans="1:9">
      <c r="A67" s="13">
        <v>72</v>
      </c>
      <c r="B67" s="17">
        <v>9.800000000000022</v>
      </c>
      <c r="C67" s="18">
        <v>1.5800000000000127</v>
      </c>
      <c r="D67" s="18">
        <v>4.059999999999989</v>
      </c>
      <c r="E67" s="18">
        <v>36</v>
      </c>
      <c r="F67" s="17">
        <v>63</v>
      </c>
      <c r="G67" s="18">
        <f t="shared" si="0"/>
        <v>990.19999999999993</v>
      </c>
      <c r="H67" s="19">
        <f t="shared" si="1"/>
        <v>998.42</v>
      </c>
      <c r="I67" s="13">
        <v>72</v>
      </c>
    </row>
    <row r="68" spans="1:9">
      <c r="A68" s="13">
        <v>73</v>
      </c>
      <c r="B68" s="17">
        <v>9.7000000000000224</v>
      </c>
      <c r="C68" s="18">
        <v>1.5700000000000127</v>
      </c>
      <c r="D68" s="18">
        <v>4.0899999999999892</v>
      </c>
      <c r="E68" s="18">
        <v>36.5</v>
      </c>
      <c r="F68" s="17">
        <v>62.5</v>
      </c>
      <c r="G68" s="18">
        <f t="shared" si="0"/>
        <v>990.3</v>
      </c>
      <c r="H68" s="19">
        <f t="shared" si="1"/>
        <v>998.43</v>
      </c>
      <c r="I68" s="13">
        <v>73</v>
      </c>
    </row>
    <row r="69" spans="1:9">
      <c r="A69" s="13">
        <v>74</v>
      </c>
      <c r="B69" s="17">
        <v>9.6000000000000227</v>
      </c>
      <c r="C69" s="18">
        <v>1.5600000000000127</v>
      </c>
      <c r="D69" s="18">
        <v>4.1199999999999894</v>
      </c>
      <c r="E69" s="18">
        <v>37</v>
      </c>
      <c r="F69" s="17">
        <v>62</v>
      </c>
      <c r="G69" s="18">
        <f t="shared" si="0"/>
        <v>990.4</v>
      </c>
      <c r="H69" s="19">
        <f t="shared" si="1"/>
        <v>998.43999999999994</v>
      </c>
      <c r="I69" s="13">
        <v>74</v>
      </c>
    </row>
    <row r="70" spans="1:9">
      <c r="A70" s="13">
        <v>75</v>
      </c>
      <c r="B70" s="17">
        <v>9.5000000000000231</v>
      </c>
      <c r="C70" s="18">
        <v>1.5500000000000127</v>
      </c>
      <c r="D70" s="18">
        <v>4.1499999999999897</v>
      </c>
      <c r="E70" s="18">
        <v>37.5</v>
      </c>
      <c r="F70" s="17">
        <v>61.5</v>
      </c>
      <c r="G70" s="18">
        <f t="shared" ref="G70:G95" si="2">1000-B70</f>
        <v>990.5</v>
      </c>
      <c r="H70" s="19">
        <f t="shared" ref="H70:H95" si="3">1000-C70</f>
        <v>998.44999999999993</v>
      </c>
      <c r="I70" s="13">
        <v>75</v>
      </c>
    </row>
    <row r="71" spans="1:9">
      <c r="A71" s="13">
        <v>76</v>
      </c>
      <c r="B71" s="17">
        <v>9.4000000000000234</v>
      </c>
      <c r="C71" s="18">
        <v>1.5400000000000127</v>
      </c>
      <c r="D71" s="18">
        <v>4.1799999999999899</v>
      </c>
      <c r="E71" s="18">
        <v>38</v>
      </c>
      <c r="F71" s="17">
        <v>61</v>
      </c>
      <c r="G71" s="18">
        <f t="shared" si="2"/>
        <v>990.6</v>
      </c>
      <c r="H71" s="19">
        <f t="shared" si="3"/>
        <v>998.46</v>
      </c>
      <c r="I71" s="13">
        <v>76</v>
      </c>
    </row>
    <row r="72" spans="1:9">
      <c r="A72" s="13">
        <v>77</v>
      </c>
      <c r="B72" s="17">
        <v>9.3000000000000238</v>
      </c>
      <c r="C72" s="18">
        <v>1.5300000000000127</v>
      </c>
      <c r="D72" s="18">
        <v>4.2099999999999902</v>
      </c>
      <c r="E72" s="18">
        <v>38.5</v>
      </c>
      <c r="F72" s="17">
        <v>60.5</v>
      </c>
      <c r="G72" s="18">
        <f t="shared" si="2"/>
        <v>990.69999999999993</v>
      </c>
      <c r="H72" s="19">
        <f t="shared" si="3"/>
        <v>998.47</v>
      </c>
      <c r="I72" s="13">
        <v>77</v>
      </c>
    </row>
    <row r="73" spans="1:9">
      <c r="A73" s="13">
        <v>78</v>
      </c>
      <c r="B73" s="17">
        <v>9.2000000000000242</v>
      </c>
      <c r="C73" s="18">
        <v>1.5200000000000127</v>
      </c>
      <c r="D73" s="18">
        <v>4.2399999999999904</v>
      </c>
      <c r="E73" s="18">
        <v>39</v>
      </c>
      <c r="F73" s="17">
        <v>60</v>
      </c>
      <c r="G73" s="18">
        <f t="shared" si="2"/>
        <v>990.8</v>
      </c>
      <c r="H73" s="19">
        <f t="shared" si="3"/>
        <v>998.48</v>
      </c>
      <c r="I73" s="13">
        <v>78</v>
      </c>
    </row>
    <row r="74" spans="1:9">
      <c r="A74" s="13">
        <v>79</v>
      </c>
      <c r="B74" s="17">
        <v>9.1000000000000245</v>
      </c>
      <c r="C74" s="18">
        <v>1.5100000000000127</v>
      </c>
      <c r="D74" s="18">
        <v>4.2699999999999907</v>
      </c>
      <c r="E74" s="18">
        <v>39.5</v>
      </c>
      <c r="F74" s="17">
        <v>59.5</v>
      </c>
      <c r="G74" s="18">
        <f t="shared" si="2"/>
        <v>990.9</v>
      </c>
      <c r="H74" s="19">
        <f t="shared" si="3"/>
        <v>998.49</v>
      </c>
      <c r="I74" s="13">
        <v>79</v>
      </c>
    </row>
    <row r="75" spans="1:9">
      <c r="A75" s="13">
        <v>80</v>
      </c>
      <c r="B75" s="17">
        <v>9.0000000000000249</v>
      </c>
      <c r="C75" s="18">
        <v>1.5000000000000127</v>
      </c>
      <c r="D75" s="18">
        <v>4.2999999999999909</v>
      </c>
      <c r="E75" s="18">
        <v>40</v>
      </c>
      <c r="F75" s="17">
        <v>59</v>
      </c>
      <c r="G75" s="18">
        <f t="shared" si="2"/>
        <v>991</v>
      </c>
      <c r="H75" s="19">
        <f t="shared" si="3"/>
        <v>998.5</v>
      </c>
      <c r="I75" s="13">
        <v>80</v>
      </c>
    </row>
    <row r="76" spans="1:9">
      <c r="A76" s="13">
        <v>81</v>
      </c>
      <c r="B76" s="17">
        <v>8.9000000000000252</v>
      </c>
      <c r="C76" s="18">
        <v>1.4900000000000126</v>
      </c>
      <c r="D76" s="18">
        <v>4.3299999999999912</v>
      </c>
      <c r="E76" s="18">
        <v>40.5</v>
      </c>
      <c r="F76" s="17">
        <v>58.5</v>
      </c>
      <c r="G76" s="18">
        <f t="shared" si="2"/>
        <v>991.1</v>
      </c>
      <c r="H76" s="19">
        <f t="shared" si="3"/>
        <v>998.51</v>
      </c>
      <c r="I76" s="13">
        <v>81</v>
      </c>
    </row>
    <row r="77" spans="1:9">
      <c r="A77" s="13">
        <v>82</v>
      </c>
      <c r="B77" s="17">
        <v>8.8000000000000256</v>
      </c>
      <c r="C77" s="18">
        <v>1.4800000000000126</v>
      </c>
      <c r="D77" s="18">
        <v>4.3599999999999914</v>
      </c>
      <c r="E77" s="18">
        <v>41</v>
      </c>
      <c r="F77" s="17">
        <v>58</v>
      </c>
      <c r="G77" s="18">
        <f t="shared" si="2"/>
        <v>991.19999999999993</v>
      </c>
      <c r="H77" s="19">
        <f t="shared" si="3"/>
        <v>998.52</v>
      </c>
      <c r="I77" s="13">
        <v>82</v>
      </c>
    </row>
    <row r="78" spans="1:9">
      <c r="A78" s="13">
        <v>83</v>
      </c>
      <c r="B78" s="17">
        <v>8.7000000000000259</v>
      </c>
      <c r="C78" s="18">
        <v>1.4700000000000126</v>
      </c>
      <c r="D78" s="18">
        <v>4.3899999999999917</v>
      </c>
      <c r="E78" s="18">
        <v>41.5</v>
      </c>
      <c r="F78" s="17">
        <v>57.5</v>
      </c>
      <c r="G78" s="18">
        <f t="shared" si="2"/>
        <v>991.3</v>
      </c>
      <c r="H78" s="19">
        <f t="shared" si="3"/>
        <v>998.53</v>
      </c>
      <c r="I78" s="13">
        <v>83</v>
      </c>
    </row>
    <row r="79" spans="1:9">
      <c r="A79" s="13">
        <v>84</v>
      </c>
      <c r="B79" s="17">
        <v>8.6000000000000263</v>
      </c>
      <c r="C79" s="18">
        <v>1.4600000000000126</v>
      </c>
      <c r="D79" s="18">
        <v>4.4199999999999919</v>
      </c>
      <c r="E79" s="18">
        <v>42</v>
      </c>
      <c r="F79" s="17">
        <v>57</v>
      </c>
      <c r="G79" s="18">
        <f t="shared" si="2"/>
        <v>991.4</v>
      </c>
      <c r="H79" s="19">
        <f t="shared" si="3"/>
        <v>998.54</v>
      </c>
      <c r="I79" s="13">
        <v>84</v>
      </c>
    </row>
    <row r="80" spans="1:9">
      <c r="A80" s="13">
        <v>85</v>
      </c>
      <c r="B80" s="17">
        <v>8.5000000000000266</v>
      </c>
      <c r="C80" s="18">
        <v>1.4500000000000126</v>
      </c>
      <c r="D80" s="18">
        <v>4.4499999999999922</v>
      </c>
      <c r="E80" s="18">
        <v>42.5</v>
      </c>
      <c r="F80" s="17">
        <v>56.5</v>
      </c>
      <c r="G80" s="18">
        <f t="shared" si="2"/>
        <v>991.5</v>
      </c>
      <c r="H80" s="19">
        <f t="shared" si="3"/>
        <v>998.55</v>
      </c>
      <c r="I80" s="13">
        <v>85</v>
      </c>
    </row>
    <row r="81" spans="1:9">
      <c r="A81" s="13">
        <v>86</v>
      </c>
      <c r="B81" s="17">
        <v>8.400000000000027</v>
      </c>
      <c r="C81" s="18">
        <v>1.4400000000000126</v>
      </c>
      <c r="D81" s="18">
        <v>4.4799999999999924</v>
      </c>
      <c r="E81" s="18">
        <v>43</v>
      </c>
      <c r="F81" s="17">
        <v>56</v>
      </c>
      <c r="G81" s="18">
        <f t="shared" si="2"/>
        <v>991.6</v>
      </c>
      <c r="H81" s="19">
        <f t="shared" si="3"/>
        <v>998.56</v>
      </c>
      <c r="I81" s="13">
        <v>86</v>
      </c>
    </row>
    <row r="82" spans="1:9">
      <c r="A82" s="13">
        <v>87</v>
      </c>
      <c r="B82" s="17">
        <v>8.3000000000000274</v>
      </c>
      <c r="C82" s="18">
        <v>1.4300000000000126</v>
      </c>
      <c r="D82" s="18">
        <v>4.5099999999999927</v>
      </c>
      <c r="E82" s="18">
        <v>43.5</v>
      </c>
      <c r="F82" s="17">
        <v>55.5</v>
      </c>
      <c r="G82" s="18">
        <f t="shared" si="2"/>
        <v>991.69999999999993</v>
      </c>
      <c r="H82" s="19">
        <f t="shared" si="3"/>
        <v>998.56999999999994</v>
      </c>
      <c r="I82" s="13">
        <v>87</v>
      </c>
    </row>
    <row r="83" spans="1:9">
      <c r="A83" s="13">
        <v>88</v>
      </c>
      <c r="B83" s="17">
        <v>8.2000000000000277</v>
      </c>
      <c r="C83" s="18">
        <v>1.4200000000000126</v>
      </c>
      <c r="D83" s="18">
        <v>4.5399999999999929</v>
      </c>
      <c r="E83" s="18">
        <v>44</v>
      </c>
      <c r="F83" s="17">
        <v>55</v>
      </c>
      <c r="G83" s="18">
        <f t="shared" si="2"/>
        <v>991.8</v>
      </c>
      <c r="H83" s="19">
        <f t="shared" si="3"/>
        <v>998.58</v>
      </c>
      <c r="I83" s="13">
        <v>88</v>
      </c>
    </row>
    <row r="84" spans="1:9">
      <c r="A84" s="13">
        <v>89</v>
      </c>
      <c r="B84" s="17">
        <v>8.1000000000000281</v>
      </c>
      <c r="C84" s="18">
        <v>1.4100000000000126</v>
      </c>
      <c r="D84" s="18">
        <v>4.5699999999999932</v>
      </c>
      <c r="E84" s="18">
        <v>44.5</v>
      </c>
      <c r="F84" s="17">
        <v>54.5</v>
      </c>
      <c r="G84" s="18">
        <f t="shared" si="2"/>
        <v>991.9</v>
      </c>
      <c r="H84" s="19">
        <f t="shared" si="3"/>
        <v>998.59</v>
      </c>
      <c r="I84" s="13">
        <v>89</v>
      </c>
    </row>
    <row r="85" spans="1:9">
      <c r="A85" s="13">
        <v>90</v>
      </c>
      <c r="B85" s="17">
        <v>8.0000000000000284</v>
      </c>
      <c r="C85" s="18">
        <v>1.4000000000000126</v>
      </c>
      <c r="D85" s="18">
        <v>4.5999999999999934</v>
      </c>
      <c r="E85" s="18">
        <v>45</v>
      </c>
      <c r="F85" s="17">
        <v>54</v>
      </c>
      <c r="G85" s="18">
        <f t="shared" si="2"/>
        <v>992</v>
      </c>
      <c r="H85" s="19">
        <f t="shared" si="3"/>
        <v>998.6</v>
      </c>
      <c r="I85" s="13">
        <v>90</v>
      </c>
    </row>
    <row r="86" spans="1:9">
      <c r="A86" s="13">
        <v>91</v>
      </c>
      <c r="B86" s="17">
        <v>7.9000000000000288</v>
      </c>
      <c r="C86" s="18">
        <v>1.3900000000000126</v>
      </c>
      <c r="D86" s="18">
        <v>4.6299999999999937</v>
      </c>
      <c r="E86" s="18">
        <v>45.5</v>
      </c>
      <c r="F86" s="17">
        <v>53.5</v>
      </c>
      <c r="G86" s="18">
        <f t="shared" si="2"/>
        <v>992.1</v>
      </c>
      <c r="H86" s="19">
        <f t="shared" si="3"/>
        <v>998.61</v>
      </c>
      <c r="I86" s="13">
        <v>91</v>
      </c>
    </row>
    <row r="87" spans="1:9">
      <c r="A87" s="13">
        <v>92</v>
      </c>
      <c r="B87" s="17">
        <v>7.8000000000000291</v>
      </c>
      <c r="C87" s="18">
        <v>1.3800000000000125</v>
      </c>
      <c r="D87" s="18">
        <v>4.6599999999999939</v>
      </c>
      <c r="E87" s="18">
        <v>46</v>
      </c>
      <c r="F87" s="17">
        <v>53</v>
      </c>
      <c r="G87" s="18">
        <f t="shared" si="2"/>
        <v>992.19999999999993</v>
      </c>
      <c r="H87" s="19">
        <f t="shared" si="3"/>
        <v>998.62</v>
      </c>
      <c r="I87" s="13">
        <v>92</v>
      </c>
    </row>
    <row r="88" spans="1:9">
      <c r="A88" s="13">
        <v>93</v>
      </c>
      <c r="B88" s="17">
        <v>7.7000000000000295</v>
      </c>
      <c r="C88" s="18">
        <v>1.3700000000000125</v>
      </c>
      <c r="D88" s="18">
        <v>4.6899999999999942</v>
      </c>
      <c r="E88" s="18">
        <v>46.5</v>
      </c>
      <c r="F88" s="17">
        <v>52.5</v>
      </c>
      <c r="G88" s="18">
        <f t="shared" si="2"/>
        <v>992.3</v>
      </c>
      <c r="H88" s="19">
        <f t="shared" si="3"/>
        <v>998.63</v>
      </c>
      <c r="I88" s="13">
        <v>93</v>
      </c>
    </row>
    <row r="89" spans="1:9">
      <c r="A89" s="13">
        <v>94</v>
      </c>
      <c r="B89" s="17">
        <v>7.6000000000000298</v>
      </c>
      <c r="C89" s="18">
        <v>1.3600000000000125</v>
      </c>
      <c r="D89" s="18">
        <v>4.7199999999999944</v>
      </c>
      <c r="E89" s="18">
        <v>47</v>
      </c>
      <c r="F89" s="17">
        <v>52</v>
      </c>
      <c r="G89" s="18">
        <f t="shared" si="2"/>
        <v>992.4</v>
      </c>
      <c r="H89" s="19">
        <f t="shared" si="3"/>
        <v>998.64</v>
      </c>
      <c r="I89" s="13">
        <v>94</v>
      </c>
    </row>
    <row r="90" spans="1:9">
      <c r="A90" s="13">
        <v>95</v>
      </c>
      <c r="B90" s="17">
        <v>7.5000000000000302</v>
      </c>
      <c r="C90" s="18">
        <v>1.3500000000000125</v>
      </c>
      <c r="D90" s="18">
        <v>4.7499999999999947</v>
      </c>
      <c r="E90" s="18">
        <v>47.5</v>
      </c>
      <c r="F90" s="17">
        <v>51.5</v>
      </c>
      <c r="G90" s="18">
        <f t="shared" si="2"/>
        <v>992.5</v>
      </c>
      <c r="H90" s="19">
        <f t="shared" si="3"/>
        <v>998.65</v>
      </c>
      <c r="I90" s="13">
        <v>95</v>
      </c>
    </row>
    <row r="91" spans="1:9">
      <c r="A91" s="13">
        <v>96</v>
      </c>
      <c r="B91" s="17">
        <v>7.4000000000000306</v>
      </c>
      <c r="C91" s="18">
        <v>1.3400000000000125</v>
      </c>
      <c r="D91" s="18">
        <v>4.7799999999999949</v>
      </c>
      <c r="E91" s="18">
        <v>48</v>
      </c>
      <c r="F91" s="17">
        <v>51</v>
      </c>
      <c r="G91" s="18">
        <f t="shared" si="2"/>
        <v>992.6</v>
      </c>
      <c r="H91" s="19">
        <f t="shared" si="3"/>
        <v>998.66</v>
      </c>
      <c r="I91" s="13">
        <v>96</v>
      </c>
    </row>
    <row r="92" spans="1:9">
      <c r="A92" s="13">
        <v>97</v>
      </c>
      <c r="B92" s="17">
        <v>7.3000000000000309</v>
      </c>
      <c r="C92" s="18">
        <v>1.3300000000000125</v>
      </c>
      <c r="D92" s="18">
        <v>4.8099999999999952</v>
      </c>
      <c r="E92" s="18">
        <v>48.5</v>
      </c>
      <c r="F92" s="17">
        <v>50.5</v>
      </c>
      <c r="G92" s="18">
        <f t="shared" si="2"/>
        <v>992.69999999999993</v>
      </c>
      <c r="H92" s="19">
        <f t="shared" si="3"/>
        <v>998.67</v>
      </c>
      <c r="I92" s="13">
        <v>97</v>
      </c>
    </row>
    <row r="93" spans="1:9">
      <c r="A93" s="13">
        <v>98</v>
      </c>
      <c r="B93" s="17">
        <v>7.2000000000000313</v>
      </c>
      <c r="C93" s="18">
        <v>1.3200000000000125</v>
      </c>
      <c r="D93" s="18">
        <v>4.8399999999999954</v>
      </c>
      <c r="E93" s="18">
        <v>49</v>
      </c>
      <c r="F93" s="17">
        <v>50</v>
      </c>
      <c r="G93" s="18">
        <f t="shared" si="2"/>
        <v>992.8</v>
      </c>
      <c r="H93" s="19">
        <f t="shared" si="3"/>
        <v>998.68</v>
      </c>
      <c r="I93" s="13">
        <v>98</v>
      </c>
    </row>
    <row r="94" spans="1:9">
      <c r="A94" s="13">
        <v>99</v>
      </c>
      <c r="B94" s="17">
        <v>7.1000000000000316</v>
      </c>
      <c r="C94" s="18">
        <v>1.3100000000000125</v>
      </c>
      <c r="D94" s="18">
        <v>4.8699999999999957</v>
      </c>
      <c r="E94" s="18">
        <v>49.5</v>
      </c>
      <c r="F94" s="17">
        <v>49.5</v>
      </c>
      <c r="G94" s="18">
        <f t="shared" si="2"/>
        <v>992.9</v>
      </c>
      <c r="H94" s="19">
        <f t="shared" si="3"/>
        <v>998.68999999999994</v>
      </c>
      <c r="I94" s="13">
        <v>99</v>
      </c>
    </row>
    <row r="95" spans="1:9">
      <c r="A95" s="13">
        <v>100</v>
      </c>
      <c r="B95" s="17">
        <v>7.000000000000032</v>
      </c>
      <c r="C95" s="18">
        <v>1.3000000000000125</v>
      </c>
      <c r="D95" s="18">
        <v>4.8999999999999959</v>
      </c>
      <c r="E95" s="18">
        <v>50</v>
      </c>
      <c r="F95" s="17">
        <v>50</v>
      </c>
      <c r="G95" s="18">
        <f t="shared" si="2"/>
        <v>993</v>
      </c>
      <c r="H95" s="19">
        <f t="shared" si="3"/>
        <v>998.69999999999993</v>
      </c>
      <c r="I95" s="13">
        <v>100</v>
      </c>
    </row>
  </sheetData>
  <sheetProtection sheet="1" objects="1" scenario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00FF00"/>
    <pageSetUpPr fitToPage="1"/>
  </sheetPr>
  <dimension ref="A1:P292"/>
  <sheetViews>
    <sheetView zoomScaleNormal="100" workbookViewId="0">
      <pane ySplit="4" topLeftCell="A5" activePane="bottomLeft" state="frozen"/>
      <selection pane="bottomLeft" activeCell="E134" sqref="E134"/>
    </sheetView>
  </sheetViews>
  <sheetFormatPr baseColWidth="10" defaultColWidth="8.83203125" defaultRowHeight="25"/>
  <cols>
    <col min="1" max="1" width="9.1640625" style="1"/>
    <col min="2" max="2" width="9.1640625" style="22"/>
    <col min="3" max="3" width="9.1640625" style="3"/>
    <col min="4" max="4" width="35.1640625" style="1" customWidth="1"/>
    <col min="5" max="5" width="13.5" style="130" customWidth="1"/>
    <col min="6" max="6" width="22" style="1" customWidth="1"/>
    <col min="7" max="7" width="25.5" style="23" customWidth="1"/>
    <col min="8" max="8" width="11.6640625" style="14" customWidth="1"/>
    <col min="9" max="9" width="6.6640625" customWidth="1"/>
    <col min="10" max="10" width="11.1640625" customWidth="1"/>
    <col min="11" max="11" width="30.83203125" customWidth="1"/>
    <col min="12" max="12" width="6.5" customWidth="1"/>
  </cols>
  <sheetData>
    <row r="1" spans="1:16" s="11" customFormat="1" ht="38.25" customHeight="1">
      <c r="A1" s="341" t="str">
        <f>'MATCH DETAILS'!A1:D1</f>
        <v>OXFORDSHIRE TRACK &amp; FIELD LEAGUE 2025</v>
      </c>
      <c r="B1" s="342"/>
      <c r="C1" s="342"/>
      <c r="D1" s="342"/>
      <c r="E1" s="342"/>
      <c r="F1" s="342"/>
      <c r="G1" s="342"/>
      <c r="H1" s="343"/>
    </row>
    <row r="2" spans="1:16" s="11" customFormat="1" ht="38.25" customHeight="1">
      <c r="A2" s="344" t="str">
        <f>CONCATENATE('MATCH DETAILS'!A2:D2, " DECLARATIONS")</f>
        <v>QUADKIDS DECLARATIONS</v>
      </c>
      <c r="B2" s="345"/>
      <c r="C2" s="345"/>
      <c r="D2" s="345"/>
      <c r="E2" s="345"/>
      <c r="F2" s="345"/>
      <c r="G2" s="345"/>
      <c r="H2" s="346"/>
    </row>
    <row r="3" spans="1:16" s="11" customFormat="1" ht="29.25" customHeight="1">
      <c r="A3" s="92" t="s">
        <v>11</v>
      </c>
      <c r="B3" s="93">
        <f>'MATCH DETAILS'!B3</f>
        <v>1</v>
      </c>
      <c r="C3" s="356" t="str">
        <f>'MATCH DETAILS'!B5</f>
        <v>Horspath, Oxford</v>
      </c>
      <c r="D3" s="357"/>
      <c r="E3" s="357"/>
      <c r="F3" s="358"/>
      <c r="G3" s="354">
        <f>'MATCH DETAILS'!B4</f>
        <v>45774</v>
      </c>
      <c r="H3" s="355"/>
      <c r="I3" s="33"/>
      <c r="J3" s="347" t="str">
        <f>IF($G$3="", "Event Date needed",
"Age on the 31/8/" &amp; YEAR($G$3))</f>
        <v>Age on the 31/8/2025</v>
      </c>
      <c r="K3" s="349" t="s">
        <v>132</v>
      </c>
    </row>
    <row r="4" spans="1:16" s="132" customFormat="1" ht="16">
      <c r="A4" s="142"/>
      <c r="B4" s="142"/>
      <c r="C4" s="140" t="s">
        <v>0</v>
      </c>
      <c r="D4" s="140" t="s">
        <v>24</v>
      </c>
      <c r="E4" s="141" t="s">
        <v>113</v>
      </c>
      <c r="F4" s="140" t="s">
        <v>112</v>
      </c>
      <c r="G4" s="140" t="s">
        <v>25</v>
      </c>
      <c r="H4" s="140" t="s">
        <v>26</v>
      </c>
      <c r="I4" s="143"/>
      <c r="J4" s="348"/>
      <c r="K4" s="350"/>
    </row>
    <row r="5" spans="1:16" ht="15" customHeight="1">
      <c r="A5" s="359"/>
      <c r="B5" s="351" t="str">
        <f>'MATCH DETAILS'!B6</f>
        <v>Abingdon AC</v>
      </c>
      <c r="C5" s="116"/>
      <c r="D5" s="90"/>
      <c r="E5" s="127"/>
      <c r="F5" s="91"/>
      <c r="G5" s="12" t="str">
        <f>$B$5</f>
        <v>Abingdon AC</v>
      </c>
      <c r="H5" s="200" t="s">
        <v>19</v>
      </c>
      <c r="I5" s="34"/>
      <c r="J5" s="5" t="str">
        <f t="shared" ref="J5:J68" si="0">IFERROR(IF(OR(E5="", $G$3=""),"", DATEDIF(E5,(DATE(YEAR($G$3),8,31)),"y")),"")</f>
        <v/>
      </c>
      <c r="K5" s="5" t="str" cm="1">
        <f t="array" ref="K5">IFERROR(_xlfn.IFS(
                       $G$3="", "You need to enter an Event Date", D5="", "", F5="", "You need to enter an Age Group",
                       NOT(OR(F5="U11", F5="U9")), "Age Group must be either U9 or U11", J5&lt;8,"This athlete is too young to compete",
                       DATEDIF(E5,$G$3,"y") &lt; 8, "The athlete must be over 8 on the day of competition",
                       AND(REPLACE(F5,1,1,"")="11",J5=8),"This athlete is in the U9 age group",
                       AND(REPLACE(F5,1,1,"")="9", OR(J5=9, J5=10)),"This athlete is in the U11 age group",
                       J5="", "",
                       J5&gt;10,"This athlete is too old for QuadKids",
                       OR(J5=8, J5=9, J5=10), "OK"
      ),"An error occured")</f>
        <v/>
      </c>
    </row>
    <row r="6" spans="1:16" ht="15" customHeight="1">
      <c r="A6" s="360"/>
      <c r="B6" s="352"/>
      <c r="C6" s="116"/>
      <c r="D6" s="90"/>
      <c r="E6" s="127"/>
      <c r="F6" s="91"/>
      <c r="G6" s="12" t="str">
        <f t="shared" ref="G6:G36" si="1">$B$5</f>
        <v>Abingdon AC</v>
      </c>
      <c r="H6" s="200" t="s">
        <v>19</v>
      </c>
      <c r="I6" s="34"/>
      <c r="J6" s="5" t="str">
        <f t="shared" si="0"/>
        <v/>
      </c>
      <c r="K6" s="5" t="str" cm="1">
        <f t="array" ref="K6">IFERROR(_xlfn.IFS(
                       $G$3="", "You need to enter an Event Date", D6="", "", F6="", "You need to enter an Age Group",
                       NOT(OR(F6="U11", F6="U9")), "Age Group must be either U9 or U11", J6&lt;8,"This athlete is too young to compete",
                       DATEDIF(E6,$G$3,"y") &lt; 8, "The athlete must be over 8 on the day of competition",
                       AND(REPLACE(F6,1,1,"")="11",J6=8),"This athlete is in the U9 age group",
                       AND(REPLACE(F6,1,1,"")="9", OR(J6=9, J6=10)),"This athlete is in the U11 age group",
                       J6="", "",
                       J6&gt;10,"This athlete is too old for QuadKids",
                       OR(J6=8, J6=9, J6=10), "OK"
      ),"An error occured")</f>
        <v/>
      </c>
      <c r="M6" s="362" t="s">
        <v>107</v>
      </c>
      <c r="N6" s="363"/>
      <c r="O6" s="363"/>
      <c r="P6" s="364"/>
    </row>
    <row r="7" spans="1:16" ht="15" customHeight="1">
      <c r="A7" s="360"/>
      <c r="B7" s="352"/>
      <c r="C7" s="116"/>
      <c r="D7" s="90"/>
      <c r="E7" s="127"/>
      <c r="F7" s="91"/>
      <c r="G7" s="12" t="str">
        <f t="shared" si="1"/>
        <v>Abingdon AC</v>
      </c>
      <c r="H7" s="200" t="s">
        <v>19</v>
      </c>
      <c r="I7" s="34"/>
      <c r="J7" s="5" t="str">
        <f t="shared" si="0"/>
        <v/>
      </c>
      <c r="K7" s="5" t="str" cm="1">
        <f t="array" ref="K7">IFERROR(_xlfn.IFS(
                       $G$3="", "You need to enter an Event Date", D7="", "", F7="", "You need to enter an Age Group",
                       NOT(OR(F7="U11", F7="U9")), "Age Group must be either U9 or U11", J7&lt;8,"This athlete is too young to compete",
                       DATEDIF(E7,$G$3,"y") &lt; 8, "The athlete must be over 8 on the day of competition",
                       AND(REPLACE(F7,1,1,"")="11",J7=8),"This athlete is in the U9 age group",
                       AND(REPLACE(F7,1,1,"")="9", OR(J7=9, J7=10)),"This athlete is in the U11 age group",
                       J7="", "",
                       J7&gt;10,"This athlete is too old for QuadKids",
                       OR(J7=8, J7=9, J7=10), "OK"
      ),"An error occured")</f>
        <v/>
      </c>
      <c r="M7" s="365"/>
      <c r="N7" s="366"/>
      <c r="O7" s="366"/>
      <c r="P7" s="367"/>
    </row>
    <row r="8" spans="1:16" ht="15" customHeight="1">
      <c r="A8" s="360"/>
      <c r="B8" s="352"/>
      <c r="C8" s="116"/>
      <c r="D8" s="90"/>
      <c r="E8" s="127"/>
      <c r="F8" s="91"/>
      <c r="G8" s="12" t="str">
        <f t="shared" si="1"/>
        <v>Abingdon AC</v>
      </c>
      <c r="H8" s="200" t="s">
        <v>19</v>
      </c>
      <c r="I8" s="34"/>
      <c r="J8" s="5" t="str">
        <f t="shared" si="0"/>
        <v/>
      </c>
      <c r="K8" s="5" t="str" cm="1">
        <f t="array" ref="K8">IFERROR(_xlfn.IFS(
                       $G$3="", "You need to enter an Event Date", D8="", "", F8="", "You need to enter an Age Group",
                       NOT(OR(F8="U11", F8="U9")), "Age Group must be either U9 or U11", J8&lt;8,"This athlete is too young to compete",
                       DATEDIF(E8,$G$3,"y") &lt; 8, "The athlete must be over 8 on the day of competition",
                       AND(REPLACE(F8,1,1,"")="11",J8=8),"This athlete is in the U9 age group",
                       AND(REPLACE(F8,1,1,"")="9", OR(J8=9, J8=10)),"This athlete is in the U11 age group",
                       J8="", "",
                       J8&gt;10,"This athlete is too old for QuadKids",
                       OR(J8=8, J8=9, J8=10), "OK"
      ),"An error occured")</f>
        <v/>
      </c>
      <c r="M8" s="365"/>
      <c r="N8" s="366"/>
      <c r="O8" s="366"/>
      <c r="P8" s="367"/>
    </row>
    <row r="9" spans="1:16" ht="15" customHeight="1">
      <c r="A9" s="360"/>
      <c r="B9" s="352"/>
      <c r="C9" s="116"/>
      <c r="D9" s="90"/>
      <c r="E9" s="127"/>
      <c r="F9" s="91"/>
      <c r="G9" s="12" t="str">
        <f t="shared" si="1"/>
        <v>Abingdon AC</v>
      </c>
      <c r="H9" s="200" t="s">
        <v>19</v>
      </c>
      <c r="I9" s="34"/>
      <c r="J9" s="5" t="str">
        <f t="shared" si="0"/>
        <v/>
      </c>
      <c r="K9" s="5" t="str" cm="1">
        <f t="array" ref="K9">IFERROR(_xlfn.IFS(
                       $G$3="", "You need to enter an Event Date", D9="", "", F9="", "You need to enter an Age Group",
                       NOT(OR(F9="U11", F9="U9")), "Age Group must be either U9 or U11", J9&lt;8,"This athlete is too young to compete",
                       DATEDIF(E9,$G$3,"y") &lt; 8, "The athlete must be over 8 on the day of competition",
                       AND(REPLACE(F9,1,1,"")="11",J9=8),"This athlete is in the U9 age group",
                       AND(REPLACE(F9,1,1,"")="9", OR(J9=9, J9=10)),"This athlete is in the U11 age group",
                       J9="", "",
                       J9&gt;10,"This athlete is too old for QuadKids",
                       OR(J9=8, J9=9, J9=10), "OK"
      ),"An error occured")</f>
        <v/>
      </c>
      <c r="M9" s="365"/>
      <c r="N9" s="366"/>
      <c r="O9" s="366"/>
      <c r="P9" s="367"/>
    </row>
    <row r="10" spans="1:16" ht="15" customHeight="1">
      <c r="A10" s="360"/>
      <c r="B10" s="352"/>
      <c r="C10" s="116"/>
      <c r="D10" s="90"/>
      <c r="E10" s="127"/>
      <c r="F10" s="91"/>
      <c r="G10" s="12" t="str">
        <f t="shared" si="1"/>
        <v>Abingdon AC</v>
      </c>
      <c r="H10" s="200" t="s">
        <v>19</v>
      </c>
      <c r="I10" s="34"/>
      <c r="J10" s="5" t="str">
        <f t="shared" si="0"/>
        <v/>
      </c>
      <c r="K10" s="5" t="str" cm="1">
        <f t="array" ref="K10">IFERROR(_xlfn.IFS(
                       $G$3="", "You need to enter an Event Date", D10="", "", F10="", "You need to enter an Age Group",
                       NOT(OR(F10="U11", F10="U9")), "Age Group must be either U9 or U11", J10&lt;8,"This athlete is too young to compete",
                       DATEDIF(E10,$G$3,"y") &lt; 8, "The athlete must be over 8 on the day of competition",
                       AND(REPLACE(F10,1,1,"")="11",J10=8),"This athlete is in the U9 age group",
                       AND(REPLACE(F10,1,1,"")="9", OR(J10=9, J10=10)),"This athlete is in the U11 age group",
                       J10="", "",
                       J10&gt;10,"This athlete is too old for QuadKids",
                       OR(J10=8, J10=9, J10=10), "OK"
      ),"An error occured")</f>
        <v/>
      </c>
      <c r="M10" s="368"/>
      <c r="N10" s="369"/>
      <c r="O10" s="369"/>
      <c r="P10" s="370"/>
    </row>
    <row r="11" spans="1:16" ht="15" customHeight="1">
      <c r="A11" s="360"/>
      <c r="B11" s="352"/>
      <c r="C11" s="116"/>
      <c r="D11" s="90"/>
      <c r="E11" s="127"/>
      <c r="F11" s="91"/>
      <c r="G11" s="12" t="str">
        <f t="shared" si="1"/>
        <v>Abingdon AC</v>
      </c>
      <c r="H11" s="200" t="s">
        <v>19</v>
      </c>
      <c r="I11" s="34"/>
      <c r="J11" s="5" t="str">
        <f t="shared" si="0"/>
        <v/>
      </c>
      <c r="K11" s="5" t="str" cm="1">
        <f t="array" ref="K11">IFERROR(_xlfn.IFS(
                       $G$3="", "You need to enter an Event Date", D11="", "", F11="", "You need to enter an Age Group",
                       NOT(OR(F11="U11", F11="U9")), "Age Group must be either U9 or U11", J11&lt;8,"This athlete is too young to compete",
                       DATEDIF(E11,$G$3,"y") &lt; 8, "The athlete must be over 8 on the day of competition",
                       AND(REPLACE(F11,1,1,"")="11",J11=8),"This athlete is in the U9 age group",
                       AND(REPLACE(F11,1,1,"")="9", OR(J11=9, J11=10)),"This athlete is in the U11 age group",
                       J11="", "",
                       J11&gt;10,"This athlete is too old for QuadKids",
                       OR(J11=8, J11=9, J11=10), "OK"
      ),"An error occured")</f>
        <v/>
      </c>
      <c r="M11" s="371"/>
      <c r="N11" s="372"/>
      <c r="O11" s="372"/>
      <c r="P11" s="373"/>
    </row>
    <row r="12" spans="1:16" ht="15" customHeight="1">
      <c r="A12" s="360"/>
      <c r="B12" s="352"/>
      <c r="C12" s="116"/>
      <c r="D12" s="90"/>
      <c r="E12" s="127"/>
      <c r="F12" s="91"/>
      <c r="G12" s="12" t="str">
        <f t="shared" si="1"/>
        <v>Abingdon AC</v>
      </c>
      <c r="H12" s="200" t="s">
        <v>19</v>
      </c>
      <c r="I12" s="34"/>
      <c r="J12" s="5" t="str">
        <f t="shared" si="0"/>
        <v/>
      </c>
      <c r="K12" s="5" t="str" cm="1">
        <f t="array" ref="K12">IFERROR(_xlfn.IFS(
                       $G$3="", "You need to enter an Event Date", D12="", "", F12="", "You need to enter an Age Group",
                       NOT(OR(F12="U11", F12="U9")), "Age Group must be either U9 or U11", J12&lt;8,"This athlete is too young to compete",
                       DATEDIF(E12,$G$3,"y") &lt; 8, "The athlete must be over 8 on the day of competition",
                       AND(REPLACE(F12,1,1,"")="11",J12=8),"This athlete is in the U9 age group",
                       AND(REPLACE(F12,1,1,"")="9", OR(J12=9, J12=10)),"This athlete is in the U11 age group",
                       J12="", "",
                       J12&gt;10,"This athlete is too old for QuadKids",
                       OR(J12=8, J12=9, J12=10), "OK"
      ),"An error occured")</f>
        <v/>
      </c>
    </row>
    <row r="13" spans="1:16" ht="15" customHeight="1">
      <c r="A13" s="360"/>
      <c r="B13" s="352"/>
      <c r="C13" s="116"/>
      <c r="D13" s="90"/>
      <c r="E13" s="127"/>
      <c r="F13" s="91"/>
      <c r="G13" s="12" t="str">
        <f t="shared" si="1"/>
        <v>Abingdon AC</v>
      </c>
      <c r="H13" s="200" t="s">
        <v>19</v>
      </c>
      <c r="I13" s="34"/>
      <c r="J13" s="5" t="str">
        <f t="shared" si="0"/>
        <v/>
      </c>
      <c r="K13" s="5" t="str" cm="1">
        <f t="array" ref="K13">IFERROR(_xlfn.IFS(
                       $G$3="", "You need to enter an Event Date", D13="", "", F13="", "You need to enter an Age Group",
                       NOT(OR(F13="U11", F13="U9")), "Age Group must be either U9 or U11", J13&lt;8,"This athlete is too young to compete",
                       DATEDIF(E13,$G$3,"y") &lt; 8, "The athlete must be over 8 on the day of competition",
                       AND(REPLACE(F13,1,1,"")="11",J13=8),"This athlete is in the U9 age group",
                       AND(REPLACE(F13,1,1,"")="9", OR(J13=9, J13=10)),"This athlete is in the U11 age group",
                       J13="", "",
                       J13&gt;10,"This athlete is too old for QuadKids",
                       OR(J13=8, J13=9, J13=10), "OK"
      ),"An error occured")</f>
        <v/>
      </c>
    </row>
    <row r="14" spans="1:16" ht="15" customHeight="1">
      <c r="A14" s="360"/>
      <c r="B14" s="352"/>
      <c r="C14" s="116"/>
      <c r="D14" s="90"/>
      <c r="E14" s="127"/>
      <c r="F14" s="91"/>
      <c r="G14" s="12" t="str">
        <f t="shared" si="1"/>
        <v>Abingdon AC</v>
      </c>
      <c r="H14" s="200" t="s">
        <v>19</v>
      </c>
      <c r="I14" s="34"/>
      <c r="J14" s="5" t="str">
        <f t="shared" si="0"/>
        <v/>
      </c>
      <c r="K14" s="5" t="str" cm="1">
        <f t="array" ref="K14">IFERROR(_xlfn.IFS(
                       $G$3="", "You need to enter an Event Date", D14="", "", F14="", "You need to enter an Age Group",
                       NOT(OR(F14="U11", F14="U9")), "Age Group must be either U9 or U11", J14&lt;8,"This athlete is too young to compete",
                       DATEDIF(E14,$G$3,"y") &lt; 8, "The athlete must be over 8 on the day of competition",
                       AND(REPLACE(F14,1,1,"")="11",J14=8),"This athlete is in the U9 age group",
                       AND(REPLACE(F14,1,1,"")="9", OR(J14=9, J14=10)),"This athlete is in the U11 age group",
                       J14="", "",
                       J14&gt;10,"This athlete is too old for QuadKids",
                       OR(J14=8, J14=9, J14=10), "OK"
      ),"An error occured")</f>
        <v/>
      </c>
    </row>
    <row r="15" spans="1:16" ht="15" customHeight="1">
      <c r="A15" s="360"/>
      <c r="B15" s="352"/>
      <c r="C15" s="116"/>
      <c r="D15" s="90"/>
      <c r="E15" s="127"/>
      <c r="F15" s="91"/>
      <c r="G15" s="12" t="str">
        <f t="shared" si="1"/>
        <v>Abingdon AC</v>
      </c>
      <c r="H15" s="200" t="s">
        <v>19</v>
      </c>
      <c r="I15" s="34"/>
      <c r="J15" s="5" t="str">
        <f t="shared" si="0"/>
        <v/>
      </c>
      <c r="K15" s="5" t="str" cm="1">
        <f t="array" ref="K15">IFERROR(_xlfn.IFS(
                       $G$3="", "You need to enter an Event Date", D15="", "", F15="", "You need to enter an Age Group",
                       NOT(OR(F15="U11", F15="U9")), "Age Group must be either U9 or U11", J15&lt;8,"This athlete is too young to compete",
                       DATEDIF(E15,$G$3,"y") &lt; 8, "The athlete must be over 8 on the day of competition",
                       AND(REPLACE(F15,1,1,"")="11",J15=8),"This athlete is in the U9 age group",
                       AND(REPLACE(F15,1,1,"")="9", OR(J15=9, J15=10)),"This athlete is in the U11 age group",
                       J15="", "",
                       J15&gt;10,"This athlete is too old for QuadKids",
                       OR(J15=8, J15=9, J15=10), "OK"
      ),"An error occured")</f>
        <v/>
      </c>
    </row>
    <row r="16" spans="1:16" ht="15" customHeight="1">
      <c r="A16" s="360"/>
      <c r="B16" s="352"/>
      <c r="C16" s="116"/>
      <c r="D16" s="90"/>
      <c r="E16" s="127"/>
      <c r="F16" s="91"/>
      <c r="G16" s="12" t="str">
        <f t="shared" si="1"/>
        <v>Abingdon AC</v>
      </c>
      <c r="H16" s="200" t="s">
        <v>19</v>
      </c>
      <c r="I16" s="34"/>
      <c r="J16" s="5" t="str">
        <f t="shared" si="0"/>
        <v/>
      </c>
      <c r="K16" s="5" t="str" cm="1">
        <f t="array" ref="K16">IFERROR(_xlfn.IFS(
                       $G$3="", "You need to enter an Event Date", D16="", "", F16="", "You need to enter an Age Group",
                       NOT(OR(F16="U11", F16="U9")), "Age Group must be either U9 or U11", J16&lt;8,"This athlete is too young to compete",
                       DATEDIF(E16,$G$3,"y") &lt; 8, "The athlete must be over 8 on the day of competition",
                       AND(REPLACE(F16,1,1,"")="11",J16=8),"This athlete is in the U9 age group",
                       AND(REPLACE(F16,1,1,"")="9", OR(J16=9, J16=10)),"This athlete is in the U11 age group",
                       J16="", "",
                       J16&gt;10,"This athlete is too old for QuadKids",
                       OR(J16=8, J16=9, J16=10), "OK"
      ),"An error occured")</f>
        <v/>
      </c>
    </row>
    <row r="17" spans="1:11" ht="15" customHeight="1">
      <c r="A17" s="360"/>
      <c r="B17" s="352"/>
      <c r="C17" s="116"/>
      <c r="D17" s="90"/>
      <c r="E17" s="127"/>
      <c r="F17" s="91"/>
      <c r="G17" s="12" t="str">
        <f t="shared" si="1"/>
        <v>Abingdon AC</v>
      </c>
      <c r="H17" s="200" t="s">
        <v>19</v>
      </c>
      <c r="I17" s="34"/>
      <c r="J17" s="5" t="str">
        <f t="shared" si="0"/>
        <v/>
      </c>
      <c r="K17" s="5" t="str" cm="1">
        <f t="array" ref="K17">IFERROR(_xlfn.IFS(
                       $G$3="", "You need to enter an Event Date", D17="", "", F17="", "You need to enter an Age Group",
                       NOT(OR(F17="U11", F17="U9")), "Age Group must be either U9 or U11", J17&lt;8,"This athlete is too young to compete",
                       DATEDIF(E17,$G$3,"y") &lt; 8, "The athlete must be over 8 on the day of competition",
                       AND(REPLACE(F17,1,1,"")="11",J17=8),"This athlete is in the U9 age group",
                       AND(REPLACE(F17,1,1,"")="9", OR(J17=9, J17=10)),"This athlete is in the U11 age group",
                       J17="", "",
                       J17&gt;10,"This athlete is too old for QuadKids",
                       OR(J17=8, J17=9, J17=10), "OK"
      ),"An error occured")</f>
        <v/>
      </c>
    </row>
    <row r="18" spans="1:11" ht="15" customHeight="1">
      <c r="A18" s="360"/>
      <c r="B18" s="352"/>
      <c r="C18" s="116"/>
      <c r="D18" s="90"/>
      <c r="E18" s="127"/>
      <c r="F18" s="91"/>
      <c r="G18" s="12" t="str">
        <f t="shared" si="1"/>
        <v>Abingdon AC</v>
      </c>
      <c r="H18" s="200" t="s">
        <v>19</v>
      </c>
      <c r="I18" s="34"/>
      <c r="J18" s="5" t="str">
        <f t="shared" si="0"/>
        <v/>
      </c>
      <c r="K18" s="5" t="str" cm="1">
        <f t="array" ref="K18">IFERROR(_xlfn.IFS(
                       $G$3="", "You need to enter an Event Date", D18="", "", F18="", "You need to enter an Age Group",
                       NOT(OR(F18="U11", F18="U9")), "Age Group must be either U9 or U11", J18&lt;8,"This athlete is too young to compete",
                       DATEDIF(E18,$G$3,"y") &lt; 8, "The athlete must be over 8 on the day of competition",
                       AND(REPLACE(F18,1,1,"")="11",J18=8),"This athlete is in the U9 age group",
                       AND(REPLACE(F18,1,1,"")="9", OR(J18=9, J18=10)),"This athlete is in the U11 age group",
                       J18="", "",
                       J18&gt;10,"This athlete is too old for QuadKids",
                       OR(J18=8, J18=9, J18=10), "OK"
      ),"An error occured")</f>
        <v/>
      </c>
    </row>
    <row r="19" spans="1:11" ht="15" customHeight="1">
      <c r="A19" s="360"/>
      <c r="B19" s="352"/>
      <c r="C19" s="116"/>
      <c r="D19" s="90"/>
      <c r="E19" s="127"/>
      <c r="F19" s="91"/>
      <c r="G19" s="12" t="str">
        <f t="shared" si="1"/>
        <v>Abingdon AC</v>
      </c>
      <c r="H19" s="200" t="s">
        <v>19</v>
      </c>
      <c r="I19" s="34"/>
      <c r="J19" s="5" t="str">
        <f t="shared" si="0"/>
        <v/>
      </c>
      <c r="K19" s="5" t="str" cm="1">
        <f t="array" ref="K19">IFERROR(_xlfn.IFS(
                       $G$3="", "You need to enter an Event Date", D19="", "", F19="", "You need to enter an Age Group",
                       NOT(OR(F19="U11", F19="U9")), "Age Group must be either U9 or U11", J19&lt;8,"This athlete is too young to compete",
                       DATEDIF(E19,$G$3,"y") &lt; 8, "The athlete must be over 8 on the day of competition",
                       AND(REPLACE(F19,1,1,"")="11",J19=8),"This athlete is in the U9 age group",
                       AND(REPLACE(F19,1,1,"")="9", OR(J19=9, J19=10)),"This athlete is in the U11 age group",
                       J19="", "",
                       J19&gt;10,"This athlete is too old for QuadKids",
                       OR(J19=8, J19=9, J19=10), "OK"
      ),"An error occured")</f>
        <v/>
      </c>
    </row>
    <row r="20" spans="1:11" ht="15" customHeight="1" thickBot="1">
      <c r="A20" s="360"/>
      <c r="B20" s="352"/>
      <c r="C20" s="123"/>
      <c r="D20" s="124"/>
      <c r="E20" s="128"/>
      <c r="F20" s="125"/>
      <c r="G20" s="126" t="str">
        <f t="shared" si="1"/>
        <v>Abingdon AC</v>
      </c>
      <c r="H20" s="201" t="s">
        <v>19</v>
      </c>
      <c r="I20" s="34"/>
      <c r="J20" s="5" t="str">
        <f t="shared" si="0"/>
        <v/>
      </c>
      <c r="K20" s="5" t="str" cm="1">
        <f t="array" ref="K20">IFERROR(_xlfn.IFS(
                       $G$3="", "You need to enter an Event Date", D20="", "", F20="", "You need to enter an Age Group",
                       NOT(OR(F20="U11", F20="U9")), "Age Group must be either U9 or U11", J20&lt;8,"This athlete is too young to compete",
                       DATEDIF(E20,$G$3,"y") &lt; 8, "The athlete must be over 8 on the day of competition",
                       AND(REPLACE(F20,1,1,"")="11",J20=8),"This athlete is in the U9 age group",
                       AND(REPLACE(F20,1,1,"")="9", OR(J20=9, J20=10)),"This athlete is in the U11 age group",
                       J20="", "",
                       J20&gt;10,"This athlete is too old for QuadKids",
                       OR(J20=8, J20=9, J20=10), "OK"
      ),"An error occured")</f>
        <v/>
      </c>
    </row>
    <row r="21" spans="1:11" ht="15" customHeight="1">
      <c r="A21" s="360"/>
      <c r="B21" s="352"/>
      <c r="C21" s="119"/>
      <c r="D21" s="120"/>
      <c r="E21" s="129"/>
      <c r="F21" s="121"/>
      <c r="G21" s="122" t="str">
        <f t="shared" si="1"/>
        <v>Abingdon AC</v>
      </c>
      <c r="H21" s="202" t="s">
        <v>18</v>
      </c>
      <c r="I21" s="34"/>
      <c r="J21" s="5" t="str">
        <f t="shared" si="0"/>
        <v/>
      </c>
      <c r="K21" s="5" t="str" cm="1">
        <f t="array" ref="K21">IFERROR(_xlfn.IFS(
                       $G$3="", "You need to enter an Event Date", D21="", "", F21="", "You need to enter an Age Group",
                       NOT(OR(F21="U11", F21="U9")), "Age Group must be either U9 or U11", J21&lt;8,"This athlete is too young to compete",
                       DATEDIF(E21,$G$3,"y") &lt; 8, "The athlete must be over 8 on the day of competition",
                       AND(REPLACE(F21,1,1,"")="11",J21=8),"This athlete is in the U9 age group",
                       AND(REPLACE(F21,1,1,"")="9", OR(J21=9, J21=10)),"This athlete is in the U11 age group",
                       J21="", "",
                       J21&gt;10,"This athlete is too old for QuadKids",
                       OR(J21=8, J21=9, J21=10), "OK"
      ),"An error occured")</f>
        <v/>
      </c>
    </row>
    <row r="22" spans="1:11" ht="15" customHeight="1">
      <c r="A22" s="360"/>
      <c r="B22" s="352"/>
      <c r="C22" s="116"/>
      <c r="D22" s="90"/>
      <c r="E22" s="127"/>
      <c r="F22" s="91"/>
      <c r="G22" s="12" t="str">
        <f t="shared" si="1"/>
        <v>Abingdon AC</v>
      </c>
      <c r="H22" s="202" t="s">
        <v>18</v>
      </c>
      <c r="I22" s="34"/>
      <c r="J22" s="5" t="str">
        <f t="shared" si="0"/>
        <v/>
      </c>
      <c r="K22" s="5" t="str" cm="1">
        <f t="array" ref="K22">IFERROR(_xlfn.IFS(
                       $G$3="", "You need to enter an Event Date", D22="", "", F22="", "You need to enter an Age Group",
                       NOT(OR(F22="U11", F22="U9")), "Age Group must be either U9 or U11", J22&lt;8,"This athlete is too young to compete",
                       DATEDIF(E22,$G$3,"y") &lt; 8, "The athlete must be over 8 on the day of competition",
                       AND(REPLACE(F22,1,1,"")="11",J22=8),"This athlete is in the U9 age group",
                       AND(REPLACE(F22,1,1,"")="9", OR(J22=9, J22=10)),"This athlete is in the U11 age group",
                       J22="", "",
                       J22&gt;10,"This athlete is too old for QuadKids",
                       OR(J22=8, J22=9, J22=10), "OK"
      ),"An error occured")</f>
        <v/>
      </c>
    </row>
    <row r="23" spans="1:11" ht="15" customHeight="1">
      <c r="A23" s="360"/>
      <c r="B23" s="352"/>
      <c r="C23" s="116"/>
      <c r="D23" s="90"/>
      <c r="E23" s="127"/>
      <c r="F23" s="91"/>
      <c r="G23" s="12" t="str">
        <f t="shared" si="1"/>
        <v>Abingdon AC</v>
      </c>
      <c r="H23" s="200" t="s">
        <v>18</v>
      </c>
      <c r="I23" s="34"/>
      <c r="J23" s="5" t="str">
        <f t="shared" si="0"/>
        <v/>
      </c>
      <c r="K23" s="5" t="str" cm="1">
        <f t="array" ref="K23">IFERROR(_xlfn.IFS(
                       $G$3="", "You need to enter an Event Date", D23="", "", F23="", "You need to enter an Age Group",
                       NOT(OR(F23="U11", F23="U9")), "Age Group must be either U9 or U11", J23&lt;8,"This athlete is too young to compete",
                       DATEDIF(E23,$G$3,"y") &lt; 8, "The athlete must be over 8 on the day of competition",
                       AND(REPLACE(F23,1,1,"")="11",J23=8),"This athlete is in the U9 age group",
                       AND(REPLACE(F23,1,1,"")="9", OR(J23=9, J23=10)),"This athlete is in the U11 age group",
                       J23="", "",
                       J23&gt;10,"This athlete is too old for QuadKids",
                       OR(J23=8, J23=9, J23=10), "OK"
      ),"An error occured")</f>
        <v/>
      </c>
    </row>
    <row r="24" spans="1:11" ht="15" customHeight="1">
      <c r="A24" s="360"/>
      <c r="B24" s="352"/>
      <c r="C24" s="116"/>
      <c r="D24" s="90"/>
      <c r="E24" s="127"/>
      <c r="F24" s="91"/>
      <c r="G24" s="12" t="str">
        <f t="shared" si="1"/>
        <v>Abingdon AC</v>
      </c>
      <c r="H24" s="200" t="s">
        <v>18</v>
      </c>
      <c r="I24" s="34"/>
      <c r="J24" s="5" t="str">
        <f t="shared" si="0"/>
        <v/>
      </c>
      <c r="K24" s="5" t="str" cm="1">
        <f t="array" ref="K24">IFERROR(_xlfn.IFS(
                       $G$3="", "You need to enter an Event Date", D24="", "", F24="", "You need to enter an Age Group",
                       NOT(OR(F24="U11", F24="U9")), "Age Group must be either U9 or U11", J24&lt;8,"This athlete is too young to compete",
                       DATEDIF(E24,$G$3,"y") &lt; 8, "The athlete must be over 8 on the day of competition",
                       AND(REPLACE(F24,1,1,"")="11",J24=8),"This athlete is in the U9 age group",
                       AND(REPLACE(F24,1,1,"")="9", OR(J24=9, J24=10)),"This athlete is in the U11 age group",
                       J24="", "",
                       J24&gt;10,"This athlete is too old for QuadKids",
                       OR(J24=8, J24=9, J24=10), "OK"
      ),"An error occured")</f>
        <v/>
      </c>
    </row>
    <row r="25" spans="1:11" ht="15" customHeight="1">
      <c r="A25" s="360"/>
      <c r="B25" s="352"/>
      <c r="C25" s="116"/>
      <c r="D25" s="90"/>
      <c r="E25" s="127"/>
      <c r="F25" s="91"/>
      <c r="G25" s="12" t="str">
        <f t="shared" si="1"/>
        <v>Abingdon AC</v>
      </c>
      <c r="H25" s="200" t="s">
        <v>18</v>
      </c>
      <c r="I25" s="34"/>
      <c r="J25" s="5" t="str">
        <f t="shared" si="0"/>
        <v/>
      </c>
      <c r="K25" s="5" t="str" cm="1">
        <f t="array" ref="K25">IFERROR(_xlfn.IFS(
                       $G$3="", "You need to enter an Event Date", D25="", "", F25="", "You need to enter an Age Group",
                       NOT(OR(F25="U11", F25="U9")), "Age Group must be either U9 or U11", J25&lt;8,"This athlete is too young to compete",
                       DATEDIF(E25,$G$3,"y") &lt; 8, "The athlete must be over 8 on the day of competition",
                       AND(REPLACE(F25,1,1,"")="11",J25=8),"This athlete is in the U9 age group",
                       AND(REPLACE(F25,1,1,"")="9", OR(J25=9, J25=10)),"This athlete is in the U11 age group",
                       J25="", "",
                       J25&gt;10,"This athlete is too old for QuadKids",
                       OR(J25=8, J25=9, J25=10), "OK"
      ),"An error occured")</f>
        <v/>
      </c>
    </row>
    <row r="26" spans="1:11" ht="15" customHeight="1">
      <c r="A26" s="360"/>
      <c r="B26" s="352"/>
      <c r="C26" s="116"/>
      <c r="D26" s="90"/>
      <c r="E26" s="127"/>
      <c r="F26" s="91"/>
      <c r="G26" s="12" t="str">
        <f t="shared" si="1"/>
        <v>Abingdon AC</v>
      </c>
      <c r="H26" s="200" t="s">
        <v>18</v>
      </c>
      <c r="I26" s="34"/>
      <c r="J26" s="5" t="str">
        <f t="shared" si="0"/>
        <v/>
      </c>
      <c r="K26" s="5" t="str" cm="1">
        <f t="array" ref="K26">IFERROR(_xlfn.IFS(
                       $G$3="", "You need to enter an Event Date", D26="", "", F26="", "You need to enter an Age Group",
                       NOT(OR(F26="U11", F26="U9")), "Age Group must be either U9 or U11", J26&lt;8,"This athlete is too young to compete",
                       DATEDIF(E26,$G$3,"y") &lt; 8, "The athlete must be over 8 on the day of competition",
                       AND(REPLACE(F26,1,1,"")="11",J26=8),"This athlete is in the U9 age group",
                       AND(REPLACE(F26,1,1,"")="9", OR(J26=9, J26=10)),"This athlete is in the U11 age group",
                       J26="", "",
                       J26&gt;10,"This athlete is too old for QuadKids",
                       OR(J26=8, J26=9, J26=10), "OK"
      ),"An error occured")</f>
        <v/>
      </c>
    </row>
    <row r="27" spans="1:11" ht="15" customHeight="1">
      <c r="A27" s="360"/>
      <c r="B27" s="352"/>
      <c r="C27" s="116"/>
      <c r="D27" s="90"/>
      <c r="E27" s="127"/>
      <c r="F27" s="91"/>
      <c r="G27" s="12" t="str">
        <f t="shared" si="1"/>
        <v>Abingdon AC</v>
      </c>
      <c r="H27" s="200" t="s">
        <v>18</v>
      </c>
      <c r="I27" s="34"/>
      <c r="J27" s="5" t="str">
        <f t="shared" si="0"/>
        <v/>
      </c>
      <c r="K27" s="5" t="str" cm="1">
        <f t="array" ref="K27">IFERROR(_xlfn.IFS(
                       $G$3="", "You need to enter an Event Date", D27="", "", F27="", "You need to enter an Age Group",
                       NOT(OR(F27="U11", F27="U9")), "Age Group must be either U9 or U11", J27&lt;8,"This athlete is too young to compete",
                       DATEDIF(E27,$G$3,"y") &lt; 8, "The athlete must be over 8 on the day of competition",
                       AND(REPLACE(F27,1,1,"")="11",J27=8),"This athlete is in the U9 age group",
                       AND(REPLACE(F27,1,1,"")="9", OR(J27=9, J27=10)),"This athlete is in the U11 age group",
                       J27="", "",
                       J27&gt;10,"This athlete is too old for QuadKids",
                       OR(J27=8, J27=9, J27=10), "OK"
      ),"An error occured")</f>
        <v/>
      </c>
    </row>
    <row r="28" spans="1:11" ht="15" customHeight="1">
      <c r="A28" s="360"/>
      <c r="B28" s="352"/>
      <c r="C28" s="116"/>
      <c r="D28" s="90"/>
      <c r="E28" s="127"/>
      <c r="F28" s="91"/>
      <c r="G28" s="12" t="str">
        <f t="shared" si="1"/>
        <v>Abingdon AC</v>
      </c>
      <c r="H28" s="200" t="s">
        <v>18</v>
      </c>
      <c r="I28" s="34"/>
      <c r="J28" s="5" t="str">
        <f t="shared" si="0"/>
        <v/>
      </c>
      <c r="K28" s="5" t="str" cm="1">
        <f t="array" ref="K28">IFERROR(_xlfn.IFS(
                       $G$3="", "You need to enter an Event Date", D28="", "", F28="", "You need to enter an Age Group",
                       NOT(OR(F28="U11", F28="U9")), "Age Group must be either U9 or U11", J28&lt;8,"This athlete is too young to compete",
                       DATEDIF(E28,$G$3,"y") &lt; 8, "The athlete must be over 8 on the day of competition",
                       AND(REPLACE(F28,1,1,"")="11",J28=8),"This athlete is in the U9 age group",
                       AND(REPLACE(F28,1,1,"")="9", OR(J28=9, J28=10)),"This athlete is in the U11 age group",
                       J28="", "",
                       J28&gt;10,"This athlete is too old for QuadKids",
                       OR(J28=8, J28=9, J28=10), "OK"
      ),"An error occured")</f>
        <v/>
      </c>
    </row>
    <row r="29" spans="1:11" ht="15" customHeight="1">
      <c r="A29" s="360"/>
      <c r="B29" s="352"/>
      <c r="C29" s="116"/>
      <c r="D29" s="90"/>
      <c r="E29" s="127"/>
      <c r="F29" s="91"/>
      <c r="G29" s="12" t="str">
        <f t="shared" si="1"/>
        <v>Abingdon AC</v>
      </c>
      <c r="H29" s="200" t="s">
        <v>18</v>
      </c>
      <c r="I29" s="34"/>
      <c r="J29" s="5" t="str">
        <f t="shared" si="0"/>
        <v/>
      </c>
      <c r="K29" s="5" t="str" cm="1">
        <f t="array" ref="K29">IFERROR(_xlfn.IFS(
                       $G$3="", "You need to enter an Event Date", D29="", "", F29="", "You need to enter an Age Group",
                       NOT(OR(F29="U11", F29="U9")), "Age Group must be either U9 or U11", J29&lt;8,"This athlete is too young to compete",
                       DATEDIF(E29,$G$3,"y") &lt; 8, "The athlete must be over 8 on the day of competition",
                       AND(REPLACE(F29,1,1,"")="11",J29=8),"This athlete is in the U9 age group",
                       AND(REPLACE(F29,1,1,"")="9", OR(J29=9, J29=10)),"This athlete is in the U11 age group",
                       J29="", "",
                       J29&gt;10,"This athlete is too old for QuadKids",
                       OR(J29=8, J29=9, J29=10), "OK"
      ),"An error occured")</f>
        <v/>
      </c>
    </row>
    <row r="30" spans="1:11" ht="15" customHeight="1">
      <c r="A30" s="360"/>
      <c r="B30" s="352"/>
      <c r="C30" s="116"/>
      <c r="D30" s="90"/>
      <c r="E30" s="127"/>
      <c r="F30" s="91"/>
      <c r="G30" s="12" t="str">
        <f t="shared" si="1"/>
        <v>Abingdon AC</v>
      </c>
      <c r="H30" s="200" t="s">
        <v>18</v>
      </c>
      <c r="I30" s="34"/>
      <c r="J30" s="5" t="str">
        <f t="shared" si="0"/>
        <v/>
      </c>
      <c r="K30" s="5" t="str" cm="1">
        <f t="array" ref="K30">IFERROR(_xlfn.IFS(
                       $G$3="", "You need to enter an Event Date", D30="", "", F30="", "You need to enter an Age Group",
                       NOT(OR(F30="U11", F30="U9")), "Age Group must be either U9 or U11", J30&lt;8,"This athlete is too young to compete",
                       DATEDIF(E30,$G$3,"y") &lt; 8, "The athlete must be over 8 on the day of competition",
                       AND(REPLACE(F30,1,1,"")="11",J30=8),"This athlete is in the U9 age group",
                       AND(REPLACE(F30,1,1,"")="9", OR(J30=9, J30=10)),"This athlete is in the U11 age group",
                       J30="", "",
                       J30&gt;10,"This athlete is too old for QuadKids",
                       OR(J30=8, J30=9, J30=10), "OK"
      ),"An error occured")</f>
        <v/>
      </c>
    </row>
    <row r="31" spans="1:11" ht="15" customHeight="1">
      <c r="A31" s="360"/>
      <c r="B31" s="352"/>
      <c r="C31" s="116"/>
      <c r="D31" s="90"/>
      <c r="E31" s="127"/>
      <c r="F31" s="91"/>
      <c r="G31" s="12" t="str">
        <f t="shared" si="1"/>
        <v>Abingdon AC</v>
      </c>
      <c r="H31" s="200" t="s">
        <v>18</v>
      </c>
      <c r="I31" s="34"/>
      <c r="J31" s="5" t="str">
        <f t="shared" si="0"/>
        <v/>
      </c>
      <c r="K31" s="5" t="str" cm="1">
        <f t="array" ref="K31">IFERROR(_xlfn.IFS(
                       $G$3="", "You need to enter an Event Date", D31="", "", F31="", "You need to enter an Age Group",
                       NOT(OR(F31="U11", F31="U9")), "Age Group must be either U9 or U11", J31&lt;8,"This athlete is too young to compete",
                       DATEDIF(E31,$G$3,"y") &lt; 8, "The athlete must be over 8 on the day of competition",
                       AND(REPLACE(F31,1,1,"")="11",J31=8),"This athlete is in the U9 age group",
                       AND(REPLACE(F31,1,1,"")="9", OR(J31=9, J31=10)),"This athlete is in the U11 age group",
                       J31="", "",
                       J31&gt;10,"This athlete is too old for QuadKids",
                       OR(J31=8, J31=9, J31=10), "OK"
      ),"An error occured")</f>
        <v/>
      </c>
    </row>
    <row r="32" spans="1:11" ht="15" customHeight="1">
      <c r="A32" s="360"/>
      <c r="B32" s="352"/>
      <c r="C32" s="116"/>
      <c r="D32" s="90"/>
      <c r="E32" s="127"/>
      <c r="F32" s="91"/>
      <c r="G32" s="12" t="str">
        <f t="shared" si="1"/>
        <v>Abingdon AC</v>
      </c>
      <c r="H32" s="200" t="s">
        <v>18</v>
      </c>
      <c r="I32" s="34"/>
      <c r="J32" s="5" t="str">
        <f t="shared" si="0"/>
        <v/>
      </c>
      <c r="K32" s="5" t="str" cm="1">
        <f t="array" ref="K32">IFERROR(_xlfn.IFS(
                       $G$3="", "You need to enter an Event Date", D32="", "", F32="", "You need to enter an Age Group",
                       NOT(OR(F32="U11", F32="U9")), "Age Group must be either U9 or U11", J32&lt;8,"This athlete is too young to compete",
                       DATEDIF(E32,$G$3,"y") &lt; 8, "The athlete must be over 8 on the day of competition",
                       AND(REPLACE(F32,1,1,"")="11",J32=8),"This athlete is in the U9 age group",
                       AND(REPLACE(F32,1,1,"")="9", OR(J32=9, J32=10)),"This athlete is in the U11 age group",
                       J32="", "",
                       J32&gt;10,"This athlete is too old for QuadKids",
                       OR(J32=8, J32=9, J32=10), "OK"
      ),"An error occured")</f>
        <v/>
      </c>
    </row>
    <row r="33" spans="1:11" ht="15" customHeight="1">
      <c r="A33" s="360"/>
      <c r="B33" s="352"/>
      <c r="C33" s="116"/>
      <c r="D33" s="90"/>
      <c r="E33" s="127"/>
      <c r="F33" s="91"/>
      <c r="G33" s="12" t="str">
        <f t="shared" si="1"/>
        <v>Abingdon AC</v>
      </c>
      <c r="H33" s="200" t="s">
        <v>18</v>
      </c>
      <c r="I33" s="34"/>
      <c r="J33" s="5" t="str">
        <f t="shared" si="0"/>
        <v/>
      </c>
      <c r="K33" s="5" t="str" cm="1">
        <f t="array" ref="K33">IFERROR(_xlfn.IFS(
                       $G$3="", "You need to enter an Event Date", D33="", "", F33="", "You need to enter an Age Group",
                       NOT(OR(F33="U11", F33="U9")), "Age Group must be either U9 or U11", J33&lt;8,"This athlete is too young to compete",
                       DATEDIF(E33,$G$3,"y") &lt; 8, "The athlete must be over 8 on the day of competition",
                       AND(REPLACE(F33,1,1,"")="11",J33=8),"This athlete is in the U9 age group",
                       AND(REPLACE(F33,1,1,"")="9", OR(J33=9, J33=10)),"This athlete is in the U11 age group",
                       J33="", "",
                       J33&gt;10,"This athlete is too old for QuadKids",
                       OR(J33=8, J33=9, J33=10), "OK"
      ),"An error occured")</f>
        <v/>
      </c>
    </row>
    <row r="34" spans="1:11" ht="15" customHeight="1">
      <c r="A34" s="360"/>
      <c r="B34" s="352"/>
      <c r="C34" s="116"/>
      <c r="D34" s="90"/>
      <c r="E34" s="127"/>
      <c r="F34" s="91"/>
      <c r="G34" s="12" t="str">
        <f t="shared" si="1"/>
        <v>Abingdon AC</v>
      </c>
      <c r="H34" s="200" t="s">
        <v>18</v>
      </c>
      <c r="I34" s="34"/>
      <c r="J34" s="5" t="str">
        <f t="shared" si="0"/>
        <v/>
      </c>
      <c r="K34" s="5" t="str" cm="1">
        <f t="array" ref="K34">IFERROR(_xlfn.IFS(
                       $G$3="", "You need to enter an Event Date", D34="", "", F34="", "You need to enter an Age Group",
                       NOT(OR(F34="U11", F34="U9")), "Age Group must be either U9 or U11", J34&lt;8,"This athlete is too young to compete",
                       DATEDIF(E34,$G$3,"y") &lt; 8, "The athlete must be over 8 on the day of competition",
                       AND(REPLACE(F34,1,1,"")="11",J34=8),"This athlete is in the U9 age group",
                       AND(REPLACE(F34,1,1,"")="9", OR(J34=9, J34=10)),"This athlete is in the U11 age group",
                       J34="", "",
                       J34&gt;10,"This athlete is too old for QuadKids",
                       OR(J34=8, J34=9, J34=10), "OK"
      ),"An error occured")</f>
        <v/>
      </c>
    </row>
    <row r="35" spans="1:11" ht="15" customHeight="1">
      <c r="A35" s="360"/>
      <c r="B35" s="352"/>
      <c r="C35" s="116"/>
      <c r="D35" s="90"/>
      <c r="E35" s="127"/>
      <c r="F35" s="91"/>
      <c r="G35" s="12" t="str">
        <f t="shared" si="1"/>
        <v>Abingdon AC</v>
      </c>
      <c r="H35" s="200" t="s">
        <v>18</v>
      </c>
      <c r="I35" s="34"/>
      <c r="J35" s="5" t="str">
        <f t="shared" si="0"/>
        <v/>
      </c>
      <c r="K35" s="5" t="str" cm="1">
        <f t="array" ref="K35">IFERROR(_xlfn.IFS(
                       $G$3="", "You need to enter an Event Date", D35="", "", F35="", "You need to enter an Age Group",
                       NOT(OR(F35="U11", F35="U9")), "Age Group must be either U9 or U11", J35&lt;8,"This athlete is too young to compete",
                       DATEDIF(E35,$G$3,"y") &lt; 8, "The athlete must be over 8 on the day of competition",
                       AND(REPLACE(F35,1,1,"")="11",J35=8),"This athlete is in the U9 age group",
                       AND(REPLACE(F35,1,1,"")="9", OR(J35=9, J35=10)),"This athlete is in the U11 age group",
                       J35="", "",
                       J35&gt;10,"This athlete is too old for QuadKids",
                       OR(J35=8, J35=9, J35=10), "OK"
      ),"An error occured")</f>
        <v/>
      </c>
    </row>
    <row r="36" spans="1:11" ht="15" customHeight="1" thickBot="1">
      <c r="A36" s="361"/>
      <c r="B36" s="353"/>
      <c r="C36" s="123"/>
      <c r="D36" s="124"/>
      <c r="E36" s="128"/>
      <c r="F36" s="125"/>
      <c r="G36" s="126" t="str">
        <f t="shared" si="1"/>
        <v>Abingdon AC</v>
      </c>
      <c r="H36" s="201" t="s">
        <v>18</v>
      </c>
      <c r="I36" s="34"/>
      <c r="J36" s="5" t="str">
        <f t="shared" si="0"/>
        <v/>
      </c>
      <c r="K36" s="5" t="str" cm="1">
        <f t="array" ref="K36">IFERROR(_xlfn.IFS(
                       $G$3="", "You need to enter an Event Date", D36="", "", F36="", "You need to enter an Age Group",
                       NOT(OR(F36="U11", F36="U9")), "Age Group must be either U9 or U11", J36&lt;8,"This athlete is too young to compete",
                       DATEDIF(E36,$G$3,"y") &lt; 8, "The athlete must be over 8 on the day of competition",
                       AND(REPLACE(F36,1,1,"")="11",J36=8),"This athlete is in the U9 age group",
                       AND(REPLACE(F36,1,1,"")="9", OR(J36=9, J36=10)),"This athlete is in the U11 age group",
                       J36="", "",
                       J36&gt;10,"This athlete is too old for QuadKids",
                       OR(J36=8, J36=9, J36=10), "OK"
      ),"An error occured")</f>
        <v/>
      </c>
    </row>
    <row r="37" spans="1:11" ht="15" customHeight="1">
      <c r="A37" s="359"/>
      <c r="B37" s="351" t="str">
        <f>'MATCH DETAILS'!B7</f>
        <v>Banbury Harriers AC</v>
      </c>
      <c r="C37" s="119"/>
      <c r="D37" s="120"/>
      <c r="E37" s="129"/>
      <c r="F37" s="121"/>
      <c r="G37" s="122" t="str">
        <f>$B$37</f>
        <v>Banbury Harriers AC</v>
      </c>
      <c r="H37" s="202" t="s">
        <v>19</v>
      </c>
      <c r="I37" s="34"/>
      <c r="J37" s="5" t="str">
        <f t="shared" si="0"/>
        <v/>
      </c>
      <c r="K37" s="5" t="str" cm="1">
        <f t="array" ref="K37">IFERROR(_xlfn.IFS(
                       $G$3="", "You need to enter an Event Date", D37="", "", F37="", "You need to enter an Age Group",
                       NOT(OR(F37="U11", F37="U9")), "Age Group must be either U9 or U11", J37&lt;8,"This athlete is too young to compete",
                       DATEDIF(E37,$G$3,"y") &lt; 8, "The athlete must be over 8 on the day of competition",
                       AND(REPLACE(F37,1,1,"")="11",J37=8),"This athlete is in the U9 age group",
                       AND(REPLACE(F37,1,1,"")="9", OR(J37=9, J37=10)),"This athlete is in the U11 age group",
                       J37="", "",
                       J37&gt;10,"This athlete is too old for QuadKids",
                       OR(J37=8, J37=9, J37=10), "OK"
      ),"An error occured")</f>
        <v/>
      </c>
    </row>
    <row r="38" spans="1:11" ht="15" customHeight="1">
      <c r="A38" s="360"/>
      <c r="B38" s="352"/>
      <c r="C38" s="116"/>
      <c r="D38" s="90"/>
      <c r="E38" s="127"/>
      <c r="F38" s="91"/>
      <c r="G38" s="12" t="str">
        <f t="shared" ref="G38:G68" si="2">$B$37</f>
        <v>Banbury Harriers AC</v>
      </c>
      <c r="H38" s="200" t="s">
        <v>19</v>
      </c>
      <c r="I38" s="34"/>
      <c r="J38" s="5" t="str">
        <f t="shared" si="0"/>
        <v/>
      </c>
      <c r="K38" s="5" t="str" cm="1">
        <f t="array" ref="K38">IFERROR(_xlfn.IFS(
                       $G$3="", "You need to enter an Event Date", D38="", "", F38="", "You need to enter an Age Group",
                       NOT(OR(F38="U11", F38="U9")), "Age Group must be either U9 or U11", J38&lt;8,"This athlete is too young to compete",
                       DATEDIF(E38,$G$3,"y") &lt; 8, "The athlete must be over 8 on the day of competition",
                       AND(REPLACE(F38,1,1,"")="11",J38=8),"This athlete is in the U9 age group",
                       AND(REPLACE(F38,1,1,"")="9", OR(J38=9, J38=10)),"This athlete is in the U11 age group",
                       J38="", "",
                       J38&gt;10,"This athlete is too old for QuadKids",
                       OR(J38=8, J38=9, J38=10), "OK"
      ),"An error occured")</f>
        <v/>
      </c>
    </row>
    <row r="39" spans="1:11" ht="15" customHeight="1">
      <c r="A39" s="360"/>
      <c r="B39" s="352"/>
      <c r="C39" s="116"/>
      <c r="D39" s="90"/>
      <c r="E39" s="127"/>
      <c r="F39" s="91"/>
      <c r="G39" s="12" t="str">
        <f t="shared" si="2"/>
        <v>Banbury Harriers AC</v>
      </c>
      <c r="H39" s="200" t="s">
        <v>19</v>
      </c>
      <c r="I39" s="34"/>
      <c r="J39" s="5" t="str">
        <f t="shared" si="0"/>
        <v/>
      </c>
      <c r="K39" s="5" t="str" cm="1">
        <f t="array" ref="K39">IFERROR(_xlfn.IFS(
                       $G$3="", "You need to enter an Event Date", D39="", "", F39="", "You need to enter an Age Group",
                       NOT(OR(F39="U11", F39="U9")), "Age Group must be either U9 or U11", J39&lt;8,"This athlete is too young to compete",
                       DATEDIF(E39,$G$3,"y") &lt; 8, "The athlete must be over 8 on the day of competition",
                       AND(REPLACE(F39,1,1,"")="11",J39=8),"This athlete is in the U9 age group",
                       AND(REPLACE(F39,1,1,"")="9", OR(J39=9, J39=10)),"This athlete is in the U11 age group",
                       J39="", "",
                       J39&gt;10,"This athlete is too old for QuadKids",
                       OR(J39=8, J39=9, J39=10), "OK"
      ),"An error occured")</f>
        <v/>
      </c>
    </row>
    <row r="40" spans="1:11" ht="15" customHeight="1">
      <c r="A40" s="360"/>
      <c r="B40" s="352"/>
      <c r="C40" s="116"/>
      <c r="D40" s="90"/>
      <c r="E40" s="127"/>
      <c r="F40" s="91"/>
      <c r="G40" s="12" t="str">
        <f t="shared" si="2"/>
        <v>Banbury Harriers AC</v>
      </c>
      <c r="H40" s="200" t="s">
        <v>19</v>
      </c>
      <c r="I40" s="34"/>
      <c r="J40" s="5" t="str">
        <f t="shared" si="0"/>
        <v/>
      </c>
      <c r="K40" s="5" t="str" cm="1">
        <f t="array" ref="K40">IFERROR(_xlfn.IFS(
                       $G$3="", "You need to enter an Event Date", D40="", "", F40="", "You need to enter an Age Group",
                       NOT(OR(F40="U11", F40="U9")), "Age Group must be either U9 or U11", J40&lt;8,"This athlete is too young to compete",
                       DATEDIF(E40,$G$3,"y") &lt; 8, "The athlete must be over 8 on the day of competition",
                       AND(REPLACE(F40,1,1,"")="11",J40=8),"This athlete is in the U9 age group",
                       AND(REPLACE(F40,1,1,"")="9", OR(J40=9, J40=10)),"This athlete is in the U11 age group",
                       J40="", "",
                       J40&gt;10,"This athlete is too old for QuadKids",
                       OR(J40=8, J40=9, J40=10), "OK"
      ),"An error occured")</f>
        <v/>
      </c>
    </row>
    <row r="41" spans="1:11" ht="15" customHeight="1">
      <c r="A41" s="360"/>
      <c r="B41" s="352"/>
      <c r="C41" s="116"/>
      <c r="D41" s="90"/>
      <c r="E41" s="127"/>
      <c r="F41" s="91"/>
      <c r="G41" s="12" t="str">
        <f t="shared" si="2"/>
        <v>Banbury Harriers AC</v>
      </c>
      <c r="H41" s="200" t="s">
        <v>19</v>
      </c>
      <c r="I41" s="34"/>
      <c r="J41" s="5" t="str">
        <f t="shared" si="0"/>
        <v/>
      </c>
      <c r="K41" s="5" t="str" cm="1">
        <f t="array" ref="K41">IFERROR(_xlfn.IFS(
                       $G$3="", "You need to enter an Event Date", D41="", "", F41="", "You need to enter an Age Group",
                       NOT(OR(F41="U11", F41="U9")), "Age Group must be either U9 or U11", J41&lt;8,"This athlete is too young to compete",
                       DATEDIF(E41,$G$3,"y") &lt; 8, "The athlete must be over 8 on the day of competition",
                       AND(REPLACE(F41,1,1,"")="11",J41=8),"This athlete is in the U9 age group",
                       AND(REPLACE(F41,1,1,"")="9", OR(J41=9, J41=10)),"This athlete is in the U11 age group",
                       J41="", "",
                       J41&gt;10,"This athlete is too old for QuadKids",
                       OR(J41=8, J41=9, J41=10), "OK"
      ),"An error occured")</f>
        <v/>
      </c>
    </row>
    <row r="42" spans="1:11" ht="15" customHeight="1">
      <c r="A42" s="360"/>
      <c r="B42" s="352"/>
      <c r="C42" s="116"/>
      <c r="D42" s="90"/>
      <c r="E42" s="127"/>
      <c r="F42" s="91"/>
      <c r="G42" s="12" t="str">
        <f t="shared" si="2"/>
        <v>Banbury Harriers AC</v>
      </c>
      <c r="H42" s="200" t="s">
        <v>19</v>
      </c>
      <c r="I42" s="34"/>
      <c r="J42" s="5" t="str">
        <f t="shared" si="0"/>
        <v/>
      </c>
      <c r="K42" s="5" t="str" cm="1">
        <f t="array" ref="K42">IFERROR(_xlfn.IFS(
                       $G$3="", "You need to enter an Event Date", D42="", "", F42="", "You need to enter an Age Group",
                       NOT(OR(F42="U11", F42="U9")), "Age Group must be either U9 or U11", J42&lt;8,"This athlete is too young to compete",
                       DATEDIF(E42,$G$3,"y") &lt; 8, "The athlete must be over 8 on the day of competition",
                       AND(REPLACE(F42,1,1,"")="11",J42=8),"This athlete is in the U9 age group",
                       AND(REPLACE(F42,1,1,"")="9", OR(J42=9, J42=10)),"This athlete is in the U11 age group",
                       J42="", "",
                       J42&gt;10,"This athlete is too old for QuadKids",
                       OR(J42=8, J42=9, J42=10), "OK"
      ),"An error occured")</f>
        <v/>
      </c>
    </row>
    <row r="43" spans="1:11" ht="15" customHeight="1">
      <c r="A43" s="360"/>
      <c r="B43" s="352"/>
      <c r="C43" s="116"/>
      <c r="D43" s="90"/>
      <c r="E43" s="127"/>
      <c r="F43" s="91"/>
      <c r="G43" s="12" t="str">
        <f t="shared" si="2"/>
        <v>Banbury Harriers AC</v>
      </c>
      <c r="H43" s="200" t="s">
        <v>19</v>
      </c>
      <c r="I43" s="34"/>
      <c r="J43" s="5" t="str">
        <f t="shared" si="0"/>
        <v/>
      </c>
      <c r="K43" s="5" t="str" cm="1">
        <f t="array" ref="K43">IFERROR(_xlfn.IFS(
                       $G$3="", "You need to enter an Event Date", D43="", "", F43="", "You need to enter an Age Group",
                       NOT(OR(F43="U11", F43="U9")), "Age Group must be either U9 or U11", J43&lt;8,"This athlete is too young to compete",
                       DATEDIF(E43,$G$3,"y") &lt; 8, "The athlete must be over 8 on the day of competition",
                       AND(REPLACE(F43,1,1,"")="11",J43=8),"This athlete is in the U9 age group",
                       AND(REPLACE(F43,1,1,"")="9", OR(J43=9, J43=10)),"This athlete is in the U11 age group",
                       J43="", "",
                       J43&gt;10,"This athlete is too old for QuadKids",
                       OR(J43=8, J43=9, J43=10), "OK"
      ),"An error occured")</f>
        <v/>
      </c>
    </row>
    <row r="44" spans="1:11" ht="15" customHeight="1">
      <c r="A44" s="360"/>
      <c r="B44" s="352"/>
      <c r="C44" s="116"/>
      <c r="D44" s="90"/>
      <c r="E44" s="127"/>
      <c r="F44" s="91"/>
      <c r="G44" s="12" t="str">
        <f t="shared" si="2"/>
        <v>Banbury Harriers AC</v>
      </c>
      <c r="H44" s="200" t="s">
        <v>19</v>
      </c>
      <c r="I44" s="34"/>
      <c r="J44" s="5" t="str">
        <f t="shared" si="0"/>
        <v/>
      </c>
      <c r="K44" s="5" t="str" cm="1">
        <f t="array" ref="K44">IFERROR(_xlfn.IFS(
                       $G$3="", "You need to enter an Event Date", D44="", "", F44="", "You need to enter an Age Group",
                       NOT(OR(F44="U11", F44="U9")), "Age Group must be either U9 or U11", J44&lt;8,"This athlete is too young to compete",
                       DATEDIF(E44,$G$3,"y") &lt; 8, "The athlete must be over 8 on the day of competition",
                       AND(REPLACE(F44,1,1,"")="11",J44=8),"This athlete is in the U9 age group",
                       AND(REPLACE(F44,1,1,"")="9", OR(J44=9, J44=10)),"This athlete is in the U11 age group",
                       J44="", "",
                       J44&gt;10,"This athlete is too old for QuadKids",
                       OR(J44=8, J44=9, J44=10), "OK"
      ),"An error occured")</f>
        <v/>
      </c>
    </row>
    <row r="45" spans="1:11" ht="15" customHeight="1">
      <c r="A45" s="360"/>
      <c r="B45" s="352"/>
      <c r="C45" s="116"/>
      <c r="D45" s="90"/>
      <c r="E45" s="127"/>
      <c r="F45" s="91"/>
      <c r="G45" s="12" t="str">
        <f t="shared" si="2"/>
        <v>Banbury Harriers AC</v>
      </c>
      <c r="H45" s="200" t="s">
        <v>19</v>
      </c>
      <c r="I45" s="34"/>
      <c r="J45" s="5" t="str">
        <f t="shared" si="0"/>
        <v/>
      </c>
      <c r="K45" s="5" t="str" cm="1">
        <f t="array" ref="K45">IFERROR(_xlfn.IFS(
                       $G$3="", "You need to enter an Event Date", D45="", "", F45="", "You need to enter an Age Group",
                       NOT(OR(F45="U11", F45="U9")), "Age Group must be either U9 or U11", J45&lt;8,"This athlete is too young to compete",
                       DATEDIF(E45,$G$3,"y") &lt; 8, "The athlete must be over 8 on the day of competition",
                       AND(REPLACE(F45,1,1,"")="11",J45=8),"This athlete is in the U9 age group",
                       AND(REPLACE(F45,1,1,"")="9", OR(J45=9, J45=10)),"This athlete is in the U11 age group",
                       J45="", "",
                       J45&gt;10,"This athlete is too old for QuadKids",
                       OR(J45=8, J45=9, J45=10), "OK"
      ),"An error occured")</f>
        <v/>
      </c>
    </row>
    <row r="46" spans="1:11" ht="15" customHeight="1">
      <c r="A46" s="360"/>
      <c r="B46" s="352"/>
      <c r="C46" s="116"/>
      <c r="D46" s="90"/>
      <c r="E46" s="127"/>
      <c r="F46" s="91"/>
      <c r="G46" s="12" t="str">
        <f t="shared" si="2"/>
        <v>Banbury Harriers AC</v>
      </c>
      <c r="H46" s="200" t="s">
        <v>19</v>
      </c>
      <c r="I46" s="34"/>
      <c r="J46" s="5" t="str">
        <f t="shared" si="0"/>
        <v/>
      </c>
      <c r="K46" s="5" t="str" cm="1">
        <f t="array" ref="K46">IFERROR(_xlfn.IFS(
                       $G$3="", "You need to enter an Event Date", D46="", "", F46="", "You need to enter an Age Group",
                       NOT(OR(F46="U11", F46="U9")), "Age Group must be either U9 or U11", J46&lt;8,"This athlete is too young to compete",
                       DATEDIF(E46,$G$3,"y") &lt; 8, "The athlete must be over 8 on the day of competition",
                       AND(REPLACE(F46,1,1,"")="11",J46=8),"This athlete is in the U9 age group",
                       AND(REPLACE(F46,1,1,"")="9", OR(J46=9, J46=10)),"This athlete is in the U11 age group",
                       J46="", "",
                       J46&gt;10,"This athlete is too old for QuadKids",
                       OR(J46=8, J46=9, J46=10), "OK"
      ),"An error occured")</f>
        <v/>
      </c>
    </row>
    <row r="47" spans="1:11" ht="15" customHeight="1">
      <c r="A47" s="360"/>
      <c r="B47" s="352"/>
      <c r="C47" s="116"/>
      <c r="D47" s="90"/>
      <c r="E47" s="127"/>
      <c r="F47" s="91"/>
      <c r="G47" s="12" t="str">
        <f t="shared" si="2"/>
        <v>Banbury Harriers AC</v>
      </c>
      <c r="H47" s="200" t="s">
        <v>19</v>
      </c>
      <c r="I47" s="34"/>
      <c r="J47" s="5" t="str">
        <f t="shared" si="0"/>
        <v/>
      </c>
      <c r="K47" s="5" t="str" cm="1">
        <f t="array" ref="K47">IFERROR(_xlfn.IFS(
                       $G$3="", "You need to enter an Event Date", D47="", "", F47="", "You need to enter an Age Group",
                       NOT(OR(F47="U11", F47="U9")), "Age Group must be either U9 or U11", J47&lt;8,"This athlete is too young to compete",
                       DATEDIF(E47,$G$3,"y") &lt; 8, "The athlete must be over 8 on the day of competition",
                       AND(REPLACE(F47,1,1,"")="11",J47=8),"This athlete is in the U9 age group",
                       AND(REPLACE(F47,1,1,"")="9", OR(J47=9, J47=10)),"This athlete is in the U11 age group",
                       J47="", "",
                       J47&gt;10,"This athlete is too old for QuadKids",
                       OR(J47=8, J47=9, J47=10), "OK"
      ),"An error occured")</f>
        <v/>
      </c>
    </row>
    <row r="48" spans="1:11" ht="15" customHeight="1">
      <c r="A48" s="360"/>
      <c r="B48" s="352"/>
      <c r="C48" s="116"/>
      <c r="D48" s="90"/>
      <c r="E48" s="127"/>
      <c r="F48" s="91"/>
      <c r="G48" s="12" t="str">
        <f t="shared" si="2"/>
        <v>Banbury Harriers AC</v>
      </c>
      <c r="H48" s="200" t="s">
        <v>19</v>
      </c>
      <c r="I48" s="34"/>
      <c r="J48" s="5" t="str">
        <f t="shared" si="0"/>
        <v/>
      </c>
      <c r="K48" s="5" t="str" cm="1">
        <f t="array" ref="K48">IFERROR(_xlfn.IFS(
                       $G$3="", "You need to enter an Event Date", D48="", "", F48="", "You need to enter an Age Group",
                       NOT(OR(F48="U11", F48="U9")), "Age Group must be either U9 or U11", J48&lt;8,"This athlete is too young to compete",
                       DATEDIF(E48,$G$3,"y") &lt; 8, "The athlete must be over 8 on the day of competition",
                       AND(REPLACE(F48,1,1,"")="11",J48=8),"This athlete is in the U9 age group",
                       AND(REPLACE(F48,1,1,"")="9", OR(J48=9, J48=10)),"This athlete is in the U11 age group",
                       J48="", "",
                       J48&gt;10,"This athlete is too old for QuadKids",
                       OR(J48=8, J48=9, J48=10), "OK"
      ),"An error occured")</f>
        <v/>
      </c>
    </row>
    <row r="49" spans="1:11" ht="15" customHeight="1">
      <c r="A49" s="360"/>
      <c r="B49" s="352"/>
      <c r="C49" s="116"/>
      <c r="D49" s="90"/>
      <c r="E49" s="127"/>
      <c r="F49" s="91"/>
      <c r="G49" s="12" t="str">
        <f t="shared" si="2"/>
        <v>Banbury Harriers AC</v>
      </c>
      <c r="H49" s="200" t="s">
        <v>19</v>
      </c>
      <c r="I49" s="34"/>
      <c r="J49" s="5" t="str">
        <f t="shared" si="0"/>
        <v/>
      </c>
      <c r="K49" s="5" t="str" cm="1">
        <f t="array" ref="K49">IFERROR(_xlfn.IFS(
                       $G$3="", "You need to enter an Event Date", D49="", "", F49="", "You need to enter an Age Group",
                       NOT(OR(F49="U11", F49="U9")), "Age Group must be either U9 or U11", J49&lt;8,"This athlete is too young to compete",
                       DATEDIF(E49,$G$3,"y") &lt; 8, "The athlete must be over 8 on the day of competition",
                       AND(REPLACE(F49,1,1,"")="11",J49=8),"This athlete is in the U9 age group",
                       AND(REPLACE(F49,1,1,"")="9", OR(J49=9, J49=10)),"This athlete is in the U11 age group",
                       J49="", "",
                       J49&gt;10,"This athlete is too old for QuadKids",
                       OR(J49=8, J49=9, J49=10), "OK"
      ),"An error occured")</f>
        <v/>
      </c>
    </row>
    <row r="50" spans="1:11" ht="15" customHeight="1">
      <c r="A50" s="360"/>
      <c r="B50" s="352"/>
      <c r="C50" s="116"/>
      <c r="D50" s="90"/>
      <c r="E50" s="127"/>
      <c r="F50" s="91"/>
      <c r="G50" s="12" t="str">
        <f t="shared" si="2"/>
        <v>Banbury Harriers AC</v>
      </c>
      <c r="H50" s="200" t="s">
        <v>19</v>
      </c>
      <c r="I50" s="34"/>
      <c r="J50" s="5" t="str">
        <f t="shared" si="0"/>
        <v/>
      </c>
      <c r="K50" s="5" t="str" cm="1">
        <f t="array" ref="K50">IFERROR(_xlfn.IFS(
                       $G$3="", "You need to enter an Event Date", D50="", "", F50="", "You need to enter an Age Group",
                       NOT(OR(F50="U11", F50="U9")), "Age Group must be either U9 or U11", J50&lt;8,"This athlete is too young to compete",
                       DATEDIF(E50,$G$3,"y") &lt; 8, "The athlete must be over 8 on the day of competition",
                       AND(REPLACE(F50,1,1,"")="11",J50=8),"This athlete is in the U9 age group",
                       AND(REPLACE(F50,1,1,"")="9", OR(J50=9, J50=10)),"This athlete is in the U11 age group",
                       J50="", "",
                       J50&gt;10,"This athlete is too old for QuadKids",
                       OR(J50=8, J50=9, J50=10), "OK"
      ),"An error occured")</f>
        <v/>
      </c>
    </row>
    <row r="51" spans="1:11" ht="15" customHeight="1">
      <c r="A51" s="360"/>
      <c r="B51" s="352"/>
      <c r="C51" s="116"/>
      <c r="D51" s="90"/>
      <c r="E51" s="127"/>
      <c r="F51" s="91"/>
      <c r="G51" s="12" t="str">
        <f t="shared" si="2"/>
        <v>Banbury Harriers AC</v>
      </c>
      <c r="H51" s="200" t="s">
        <v>19</v>
      </c>
      <c r="I51" s="34"/>
      <c r="J51" s="5" t="str">
        <f t="shared" si="0"/>
        <v/>
      </c>
      <c r="K51" s="5" t="str" cm="1">
        <f t="array" ref="K51">IFERROR(_xlfn.IFS(
                       $G$3="", "You need to enter an Event Date", D51="", "", F51="", "You need to enter an Age Group",
                       NOT(OR(F51="U11", F51="U9")), "Age Group must be either U9 or U11", J51&lt;8,"This athlete is too young to compete",
                       DATEDIF(E51,$G$3,"y") &lt; 8, "The athlete must be over 8 on the day of competition",
                       AND(REPLACE(F51,1,1,"")="11",J51=8),"This athlete is in the U9 age group",
                       AND(REPLACE(F51,1,1,"")="9", OR(J51=9, J51=10)),"This athlete is in the U11 age group",
                       J51="", "",
                       J51&gt;10,"This athlete is too old for QuadKids",
                       OR(J51=8, J51=9, J51=10), "OK"
      ),"An error occured")</f>
        <v/>
      </c>
    </row>
    <row r="52" spans="1:11" ht="15" customHeight="1" thickBot="1">
      <c r="A52" s="360"/>
      <c r="B52" s="352"/>
      <c r="C52" s="123"/>
      <c r="D52" s="124"/>
      <c r="E52" s="128"/>
      <c r="F52" s="125"/>
      <c r="G52" s="126" t="str">
        <f t="shared" si="2"/>
        <v>Banbury Harriers AC</v>
      </c>
      <c r="H52" s="201" t="s">
        <v>19</v>
      </c>
      <c r="I52" s="34"/>
      <c r="J52" s="5" t="str">
        <f t="shared" si="0"/>
        <v/>
      </c>
      <c r="K52" s="5" t="str" cm="1">
        <f t="array" ref="K52">IFERROR(_xlfn.IFS(
                       $G$3="", "You need to enter an Event Date", D52="", "", F52="", "You need to enter an Age Group",
                       NOT(OR(F52="U11", F52="U9")), "Age Group must be either U9 or U11", J52&lt;8,"This athlete is too young to compete",
                       DATEDIF(E52,$G$3,"y") &lt; 8, "The athlete must be over 8 on the day of competition",
                       AND(REPLACE(F52,1,1,"")="11",J52=8),"This athlete is in the U9 age group",
                       AND(REPLACE(F52,1,1,"")="9", OR(J52=9, J52=10)),"This athlete is in the U11 age group",
                       J52="", "",
                       J52&gt;10,"This athlete is too old for QuadKids",
                       OR(J52=8, J52=9, J52=10), "OK"
      ),"An error occured")</f>
        <v/>
      </c>
    </row>
    <row r="53" spans="1:11" ht="15" customHeight="1">
      <c r="A53" s="360"/>
      <c r="B53" s="352"/>
      <c r="C53" s="119"/>
      <c r="D53" s="120"/>
      <c r="E53" s="129"/>
      <c r="F53" s="121"/>
      <c r="G53" s="122" t="str">
        <f t="shared" si="2"/>
        <v>Banbury Harriers AC</v>
      </c>
      <c r="H53" s="202" t="s">
        <v>18</v>
      </c>
      <c r="I53" s="34"/>
      <c r="J53" s="5" t="str">
        <f t="shared" si="0"/>
        <v/>
      </c>
      <c r="K53" s="5" t="str" cm="1">
        <f t="array" ref="K53">IFERROR(_xlfn.IFS(
                       $G$3="", "You need to enter an Event Date", D53="", "", F53="", "You need to enter an Age Group",
                       NOT(OR(F53="U11", F53="U9")), "Age Group must be either U9 or U11", J53&lt;8,"This athlete is too young to compete",
                       DATEDIF(E53,$G$3,"y") &lt; 8, "The athlete must be over 8 on the day of competition",
                       AND(REPLACE(F53,1,1,"")="11",J53=8),"This athlete is in the U9 age group",
                       AND(REPLACE(F53,1,1,"")="9", OR(J53=9, J53=10)),"This athlete is in the U11 age group",
                       J53="", "",
                       J53&gt;10,"This athlete is too old for QuadKids",
                       OR(J53=8, J53=9, J53=10), "OK"
      ),"An error occured")</f>
        <v/>
      </c>
    </row>
    <row r="54" spans="1:11" ht="15" customHeight="1">
      <c r="A54" s="360"/>
      <c r="B54" s="352"/>
      <c r="C54" s="116"/>
      <c r="D54" s="90"/>
      <c r="E54" s="127"/>
      <c r="F54" s="91"/>
      <c r="G54" s="12" t="str">
        <f t="shared" si="2"/>
        <v>Banbury Harriers AC</v>
      </c>
      <c r="H54" s="200" t="s">
        <v>18</v>
      </c>
      <c r="I54" s="34"/>
      <c r="J54" s="5" t="str">
        <f t="shared" si="0"/>
        <v/>
      </c>
      <c r="K54" s="5" t="str" cm="1">
        <f t="array" ref="K54">IFERROR(_xlfn.IFS(
                       $G$3="", "You need to enter an Event Date", D54="", "", F54="", "You need to enter an Age Group",
                       NOT(OR(F54="U11", F54="U9")), "Age Group must be either U9 or U11", J54&lt;8,"This athlete is too young to compete",
                       DATEDIF(E54,$G$3,"y") &lt; 8, "The athlete must be over 8 on the day of competition",
                       AND(REPLACE(F54,1,1,"")="11",J54=8),"This athlete is in the U9 age group",
                       AND(REPLACE(F54,1,1,"")="9", OR(J54=9, J54=10)),"This athlete is in the U11 age group",
                       J54="", "",
                       J54&gt;10,"This athlete is too old for QuadKids",
                       OR(J54=8, J54=9, J54=10), "OK"
      ),"An error occured")</f>
        <v/>
      </c>
    </row>
    <row r="55" spans="1:11" ht="15" customHeight="1">
      <c r="A55" s="360"/>
      <c r="B55" s="352"/>
      <c r="C55" s="116"/>
      <c r="D55" s="90"/>
      <c r="E55" s="127"/>
      <c r="F55" s="91"/>
      <c r="G55" s="12" t="str">
        <f t="shared" si="2"/>
        <v>Banbury Harriers AC</v>
      </c>
      <c r="H55" s="200" t="s">
        <v>18</v>
      </c>
      <c r="I55" s="34"/>
      <c r="J55" s="5" t="str">
        <f t="shared" si="0"/>
        <v/>
      </c>
      <c r="K55" s="5" t="str" cm="1">
        <f t="array" ref="K55">IFERROR(_xlfn.IFS(
                       $G$3="", "You need to enter an Event Date", D55="", "", F55="", "You need to enter an Age Group",
                       NOT(OR(F55="U11", F55="U9")), "Age Group must be either U9 or U11", J55&lt;8,"This athlete is too young to compete",
                       DATEDIF(E55,$G$3,"y") &lt; 8, "The athlete must be over 8 on the day of competition",
                       AND(REPLACE(F55,1,1,"")="11",J55=8),"This athlete is in the U9 age group",
                       AND(REPLACE(F55,1,1,"")="9", OR(J55=9, J55=10)),"This athlete is in the U11 age group",
                       J55="", "",
                       J55&gt;10,"This athlete is too old for QuadKids",
                       OR(J55=8, J55=9, J55=10), "OK"
      ),"An error occured")</f>
        <v/>
      </c>
    </row>
    <row r="56" spans="1:11" ht="15" customHeight="1">
      <c r="A56" s="360"/>
      <c r="B56" s="352"/>
      <c r="C56" s="116"/>
      <c r="D56" s="90"/>
      <c r="E56" s="127"/>
      <c r="F56" s="91"/>
      <c r="G56" s="12" t="str">
        <f t="shared" si="2"/>
        <v>Banbury Harriers AC</v>
      </c>
      <c r="H56" s="200" t="s">
        <v>18</v>
      </c>
      <c r="I56" s="34"/>
      <c r="J56" s="5" t="str">
        <f t="shared" si="0"/>
        <v/>
      </c>
      <c r="K56" s="5" t="str" cm="1">
        <f t="array" ref="K56">IFERROR(_xlfn.IFS(
                       $G$3="", "You need to enter an Event Date", D56="", "", F56="", "You need to enter an Age Group",
                       NOT(OR(F56="U11", F56="U9")), "Age Group must be either U9 or U11", J56&lt;8,"This athlete is too young to compete",
                       DATEDIF(E56,$G$3,"y") &lt; 8, "The athlete must be over 8 on the day of competition",
                       AND(REPLACE(F56,1,1,"")="11",J56=8),"This athlete is in the U9 age group",
                       AND(REPLACE(F56,1,1,"")="9", OR(J56=9, J56=10)),"This athlete is in the U11 age group",
                       J56="", "",
                       J56&gt;10,"This athlete is too old for QuadKids",
                       OR(J56=8, J56=9, J56=10), "OK"
      ),"An error occured")</f>
        <v/>
      </c>
    </row>
    <row r="57" spans="1:11" ht="15" customHeight="1">
      <c r="A57" s="360"/>
      <c r="B57" s="352"/>
      <c r="C57" s="116"/>
      <c r="D57" s="90"/>
      <c r="E57" s="127"/>
      <c r="F57" s="91"/>
      <c r="G57" s="12" t="str">
        <f t="shared" si="2"/>
        <v>Banbury Harriers AC</v>
      </c>
      <c r="H57" s="200" t="s">
        <v>18</v>
      </c>
      <c r="I57" s="34"/>
      <c r="J57" s="5" t="str">
        <f t="shared" si="0"/>
        <v/>
      </c>
      <c r="K57" s="5" t="str" cm="1">
        <f t="array" ref="K57">IFERROR(_xlfn.IFS(
                       $G$3="", "You need to enter an Event Date", D57="", "", F57="", "You need to enter an Age Group",
                       NOT(OR(F57="U11", F57="U9")), "Age Group must be either U9 or U11", J57&lt;8,"This athlete is too young to compete",
                       DATEDIF(E57,$G$3,"y") &lt; 8, "The athlete must be over 8 on the day of competition",
                       AND(REPLACE(F57,1,1,"")="11",J57=8),"This athlete is in the U9 age group",
                       AND(REPLACE(F57,1,1,"")="9", OR(J57=9, J57=10)),"This athlete is in the U11 age group",
                       J57="", "",
                       J57&gt;10,"This athlete is too old for QuadKids",
                       OR(J57=8, J57=9, J57=10), "OK"
      ),"An error occured")</f>
        <v/>
      </c>
    </row>
    <row r="58" spans="1:11" ht="15" customHeight="1">
      <c r="A58" s="360"/>
      <c r="B58" s="352"/>
      <c r="C58" s="116"/>
      <c r="D58" s="90"/>
      <c r="E58" s="127"/>
      <c r="F58" s="91"/>
      <c r="G58" s="12" t="str">
        <f t="shared" si="2"/>
        <v>Banbury Harriers AC</v>
      </c>
      <c r="H58" s="200" t="s">
        <v>18</v>
      </c>
      <c r="I58" s="34"/>
      <c r="J58" s="5" t="str">
        <f t="shared" si="0"/>
        <v/>
      </c>
      <c r="K58" s="5" t="str" cm="1">
        <f t="array" ref="K58">IFERROR(_xlfn.IFS(
                       $G$3="", "You need to enter an Event Date", D58="", "", F58="", "You need to enter an Age Group",
                       NOT(OR(F58="U11", F58="U9")), "Age Group must be either U9 or U11", J58&lt;8,"This athlete is too young to compete",
                       DATEDIF(E58,$G$3,"y") &lt; 8, "The athlete must be over 8 on the day of competition",
                       AND(REPLACE(F58,1,1,"")="11",J58=8),"This athlete is in the U9 age group",
                       AND(REPLACE(F58,1,1,"")="9", OR(J58=9, J58=10)),"This athlete is in the U11 age group",
                       J58="", "",
                       J58&gt;10,"This athlete is too old for QuadKids",
                       OR(J58=8, J58=9, J58=10), "OK"
      ),"An error occured")</f>
        <v/>
      </c>
    </row>
    <row r="59" spans="1:11" ht="15" customHeight="1">
      <c r="A59" s="360"/>
      <c r="B59" s="352"/>
      <c r="C59" s="116"/>
      <c r="D59" s="90"/>
      <c r="E59" s="127"/>
      <c r="F59" s="91"/>
      <c r="G59" s="12" t="str">
        <f t="shared" si="2"/>
        <v>Banbury Harriers AC</v>
      </c>
      <c r="H59" s="200" t="s">
        <v>18</v>
      </c>
      <c r="I59" s="34"/>
      <c r="J59" s="5" t="str">
        <f t="shared" si="0"/>
        <v/>
      </c>
      <c r="K59" s="5" t="str" cm="1">
        <f t="array" ref="K59">IFERROR(_xlfn.IFS(
                       $G$3="", "You need to enter an Event Date", D59="", "", F59="", "You need to enter an Age Group",
                       NOT(OR(F59="U11", F59="U9")), "Age Group must be either U9 or U11", J59&lt;8,"This athlete is too young to compete",
                       DATEDIF(E59,$G$3,"y") &lt; 8, "The athlete must be over 8 on the day of competition",
                       AND(REPLACE(F59,1,1,"")="11",J59=8),"This athlete is in the U9 age group",
                       AND(REPLACE(F59,1,1,"")="9", OR(J59=9, J59=10)),"This athlete is in the U11 age group",
                       J59="", "",
                       J59&gt;10,"This athlete is too old for QuadKids",
                       OR(J59=8, J59=9, J59=10), "OK"
      ),"An error occured")</f>
        <v/>
      </c>
    </row>
    <row r="60" spans="1:11" ht="15" customHeight="1">
      <c r="A60" s="360"/>
      <c r="B60" s="352"/>
      <c r="C60" s="116"/>
      <c r="D60" s="90"/>
      <c r="E60" s="127"/>
      <c r="F60" s="91"/>
      <c r="G60" s="12" t="str">
        <f t="shared" si="2"/>
        <v>Banbury Harriers AC</v>
      </c>
      <c r="H60" s="200" t="s">
        <v>18</v>
      </c>
      <c r="I60" s="34"/>
      <c r="J60" s="5" t="str">
        <f t="shared" si="0"/>
        <v/>
      </c>
      <c r="K60" s="5" t="str" cm="1">
        <f t="array" ref="K60">IFERROR(_xlfn.IFS(
                       $G$3="", "You need to enter an Event Date", D60="", "", F60="", "You need to enter an Age Group",
                       NOT(OR(F60="U11", F60="U9")), "Age Group must be either U9 or U11", J60&lt;8,"This athlete is too young to compete",
                       DATEDIF(E60,$G$3,"y") &lt; 8, "The athlete must be over 8 on the day of competition",
                       AND(REPLACE(F60,1,1,"")="11",J60=8),"This athlete is in the U9 age group",
                       AND(REPLACE(F60,1,1,"")="9", OR(J60=9, J60=10)),"This athlete is in the U11 age group",
                       J60="", "",
                       J60&gt;10,"This athlete is too old for QuadKids",
                       OR(J60=8, J60=9, J60=10), "OK"
      ),"An error occured")</f>
        <v/>
      </c>
    </row>
    <row r="61" spans="1:11" ht="15" customHeight="1">
      <c r="A61" s="360"/>
      <c r="B61" s="352"/>
      <c r="C61" s="116"/>
      <c r="D61" s="90"/>
      <c r="E61" s="127"/>
      <c r="F61" s="91"/>
      <c r="G61" s="12" t="str">
        <f t="shared" si="2"/>
        <v>Banbury Harriers AC</v>
      </c>
      <c r="H61" s="200" t="s">
        <v>18</v>
      </c>
      <c r="I61" s="34"/>
      <c r="J61" s="5" t="str">
        <f t="shared" si="0"/>
        <v/>
      </c>
      <c r="K61" s="5" t="str" cm="1">
        <f t="array" ref="K61">IFERROR(_xlfn.IFS(
                       $G$3="", "You need to enter an Event Date", D61="", "", F61="", "You need to enter an Age Group",
                       NOT(OR(F61="U11", F61="U9")), "Age Group must be either U9 or U11", J61&lt;8,"This athlete is too young to compete",
                       DATEDIF(E61,$G$3,"y") &lt; 8, "The athlete must be over 8 on the day of competition",
                       AND(REPLACE(F61,1,1,"")="11",J61=8),"This athlete is in the U9 age group",
                       AND(REPLACE(F61,1,1,"")="9", OR(J61=9, J61=10)),"This athlete is in the U11 age group",
                       J61="", "",
                       J61&gt;10,"This athlete is too old for QuadKids",
                       OR(J61=8, J61=9, J61=10), "OK"
      ),"An error occured")</f>
        <v/>
      </c>
    </row>
    <row r="62" spans="1:11" ht="15" customHeight="1">
      <c r="A62" s="360"/>
      <c r="B62" s="352"/>
      <c r="C62" s="116"/>
      <c r="D62" s="90"/>
      <c r="E62" s="127"/>
      <c r="F62" s="91"/>
      <c r="G62" s="12" t="str">
        <f t="shared" si="2"/>
        <v>Banbury Harriers AC</v>
      </c>
      <c r="H62" s="200" t="s">
        <v>18</v>
      </c>
      <c r="I62" s="34"/>
      <c r="J62" s="5" t="str">
        <f t="shared" si="0"/>
        <v/>
      </c>
      <c r="K62" s="5" t="str" cm="1">
        <f t="array" ref="K62">IFERROR(_xlfn.IFS(
                       $G$3="", "You need to enter an Event Date", D62="", "", F62="", "You need to enter an Age Group",
                       NOT(OR(F62="U11", F62="U9")), "Age Group must be either U9 or U11", J62&lt;8,"This athlete is too young to compete",
                       DATEDIF(E62,$G$3,"y") &lt; 8, "The athlete must be over 8 on the day of competition",
                       AND(REPLACE(F62,1,1,"")="11",J62=8),"This athlete is in the U9 age group",
                       AND(REPLACE(F62,1,1,"")="9", OR(J62=9, J62=10)),"This athlete is in the U11 age group",
                       J62="", "",
                       J62&gt;10,"This athlete is too old for QuadKids",
                       OR(J62=8, J62=9, J62=10), "OK"
      ),"An error occured")</f>
        <v/>
      </c>
    </row>
    <row r="63" spans="1:11" ht="15" customHeight="1">
      <c r="A63" s="360"/>
      <c r="B63" s="352"/>
      <c r="C63" s="116"/>
      <c r="D63" s="117"/>
      <c r="E63" s="127"/>
      <c r="F63" s="91"/>
      <c r="G63" s="12" t="str">
        <f t="shared" si="2"/>
        <v>Banbury Harriers AC</v>
      </c>
      <c r="H63" s="200" t="s">
        <v>18</v>
      </c>
      <c r="I63" s="34"/>
      <c r="J63" s="5" t="str">
        <f t="shared" si="0"/>
        <v/>
      </c>
      <c r="K63" s="5" t="str" cm="1">
        <f t="array" ref="K63">IFERROR(_xlfn.IFS(
                       $G$3="", "You need to enter an Event Date", D63="", "", F63="", "You need to enter an Age Group",
                       NOT(OR(F63="U11", F63="U9")), "Age Group must be either U9 or U11", J63&lt;8,"This athlete is too young to compete",
                       DATEDIF(E63,$G$3,"y") &lt; 8, "The athlete must be over 8 on the day of competition",
                       AND(REPLACE(F63,1,1,"")="11",J63=8),"This athlete is in the U9 age group",
                       AND(REPLACE(F63,1,1,"")="9", OR(J63=9, J63=10)),"This athlete is in the U11 age group",
                       J63="", "",
                       J63&gt;10,"This athlete is too old for QuadKids",
                       OR(J63=8, J63=9, J63=10), "OK"
      ),"An error occured")</f>
        <v/>
      </c>
    </row>
    <row r="64" spans="1:11" ht="15" customHeight="1">
      <c r="A64" s="360"/>
      <c r="B64" s="352"/>
      <c r="C64" s="116"/>
      <c r="D64" s="90"/>
      <c r="E64" s="127"/>
      <c r="F64" s="91"/>
      <c r="G64" s="12" t="str">
        <f t="shared" si="2"/>
        <v>Banbury Harriers AC</v>
      </c>
      <c r="H64" s="200" t="s">
        <v>18</v>
      </c>
      <c r="I64" s="34"/>
      <c r="J64" s="5" t="str">
        <f t="shared" si="0"/>
        <v/>
      </c>
      <c r="K64" s="5" t="str" cm="1">
        <f t="array" ref="K64">IFERROR(_xlfn.IFS(
                       $G$3="", "You need to enter an Event Date", D64="", "", F64="", "You need to enter an Age Group",
                       NOT(OR(F64="U11", F64="U9")), "Age Group must be either U9 or U11", J64&lt;8,"This athlete is too young to compete",
                       DATEDIF(E64,$G$3,"y") &lt; 8, "The athlete must be over 8 on the day of competition",
                       AND(REPLACE(F64,1,1,"")="11",J64=8),"This athlete is in the U9 age group",
                       AND(REPLACE(F64,1,1,"")="9", OR(J64=9, J64=10)),"This athlete is in the U11 age group",
                       J64="", "",
                       J64&gt;10,"This athlete is too old for QuadKids",
                       OR(J64=8, J64=9, J64=10), "OK"
      ),"An error occured")</f>
        <v/>
      </c>
    </row>
    <row r="65" spans="1:11" ht="15" customHeight="1">
      <c r="A65" s="360"/>
      <c r="B65" s="352"/>
      <c r="C65" s="116"/>
      <c r="D65" s="90"/>
      <c r="E65" s="127"/>
      <c r="F65" s="91"/>
      <c r="G65" s="12" t="str">
        <f t="shared" si="2"/>
        <v>Banbury Harriers AC</v>
      </c>
      <c r="H65" s="200" t="s">
        <v>18</v>
      </c>
      <c r="I65" s="34"/>
      <c r="J65" s="5" t="str">
        <f t="shared" si="0"/>
        <v/>
      </c>
      <c r="K65" s="5" t="str" cm="1">
        <f t="array" ref="K65">IFERROR(_xlfn.IFS(
                       $G$3="", "You need to enter an Event Date", D65="", "", F65="", "You need to enter an Age Group",
                       NOT(OR(F65="U11", F65="U9")), "Age Group must be either U9 or U11", J65&lt;8,"This athlete is too young to compete",
                       DATEDIF(E65,$G$3,"y") &lt; 8, "The athlete must be over 8 on the day of competition",
                       AND(REPLACE(F65,1,1,"")="11",J65=8),"This athlete is in the U9 age group",
                       AND(REPLACE(F65,1,1,"")="9", OR(J65=9, J65=10)),"This athlete is in the U11 age group",
                       J65="", "",
                       J65&gt;10,"This athlete is too old for QuadKids",
                       OR(J65=8, J65=9, J65=10), "OK"
      ),"An error occured")</f>
        <v/>
      </c>
    </row>
    <row r="66" spans="1:11" ht="15" customHeight="1">
      <c r="A66" s="360"/>
      <c r="B66" s="352"/>
      <c r="C66" s="116"/>
      <c r="D66" s="90"/>
      <c r="E66" s="127"/>
      <c r="F66" s="91"/>
      <c r="G66" s="12" t="str">
        <f t="shared" si="2"/>
        <v>Banbury Harriers AC</v>
      </c>
      <c r="H66" s="200" t="s">
        <v>18</v>
      </c>
      <c r="I66" s="34"/>
      <c r="J66" s="5" t="str">
        <f t="shared" si="0"/>
        <v/>
      </c>
      <c r="K66" s="5" t="str" cm="1">
        <f t="array" ref="K66">IFERROR(_xlfn.IFS(
                       $G$3="", "You need to enter an Event Date", D66="", "", F66="", "You need to enter an Age Group",
                       NOT(OR(F66="U11", F66="U9")), "Age Group must be either U9 or U11", J66&lt;8,"This athlete is too young to compete",
                       DATEDIF(E66,$G$3,"y") &lt; 8, "The athlete must be over 8 on the day of competition",
                       AND(REPLACE(F66,1,1,"")="11",J66=8),"This athlete is in the U9 age group",
                       AND(REPLACE(F66,1,1,"")="9", OR(J66=9, J66=10)),"This athlete is in the U11 age group",
                       J66="", "",
                       J66&gt;10,"This athlete is too old for QuadKids",
                       OR(J66=8, J66=9, J66=10), "OK"
      ),"An error occured")</f>
        <v/>
      </c>
    </row>
    <row r="67" spans="1:11" ht="15" customHeight="1">
      <c r="A67" s="360"/>
      <c r="B67" s="352"/>
      <c r="C67" s="116"/>
      <c r="D67" s="90"/>
      <c r="E67" s="127"/>
      <c r="F67" s="91"/>
      <c r="G67" s="12" t="str">
        <f t="shared" si="2"/>
        <v>Banbury Harriers AC</v>
      </c>
      <c r="H67" s="200" t="s">
        <v>18</v>
      </c>
      <c r="I67" s="34"/>
      <c r="J67" s="5" t="str">
        <f t="shared" si="0"/>
        <v/>
      </c>
      <c r="K67" s="5" t="str" cm="1">
        <f t="array" ref="K67">IFERROR(_xlfn.IFS(
                       $G$3="", "You need to enter an Event Date", D67="", "", F67="", "You need to enter an Age Group",
                       NOT(OR(F67="U11", F67="U9")), "Age Group must be either U9 or U11", J67&lt;8,"This athlete is too young to compete",
                       DATEDIF(E67,$G$3,"y") &lt; 8, "The athlete must be over 8 on the day of competition",
                       AND(REPLACE(F67,1,1,"")="11",J67=8),"This athlete is in the U9 age group",
                       AND(REPLACE(F67,1,1,"")="9", OR(J67=9, J67=10)),"This athlete is in the U11 age group",
                       J67="", "",
                       J67&gt;10,"This athlete is too old for QuadKids",
                       OR(J67=8, J67=9, J67=10), "OK"
      ),"An error occured")</f>
        <v/>
      </c>
    </row>
    <row r="68" spans="1:11" ht="15" customHeight="1" thickBot="1">
      <c r="A68" s="361"/>
      <c r="B68" s="353"/>
      <c r="C68" s="123"/>
      <c r="D68" s="124"/>
      <c r="E68" s="128"/>
      <c r="F68" s="125"/>
      <c r="G68" s="126" t="str">
        <f t="shared" si="2"/>
        <v>Banbury Harriers AC</v>
      </c>
      <c r="H68" s="201" t="s">
        <v>18</v>
      </c>
      <c r="I68" s="34"/>
      <c r="J68" s="5" t="str">
        <f t="shared" si="0"/>
        <v/>
      </c>
      <c r="K68" s="5" t="str" cm="1">
        <f t="array" ref="K68">IFERROR(_xlfn.IFS(
                       $G$3="", "You need to enter an Event Date", D68="", "", F68="", "You need to enter an Age Group",
                       NOT(OR(F68="U11", F68="U9")), "Age Group must be either U9 or U11", J68&lt;8,"This athlete is too young to compete",
                       DATEDIF(E68,$G$3,"y") &lt; 8, "The athlete must be over 8 on the day of competition",
                       AND(REPLACE(F68,1,1,"")="11",J68=8),"This athlete is in the U9 age group",
                       AND(REPLACE(F68,1,1,"")="9", OR(J68=9, J68=10)),"This athlete is in the U11 age group",
                       J68="", "",
                       J68&gt;10,"This athlete is too old for QuadKids",
                       OR(J68=8, J68=9, J68=10), "OK"
      ),"An error occured")</f>
        <v/>
      </c>
    </row>
    <row r="69" spans="1:11" ht="15" customHeight="1">
      <c r="A69" s="359"/>
      <c r="B69" s="351" t="str">
        <f>'MATCH DETAILS'!B8</f>
        <v>Bicester AC</v>
      </c>
      <c r="C69" s="119"/>
      <c r="D69" s="120"/>
      <c r="E69" s="129"/>
      <c r="F69" s="121"/>
      <c r="G69" s="122" t="str">
        <f>$B$69</f>
        <v>Bicester AC</v>
      </c>
      <c r="H69" s="202" t="s">
        <v>19</v>
      </c>
      <c r="I69" s="34"/>
      <c r="J69" s="5" t="str">
        <f t="shared" ref="J69:J132" si="3">IFERROR(IF(OR(E69="", $G$3=""),"", DATEDIF(E69,(DATE(YEAR($G$3),8,31)),"y")),"")</f>
        <v/>
      </c>
      <c r="K69" s="5" t="str" cm="1">
        <f t="array" ref="K69">IFERROR(_xlfn.IFS(
                       $G$3="", "You need to enter an Event Date", D69="", "", F69="", "You need to enter an Age Group",
                       NOT(OR(F69="U11", F69="U9")), "Age Group must be either U9 or U11", J69&lt;8,"This athlete is too young to compete",
                       DATEDIF(E69,$G$3,"y") &lt; 8, "The athlete must be over 8 on the day of competition",
                       AND(REPLACE(F69,1,1,"")="11",J69=8),"This athlete is in the U9 age group",
                       AND(REPLACE(F69,1,1,"")="9", OR(J69=9, J69=10)),"This athlete is in the U11 age group",
                       J69="", "",
                       J69&gt;10,"This athlete is too old for QuadKids",
                       OR(J69=8, J69=9, J69=10), "OK"
      ),"An error occured")</f>
        <v/>
      </c>
    </row>
    <row r="70" spans="1:11" ht="15" customHeight="1">
      <c r="A70" s="360"/>
      <c r="B70" s="352"/>
      <c r="C70" s="116"/>
      <c r="D70" s="90"/>
      <c r="E70" s="127"/>
      <c r="F70" s="91"/>
      <c r="G70" s="12" t="str">
        <f t="shared" ref="G70:G100" si="4">$B$69</f>
        <v>Bicester AC</v>
      </c>
      <c r="H70" s="200" t="s">
        <v>19</v>
      </c>
      <c r="I70" s="34"/>
      <c r="J70" s="5" t="str">
        <f t="shared" si="3"/>
        <v/>
      </c>
      <c r="K70" s="5" t="str" cm="1">
        <f t="array" ref="K70">IFERROR(_xlfn.IFS(
                       $G$3="", "You need to enter an Event Date", D70="", "", F70="", "You need to enter an Age Group",
                       NOT(OR(F70="U11", F70="U9")), "Age Group must be either U9 or U11", J70&lt;8,"This athlete is too young to compete",
                       DATEDIF(E70,$G$3,"y") &lt; 8, "The athlete must be over 8 on the day of competition",
                       AND(REPLACE(F70,1,1,"")="11",J70=8),"This athlete is in the U9 age group",
                       AND(REPLACE(F70,1,1,"")="9", OR(J70=9, J70=10)),"This athlete is in the U11 age group",
                       J70="", "",
                       J70&gt;10,"This athlete is too old for QuadKids",
                       OR(J70=8, J70=9, J70=10), "OK"
      ),"An error occured")</f>
        <v/>
      </c>
    </row>
    <row r="71" spans="1:11" ht="15" customHeight="1">
      <c r="A71" s="360"/>
      <c r="B71" s="352"/>
      <c r="C71" s="116"/>
      <c r="D71" s="90"/>
      <c r="E71" s="127"/>
      <c r="F71" s="91"/>
      <c r="G71" s="12" t="str">
        <f t="shared" si="4"/>
        <v>Bicester AC</v>
      </c>
      <c r="H71" s="200" t="s">
        <v>19</v>
      </c>
      <c r="I71" s="34"/>
      <c r="J71" s="5" t="str">
        <f t="shared" si="3"/>
        <v/>
      </c>
      <c r="K71" s="5" t="str" cm="1">
        <f t="array" ref="K71">IFERROR(_xlfn.IFS(
                       $G$3="", "You need to enter an Event Date", D71="", "", F71="", "You need to enter an Age Group",
                       NOT(OR(F71="U11", F71="U9")), "Age Group must be either U9 or U11", J71&lt;8,"This athlete is too young to compete",
                       DATEDIF(E71,$G$3,"y") &lt; 8, "The athlete must be over 8 on the day of competition",
                       AND(REPLACE(F71,1,1,"")="11",J71=8),"This athlete is in the U9 age group",
                       AND(REPLACE(F71,1,1,"")="9", OR(J71=9, J71=10)),"This athlete is in the U11 age group",
                       J71="", "",
                       J71&gt;10,"This athlete is too old for QuadKids",
                       OR(J71=8, J71=9, J71=10), "OK"
      ),"An error occured")</f>
        <v/>
      </c>
    </row>
    <row r="72" spans="1:11" ht="15" customHeight="1">
      <c r="A72" s="360"/>
      <c r="B72" s="352"/>
      <c r="C72" s="116"/>
      <c r="D72" s="90"/>
      <c r="E72" s="127"/>
      <c r="F72" s="91"/>
      <c r="G72" s="12" t="str">
        <f t="shared" si="4"/>
        <v>Bicester AC</v>
      </c>
      <c r="H72" s="200" t="s">
        <v>19</v>
      </c>
      <c r="I72" s="34"/>
      <c r="J72" s="5" t="str">
        <f t="shared" si="3"/>
        <v/>
      </c>
      <c r="K72" s="5" t="str" cm="1">
        <f t="array" ref="K72">IFERROR(_xlfn.IFS(
                       $G$3="", "You need to enter an Event Date", D72="", "", F72="", "You need to enter an Age Group",
                       NOT(OR(F72="U11", F72="U9")), "Age Group must be either U9 or U11", J72&lt;8,"This athlete is too young to compete",
                       DATEDIF(E72,$G$3,"y") &lt; 8, "The athlete must be over 8 on the day of competition",
                       AND(REPLACE(F72,1,1,"")="11",J72=8),"This athlete is in the U9 age group",
                       AND(REPLACE(F72,1,1,"")="9", OR(J72=9, J72=10)),"This athlete is in the U11 age group",
                       J72="", "",
                       J72&gt;10,"This athlete is too old for QuadKids",
                       OR(J72=8, J72=9, J72=10), "OK"
      ),"An error occured")</f>
        <v/>
      </c>
    </row>
    <row r="73" spans="1:11" ht="15" customHeight="1">
      <c r="A73" s="360"/>
      <c r="B73" s="352"/>
      <c r="C73" s="116"/>
      <c r="D73" s="90"/>
      <c r="E73" s="127"/>
      <c r="F73" s="91"/>
      <c r="G73" s="12" t="str">
        <f t="shared" si="4"/>
        <v>Bicester AC</v>
      </c>
      <c r="H73" s="200" t="s">
        <v>19</v>
      </c>
      <c r="I73" s="34"/>
      <c r="J73" s="5" t="str">
        <f t="shared" si="3"/>
        <v/>
      </c>
      <c r="K73" s="5" t="str" cm="1">
        <f t="array" ref="K73">IFERROR(_xlfn.IFS(
                       $G$3="", "You need to enter an Event Date", D73="", "", F73="", "You need to enter an Age Group",
                       NOT(OR(F73="U11", F73="U9")), "Age Group must be either U9 or U11", J73&lt;8,"This athlete is too young to compete",
                       DATEDIF(E73,$G$3,"y") &lt; 8, "The athlete must be over 8 on the day of competition",
                       AND(REPLACE(F73,1,1,"")="11",J73=8),"This athlete is in the U9 age group",
                       AND(REPLACE(F73,1,1,"")="9", OR(J73=9, J73=10)),"This athlete is in the U11 age group",
                       J73="", "",
                       J73&gt;10,"This athlete is too old for QuadKids",
                       OR(J73=8, J73=9, J73=10), "OK"
      ),"An error occured")</f>
        <v/>
      </c>
    </row>
    <row r="74" spans="1:11" ht="15" customHeight="1">
      <c r="A74" s="360"/>
      <c r="B74" s="352"/>
      <c r="C74" s="116"/>
      <c r="D74" s="90"/>
      <c r="E74" s="127"/>
      <c r="F74" s="91"/>
      <c r="G74" s="12" t="str">
        <f t="shared" si="4"/>
        <v>Bicester AC</v>
      </c>
      <c r="H74" s="200" t="s">
        <v>19</v>
      </c>
      <c r="I74" s="34"/>
      <c r="J74" s="5" t="str">
        <f t="shared" si="3"/>
        <v/>
      </c>
      <c r="K74" s="5" t="str" cm="1">
        <f t="array" ref="K74">IFERROR(_xlfn.IFS(
                       $G$3="", "You need to enter an Event Date", D74="", "", F74="", "You need to enter an Age Group",
                       NOT(OR(F74="U11", F74="U9")), "Age Group must be either U9 or U11", J74&lt;8,"This athlete is too young to compete",
                       DATEDIF(E74,$G$3,"y") &lt; 8, "The athlete must be over 8 on the day of competition",
                       AND(REPLACE(F74,1,1,"")="11",J74=8),"This athlete is in the U9 age group",
                       AND(REPLACE(F74,1,1,"")="9", OR(J74=9, J74=10)),"This athlete is in the U11 age group",
                       J74="", "",
                       J74&gt;10,"This athlete is too old for QuadKids",
                       OR(J74=8, J74=9, J74=10), "OK"
      ),"An error occured")</f>
        <v/>
      </c>
    </row>
    <row r="75" spans="1:11" ht="15" customHeight="1">
      <c r="A75" s="360"/>
      <c r="B75" s="352"/>
      <c r="C75" s="116"/>
      <c r="D75" s="90"/>
      <c r="E75" s="127"/>
      <c r="F75" s="91"/>
      <c r="G75" s="12" t="str">
        <f t="shared" si="4"/>
        <v>Bicester AC</v>
      </c>
      <c r="H75" s="200" t="s">
        <v>19</v>
      </c>
      <c r="I75" s="34"/>
      <c r="J75" s="5" t="str">
        <f t="shared" si="3"/>
        <v/>
      </c>
      <c r="K75" s="5" t="str" cm="1">
        <f t="array" ref="K75">IFERROR(_xlfn.IFS(
                       $G$3="", "You need to enter an Event Date", D75="", "", F75="", "You need to enter an Age Group",
                       NOT(OR(F75="U11", F75="U9")), "Age Group must be either U9 or U11", J75&lt;8,"This athlete is too young to compete",
                       DATEDIF(E75,$G$3,"y") &lt; 8, "The athlete must be over 8 on the day of competition",
                       AND(REPLACE(F75,1,1,"")="11",J75=8),"This athlete is in the U9 age group",
                       AND(REPLACE(F75,1,1,"")="9", OR(J75=9, J75=10)),"This athlete is in the U11 age group",
                       J75="", "",
                       J75&gt;10,"This athlete is too old for QuadKids",
                       OR(J75=8, J75=9, J75=10), "OK"
      ),"An error occured")</f>
        <v/>
      </c>
    </row>
    <row r="76" spans="1:11" ht="15" customHeight="1">
      <c r="A76" s="360"/>
      <c r="B76" s="352"/>
      <c r="C76" s="116"/>
      <c r="D76" s="90"/>
      <c r="E76" s="127"/>
      <c r="F76" s="91"/>
      <c r="G76" s="12" t="str">
        <f t="shared" si="4"/>
        <v>Bicester AC</v>
      </c>
      <c r="H76" s="200" t="s">
        <v>19</v>
      </c>
      <c r="I76" s="34"/>
      <c r="J76" s="5" t="str">
        <f t="shared" si="3"/>
        <v/>
      </c>
      <c r="K76" s="5" t="str" cm="1">
        <f t="array" ref="K76">IFERROR(_xlfn.IFS(
                       $G$3="", "You need to enter an Event Date", D76="", "", F76="", "You need to enter an Age Group",
                       NOT(OR(F76="U11", F76="U9")), "Age Group must be either U9 or U11", J76&lt;8,"This athlete is too young to compete",
                       DATEDIF(E76,$G$3,"y") &lt; 8, "The athlete must be over 8 on the day of competition",
                       AND(REPLACE(F76,1,1,"")="11",J76=8),"This athlete is in the U9 age group",
                       AND(REPLACE(F76,1,1,"")="9", OR(J76=9, J76=10)),"This athlete is in the U11 age group",
                       J76="", "",
                       J76&gt;10,"This athlete is too old for QuadKids",
                       OR(J76=8, J76=9, J76=10), "OK"
      ),"An error occured")</f>
        <v/>
      </c>
    </row>
    <row r="77" spans="1:11" ht="15" customHeight="1">
      <c r="A77" s="360"/>
      <c r="B77" s="352"/>
      <c r="C77" s="116"/>
      <c r="D77" s="90"/>
      <c r="E77" s="127"/>
      <c r="F77" s="91"/>
      <c r="G77" s="12" t="str">
        <f t="shared" si="4"/>
        <v>Bicester AC</v>
      </c>
      <c r="H77" s="200" t="s">
        <v>19</v>
      </c>
      <c r="I77" s="34"/>
      <c r="J77" s="5" t="str">
        <f t="shared" si="3"/>
        <v/>
      </c>
      <c r="K77" s="5" t="str" cm="1">
        <f t="array" ref="K77">IFERROR(_xlfn.IFS(
                       $G$3="", "You need to enter an Event Date", D77="", "", F77="", "You need to enter an Age Group",
                       NOT(OR(F77="U11", F77="U9")), "Age Group must be either U9 or U11", J77&lt;8,"This athlete is too young to compete",
                       DATEDIF(E77,$G$3,"y") &lt; 8, "The athlete must be over 8 on the day of competition",
                       AND(REPLACE(F77,1,1,"")="11",J77=8),"This athlete is in the U9 age group",
                       AND(REPLACE(F77,1,1,"")="9", OR(J77=9, J77=10)),"This athlete is in the U11 age group",
                       J77="", "",
                       J77&gt;10,"This athlete is too old for QuadKids",
                       OR(J77=8, J77=9, J77=10), "OK"
      ),"An error occured")</f>
        <v/>
      </c>
    </row>
    <row r="78" spans="1:11" ht="15" customHeight="1">
      <c r="A78" s="360"/>
      <c r="B78" s="352"/>
      <c r="C78" s="116"/>
      <c r="D78" s="90"/>
      <c r="E78" s="127"/>
      <c r="F78" s="91"/>
      <c r="G78" s="12" t="str">
        <f t="shared" si="4"/>
        <v>Bicester AC</v>
      </c>
      <c r="H78" s="200" t="s">
        <v>19</v>
      </c>
      <c r="I78" s="34"/>
      <c r="J78" s="5" t="str">
        <f t="shared" si="3"/>
        <v/>
      </c>
      <c r="K78" s="5" t="str" cm="1">
        <f t="array" ref="K78">IFERROR(_xlfn.IFS(
                       $G$3="", "You need to enter an Event Date", D78="", "", F78="", "You need to enter an Age Group",
                       NOT(OR(F78="U11", F78="U9")), "Age Group must be either U9 or U11", J78&lt;8,"This athlete is too young to compete",
                       DATEDIF(E78,$G$3,"y") &lt; 8, "The athlete must be over 8 on the day of competition",
                       AND(REPLACE(F78,1,1,"")="11",J78=8),"This athlete is in the U9 age group",
                       AND(REPLACE(F78,1,1,"")="9", OR(J78=9, J78=10)),"This athlete is in the U11 age group",
                       J78="", "",
                       J78&gt;10,"This athlete is too old for QuadKids",
                       OR(J78=8, J78=9, J78=10), "OK"
      ),"An error occured")</f>
        <v/>
      </c>
    </row>
    <row r="79" spans="1:11" ht="15" customHeight="1">
      <c r="A79" s="360"/>
      <c r="B79" s="352"/>
      <c r="C79" s="116"/>
      <c r="D79" s="90"/>
      <c r="E79" s="127"/>
      <c r="F79" s="91"/>
      <c r="G79" s="12" t="str">
        <f t="shared" si="4"/>
        <v>Bicester AC</v>
      </c>
      <c r="H79" s="200" t="s">
        <v>19</v>
      </c>
      <c r="I79" s="34"/>
      <c r="J79" s="5" t="str">
        <f t="shared" si="3"/>
        <v/>
      </c>
      <c r="K79" s="5" t="str" cm="1">
        <f t="array" ref="K79">IFERROR(_xlfn.IFS(
                       $G$3="", "You need to enter an Event Date", D79="", "", F79="", "You need to enter an Age Group",
                       NOT(OR(F79="U11", F79="U9")), "Age Group must be either U9 or U11", J79&lt;8,"This athlete is too young to compete",
                       DATEDIF(E79,$G$3,"y") &lt; 8, "The athlete must be over 8 on the day of competition",
                       AND(REPLACE(F79,1,1,"")="11",J79=8),"This athlete is in the U9 age group",
                       AND(REPLACE(F79,1,1,"")="9", OR(J79=9, J79=10)),"This athlete is in the U11 age group",
                       J79="", "",
                       J79&gt;10,"This athlete is too old for QuadKids",
                       OR(J79=8, J79=9, J79=10), "OK"
      ),"An error occured")</f>
        <v/>
      </c>
    </row>
    <row r="80" spans="1:11" ht="15" customHeight="1">
      <c r="A80" s="360"/>
      <c r="B80" s="352"/>
      <c r="C80" s="116"/>
      <c r="D80" s="90"/>
      <c r="E80" s="127"/>
      <c r="F80" s="91"/>
      <c r="G80" s="12" t="str">
        <f t="shared" si="4"/>
        <v>Bicester AC</v>
      </c>
      <c r="H80" s="200" t="s">
        <v>19</v>
      </c>
      <c r="I80" s="34"/>
      <c r="J80" s="5" t="str">
        <f t="shared" si="3"/>
        <v/>
      </c>
      <c r="K80" s="5" t="str" cm="1">
        <f t="array" ref="K80">IFERROR(_xlfn.IFS(
                       $G$3="", "You need to enter an Event Date", D80="", "", F80="", "You need to enter an Age Group",
                       NOT(OR(F80="U11", F80="U9")), "Age Group must be either U9 or U11", J80&lt;8,"This athlete is too young to compete",
                       DATEDIF(E80,$G$3,"y") &lt; 8, "The athlete must be over 8 on the day of competition",
                       AND(REPLACE(F80,1,1,"")="11",J80=8),"This athlete is in the U9 age group",
                       AND(REPLACE(F80,1,1,"")="9", OR(J80=9, J80=10)),"This athlete is in the U11 age group",
                       J80="", "",
                       J80&gt;10,"This athlete is too old for QuadKids",
                       OR(J80=8, J80=9, J80=10), "OK"
      ),"An error occured")</f>
        <v/>
      </c>
    </row>
    <row r="81" spans="1:11" ht="15" customHeight="1">
      <c r="A81" s="360"/>
      <c r="B81" s="352"/>
      <c r="C81" s="116"/>
      <c r="D81" s="90"/>
      <c r="E81" s="127"/>
      <c r="F81" s="91"/>
      <c r="G81" s="12" t="str">
        <f t="shared" si="4"/>
        <v>Bicester AC</v>
      </c>
      <c r="H81" s="200" t="s">
        <v>19</v>
      </c>
      <c r="I81" s="34"/>
      <c r="J81" s="5" t="str">
        <f t="shared" si="3"/>
        <v/>
      </c>
      <c r="K81" s="5" t="str" cm="1">
        <f t="array" ref="K81">IFERROR(_xlfn.IFS(
                       $G$3="", "You need to enter an Event Date", D81="", "", F81="", "You need to enter an Age Group",
                       NOT(OR(F81="U11", F81="U9")), "Age Group must be either U9 or U11", J81&lt;8,"This athlete is too young to compete",
                       DATEDIF(E81,$G$3,"y") &lt; 8, "The athlete must be over 8 on the day of competition",
                       AND(REPLACE(F81,1,1,"")="11",J81=8),"This athlete is in the U9 age group",
                       AND(REPLACE(F81,1,1,"")="9", OR(J81=9, J81=10)),"This athlete is in the U11 age group",
                       J81="", "",
                       J81&gt;10,"This athlete is too old for QuadKids",
                       OR(J81=8, J81=9, J81=10), "OK"
      ),"An error occured")</f>
        <v/>
      </c>
    </row>
    <row r="82" spans="1:11" ht="15" customHeight="1">
      <c r="A82" s="360"/>
      <c r="B82" s="352"/>
      <c r="C82" s="116"/>
      <c r="D82" s="90"/>
      <c r="E82" s="127"/>
      <c r="F82" s="91"/>
      <c r="G82" s="12" t="str">
        <f t="shared" si="4"/>
        <v>Bicester AC</v>
      </c>
      <c r="H82" s="200" t="s">
        <v>19</v>
      </c>
      <c r="I82" s="34"/>
      <c r="J82" s="5" t="str">
        <f t="shared" si="3"/>
        <v/>
      </c>
      <c r="K82" s="5" t="str" cm="1">
        <f t="array" ref="K82">IFERROR(_xlfn.IFS(
                       $G$3="", "You need to enter an Event Date", D82="", "", F82="", "You need to enter an Age Group",
                       NOT(OR(F82="U11", F82="U9")), "Age Group must be either U9 or U11", J82&lt;8,"This athlete is too young to compete",
                       DATEDIF(E82,$G$3,"y") &lt; 8, "The athlete must be over 8 on the day of competition",
                       AND(REPLACE(F82,1,1,"")="11",J82=8),"This athlete is in the U9 age group",
                       AND(REPLACE(F82,1,1,"")="9", OR(J82=9, J82=10)),"This athlete is in the U11 age group",
                       J82="", "",
                       J82&gt;10,"This athlete is too old for QuadKids",
                       OR(J82=8, J82=9, J82=10), "OK"
      ),"An error occured")</f>
        <v/>
      </c>
    </row>
    <row r="83" spans="1:11" ht="15" customHeight="1">
      <c r="A83" s="360"/>
      <c r="B83" s="352"/>
      <c r="C83" s="116"/>
      <c r="D83" s="90"/>
      <c r="E83" s="127"/>
      <c r="F83" s="91"/>
      <c r="G83" s="12" t="str">
        <f t="shared" si="4"/>
        <v>Bicester AC</v>
      </c>
      <c r="H83" s="200" t="s">
        <v>19</v>
      </c>
      <c r="I83" s="34"/>
      <c r="J83" s="5" t="str">
        <f t="shared" si="3"/>
        <v/>
      </c>
      <c r="K83" s="5" t="str" cm="1">
        <f t="array" ref="K83">IFERROR(_xlfn.IFS(
                       $G$3="", "You need to enter an Event Date", D83="", "", F83="", "You need to enter an Age Group",
                       NOT(OR(F83="U11", F83="U9")), "Age Group must be either U9 or U11", J83&lt;8,"This athlete is too young to compete",
                       DATEDIF(E83,$G$3,"y") &lt; 8, "The athlete must be over 8 on the day of competition",
                       AND(REPLACE(F83,1,1,"")="11",J83=8),"This athlete is in the U9 age group",
                       AND(REPLACE(F83,1,1,"")="9", OR(J83=9, J83=10)),"This athlete is in the U11 age group",
                       J83="", "",
                       J83&gt;10,"This athlete is too old for QuadKids",
                       OR(J83=8, J83=9, J83=10), "OK"
      ),"An error occured")</f>
        <v/>
      </c>
    </row>
    <row r="84" spans="1:11" ht="15" customHeight="1" thickBot="1">
      <c r="A84" s="360"/>
      <c r="B84" s="352"/>
      <c r="C84" s="123"/>
      <c r="D84" s="124"/>
      <c r="E84" s="128"/>
      <c r="F84" s="125"/>
      <c r="G84" s="126" t="str">
        <f t="shared" si="4"/>
        <v>Bicester AC</v>
      </c>
      <c r="H84" s="201" t="s">
        <v>19</v>
      </c>
      <c r="I84" s="34"/>
      <c r="J84" s="5" t="str">
        <f t="shared" si="3"/>
        <v/>
      </c>
      <c r="K84" s="5" t="str" cm="1">
        <f t="array" ref="K84">IFERROR(_xlfn.IFS(
                       $G$3="", "You need to enter an Event Date", D84="", "", F84="", "You need to enter an Age Group",
                       NOT(OR(F84="U11", F84="U9")), "Age Group must be either U9 or U11", J84&lt;8,"This athlete is too young to compete",
                       DATEDIF(E84,$G$3,"y") &lt; 8, "The athlete must be over 8 on the day of competition",
                       AND(REPLACE(F84,1,1,"")="11",J84=8),"This athlete is in the U9 age group",
                       AND(REPLACE(F84,1,1,"")="9", OR(J84=9, J84=10)),"This athlete is in the U11 age group",
                       J84="", "",
                       J84&gt;10,"This athlete is too old for QuadKids",
                       OR(J84=8, J84=9, J84=10), "OK"
      ),"An error occured")</f>
        <v/>
      </c>
    </row>
    <row r="85" spans="1:11" ht="15" customHeight="1">
      <c r="A85" s="360"/>
      <c r="B85" s="352"/>
      <c r="C85" s="119"/>
      <c r="D85" s="120"/>
      <c r="E85" s="129"/>
      <c r="F85" s="121"/>
      <c r="G85" s="122" t="str">
        <f t="shared" si="4"/>
        <v>Bicester AC</v>
      </c>
      <c r="H85" s="202" t="s">
        <v>18</v>
      </c>
      <c r="I85" s="34"/>
      <c r="J85" s="5" t="str">
        <f t="shared" si="3"/>
        <v/>
      </c>
      <c r="K85" s="5" t="str" cm="1">
        <f t="array" ref="K85">IFERROR(_xlfn.IFS(
                       $G$3="", "You need to enter an Event Date", D85="", "", F85="", "You need to enter an Age Group",
                       NOT(OR(F85="U11", F85="U9")), "Age Group must be either U9 or U11", J85&lt;8,"This athlete is too young to compete",
                       DATEDIF(E85,$G$3,"y") &lt; 8, "The athlete must be over 8 on the day of competition",
                       AND(REPLACE(F85,1,1,"")="11",J85=8),"This athlete is in the U9 age group",
                       AND(REPLACE(F85,1,1,"")="9", OR(J85=9, J85=10)),"This athlete is in the U11 age group",
                       J85="", "",
                       J85&gt;10,"This athlete is too old for QuadKids",
                       OR(J85=8, J85=9, J85=10), "OK"
      ),"An error occured")</f>
        <v/>
      </c>
    </row>
    <row r="86" spans="1:11" ht="15" customHeight="1">
      <c r="A86" s="360"/>
      <c r="B86" s="352"/>
      <c r="C86" s="116"/>
      <c r="D86" s="90"/>
      <c r="E86" s="127"/>
      <c r="F86" s="91"/>
      <c r="G86" s="12" t="str">
        <f t="shared" si="4"/>
        <v>Bicester AC</v>
      </c>
      <c r="H86" s="200" t="s">
        <v>18</v>
      </c>
      <c r="I86" s="34"/>
      <c r="J86" s="5" t="str">
        <f t="shared" si="3"/>
        <v/>
      </c>
      <c r="K86" s="5" t="str" cm="1">
        <f t="array" ref="K86">IFERROR(_xlfn.IFS(
                       $G$3="", "You need to enter an Event Date", D86="", "", F86="", "You need to enter an Age Group",
                       NOT(OR(F86="U11", F86="U9")), "Age Group must be either U9 or U11", J86&lt;8,"This athlete is too young to compete",
                       DATEDIF(E86,$G$3,"y") &lt; 8, "The athlete must be over 8 on the day of competition",
                       AND(REPLACE(F86,1,1,"")="11",J86=8),"This athlete is in the U9 age group",
                       AND(REPLACE(F86,1,1,"")="9", OR(J86=9, J86=10)),"This athlete is in the U11 age group",
                       J86="", "",
                       J86&gt;10,"This athlete is too old for QuadKids",
                       OR(J86=8, J86=9, J86=10), "OK"
      ),"An error occured")</f>
        <v/>
      </c>
    </row>
    <row r="87" spans="1:11" ht="15" customHeight="1">
      <c r="A87" s="360"/>
      <c r="B87" s="352"/>
      <c r="C87" s="116"/>
      <c r="D87" s="90"/>
      <c r="E87" s="127"/>
      <c r="F87" s="91"/>
      <c r="G87" s="12" t="str">
        <f t="shared" si="4"/>
        <v>Bicester AC</v>
      </c>
      <c r="H87" s="200" t="s">
        <v>18</v>
      </c>
      <c r="I87" s="34"/>
      <c r="J87" s="5" t="str">
        <f t="shared" si="3"/>
        <v/>
      </c>
      <c r="K87" s="5" t="str" cm="1">
        <f t="array" ref="K87">IFERROR(_xlfn.IFS(
                       $G$3="", "You need to enter an Event Date", D87="", "", F87="", "You need to enter an Age Group",
                       NOT(OR(F87="U11", F87="U9")), "Age Group must be either U9 or U11", J87&lt;8,"This athlete is too young to compete",
                       DATEDIF(E87,$G$3,"y") &lt; 8, "The athlete must be over 8 on the day of competition",
                       AND(REPLACE(F87,1,1,"")="11",J87=8),"This athlete is in the U9 age group",
                       AND(REPLACE(F87,1,1,"")="9", OR(J87=9, J87=10)),"This athlete is in the U11 age group",
                       J87="", "",
                       J87&gt;10,"This athlete is too old for QuadKids",
                       OR(J87=8, J87=9, J87=10), "OK"
      ),"An error occured")</f>
        <v/>
      </c>
    </row>
    <row r="88" spans="1:11" ht="15" customHeight="1">
      <c r="A88" s="360"/>
      <c r="B88" s="352"/>
      <c r="C88" s="116"/>
      <c r="D88" s="90"/>
      <c r="E88" s="127"/>
      <c r="F88" s="91"/>
      <c r="G88" s="12" t="str">
        <f t="shared" si="4"/>
        <v>Bicester AC</v>
      </c>
      <c r="H88" s="200" t="s">
        <v>18</v>
      </c>
      <c r="I88" s="34"/>
      <c r="J88" s="5" t="str">
        <f t="shared" si="3"/>
        <v/>
      </c>
      <c r="K88" s="5" t="str" cm="1">
        <f t="array" ref="K88">IFERROR(_xlfn.IFS(
                       $G$3="", "You need to enter an Event Date", D88="", "", F88="", "You need to enter an Age Group",
                       NOT(OR(F88="U11", F88="U9")), "Age Group must be either U9 or U11", J88&lt;8,"This athlete is too young to compete",
                       DATEDIF(E88,$G$3,"y") &lt; 8, "The athlete must be over 8 on the day of competition",
                       AND(REPLACE(F88,1,1,"")="11",J88=8),"This athlete is in the U9 age group",
                       AND(REPLACE(F88,1,1,"")="9", OR(J88=9, J88=10)),"This athlete is in the U11 age group",
                       J88="", "",
                       J88&gt;10,"This athlete is too old for QuadKids",
                       OR(J88=8, J88=9, J88=10), "OK"
      ),"An error occured")</f>
        <v/>
      </c>
    </row>
    <row r="89" spans="1:11" ht="15" customHeight="1">
      <c r="A89" s="360"/>
      <c r="B89" s="352"/>
      <c r="C89" s="116"/>
      <c r="D89" s="90"/>
      <c r="E89" s="127"/>
      <c r="F89" s="91"/>
      <c r="G89" s="12" t="str">
        <f t="shared" si="4"/>
        <v>Bicester AC</v>
      </c>
      <c r="H89" s="200" t="s">
        <v>18</v>
      </c>
      <c r="I89" s="34"/>
      <c r="J89" s="5" t="str">
        <f t="shared" si="3"/>
        <v/>
      </c>
      <c r="K89" s="5" t="str" cm="1">
        <f t="array" ref="K89">IFERROR(_xlfn.IFS(
                       $G$3="", "You need to enter an Event Date", D89="", "", F89="", "You need to enter an Age Group",
                       NOT(OR(F89="U11", F89="U9")), "Age Group must be either U9 or U11", J89&lt;8,"This athlete is too young to compete",
                       DATEDIF(E89,$G$3,"y") &lt; 8, "The athlete must be over 8 on the day of competition",
                       AND(REPLACE(F89,1,1,"")="11",J89=8),"This athlete is in the U9 age group",
                       AND(REPLACE(F89,1,1,"")="9", OR(J89=9, J89=10)),"This athlete is in the U11 age group",
                       J89="", "",
                       J89&gt;10,"This athlete is too old for QuadKids",
                       OR(J89=8, J89=9, J89=10), "OK"
      ),"An error occured")</f>
        <v/>
      </c>
    </row>
    <row r="90" spans="1:11" ht="15" customHeight="1">
      <c r="A90" s="360"/>
      <c r="B90" s="352"/>
      <c r="C90" s="116"/>
      <c r="D90" s="90"/>
      <c r="E90" s="127"/>
      <c r="F90" s="91"/>
      <c r="G90" s="12" t="str">
        <f t="shared" si="4"/>
        <v>Bicester AC</v>
      </c>
      <c r="H90" s="200" t="s">
        <v>18</v>
      </c>
      <c r="I90" s="34"/>
      <c r="J90" s="5" t="str">
        <f t="shared" si="3"/>
        <v/>
      </c>
      <c r="K90" s="5" t="str" cm="1">
        <f t="array" ref="K90">IFERROR(_xlfn.IFS(
                       $G$3="", "You need to enter an Event Date", D90="", "", F90="", "You need to enter an Age Group",
                       NOT(OR(F90="U11", F90="U9")), "Age Group must be either U9 or U11", J90&lt;8,"This athlete is too young to compete",
                       DATEDIF(E90,$G$3,"y") &lt; 8, "The athlete must be over 8 on the day of competition",
                       AND(REPLACE(F90,1,1,"")="11",J90=8),"This athlete is in the U9 age group",
                       AND(REPLACE(F90,1,1,"")="9", OR(J90=9, J90=10)),"This athlete is in the U11 age group",
                       J90="", "",
                       J90&gt;10,"This athlete is too old for QuadKids",
                       OR(J90=8, J90=9, J90=10), "OK"
      ),"An error occured")</f>
        <v/>
      </c>
    </row>
    <row r="91" spans="1:11" ht="15" customHeight="1">
      <c r="A91" s="360"/>
      <c r="B91" s="352"/>
      <c r="C91" s="116"/>
      <c r="D91" s="90"/>
      <c r="E91" s="127"/>
      <c r="F91" s="91"/>
      <c r="G91" s="12" t="str">
        <f t="shared" si="4"/>
        <v>Bicester AC</v>
      </c>
      <c r="H91" s="200" t="s">
        <v>18</v>
      </c>
      <c r="I91" s="34"/>
      <c r="J91" s="5" t="str">
        <f t="shared" si="3"/>
        <v/>
      </c>
      <c r="K91" s="5" t="str" cm="1">
        <f t="array" ref="K91">IFERROR(_xlfn.IFS(
                       $G$3="", "You need to enter an Event Date", D91="", "", F91="", "You need to enter an Age Group",
                       NOT(OR(F91="U11", F91="U9")), "Age Group must be either U9 or U11", J91&lt;8,"This athlete is too young to compete",
                       DATEDIF(E91,$G$3,"y") &lt; 8, "The athlete must be over 8 on the day of competition",
                       AND(REPLACE(F91,1,1,"")="11",J91=8),"This athlete is in the U9 age group",
                       AND(REPLACE(F91,1,1,"")="9", OR(J91=9, J91=10)),"This athlete is in the U11 age group",
                       J91="", "",
                       J91&gt;10,"This athlete is too old for QuadKids",
                       OR(J91=8, J91=9, J91=10), "OK"
      ),"An error occured")</f>
        <v/>
      </c>
    </row>
    <row r="92" spans="1:11" ht="15" customHeight="1">
      <c r="A92" s="360"/>
      <c r="B92" s="352"/>
      <c r="C92" s="116"/>
      <c r="D92" s="90"/>
      <c r="E92" s="127"/>
      <c r="F92" s="91"/>
      <c r="G92" s="12" t="str">
        <f t="shared" si="4"/>
        <v>Bicester AC</v>
      </c>
      <c r="H92" s="200" t="s">
        <v>18</v>
      </c>
      <c r="I92" s="34"/>
      <c r="J92" s="5" t="str">
        <f t="shared" si="3"/>
        <v/>
      </c>
      <c r="K92" s="5" t="str" cm="1">
        <f t="array" ref="K92">IFERROR(_xlfn.IFS(
                       $G$3="", "You need to enter an Event Date", D92="", "", F92="", "You need to enter an Age Group",
                       NOT(OR(F92="U11", F92="U9")), "Age Group must be either U9 or U11", J92&lt;8,"This athlete is too young to compete",
                       DATEDIF(E92,$G$3,"y") &lt; 8, "The athlete must be over 8 on the day of competition",
                       AND(REPLACE(F92,1,1,"")="11",J92=8),"This athlete is in the U9 age group",
                       AND(REPLACE(F92,1,1,"")="9", OR(J92=9, J92=10)),"This athlete is in the U11 age group",
                       J92="", "",
                       J92&gt;10,"This athlete is too old for QuadKids",
                       OR(J92=8, J92=9, J92=10), "OK"
      ),"An error occured")</f>
        <v/>
      </c>
    </row>
    <row r="93" spans="1:11" ht="15" customHeight="1">
      <c r="A93" s="360"/>
      <c r="B93" s="352"/>
      <c r="C93" s="116"/>
      <c r="D93" s="90"/>
      <c r="E93" s="127"/>
      <c r="F93" s="91"/>
      <c r="G93" s="12" t="str">
        <f t="shared" si="4"/>
        <v>Bicester AC</v>
      </c>
      <c r="H93" s="200" t="s">
        <v>18</v>
      </c>
      <c r="I93" s="34"/>
      <c r="J93" s="5" t="str">
        <f t="shared" si="3"/>
        <v/>
      </c>
      <c r="K93" s="5" t="str" cm="1">
        <f t="array" ref="K93">IFERROR(_xlfn.IFS(
                       $G$3="", "You need to enter an Event Date", D93="", "", F93="", "You need to enter an Age Group",
                       NOT(OR(F93="U11", F93="U9")), "Age Group must be either U9 or U11", J93&lt;8,"This athlete is too young to compete",
                       DATEDIF(E93,$G$3,"y") &lt; 8, "The athlete must be over 8 on the day of competition",
                       AND(REPLACE(F93,1,1,"")="11",J93=8),"This athlete is in the U9 age group",
                       AND(REPLACE(F93,1,1,"")="9", OR(J93=9, J93=10)),"This athlete is in the U11 age group",
                       J93="", "",
                       J93&gt;10,"This athlete is too old for QuadKids",
                       OR(J93=8, J93=9, J93=10), "OK"
      ),"An error occured")</f>
        <v/>
      </c>
    </row>
    <row r="94" spans="1:11" ht="15" customHeight="1">
      <c r="A94" s="360"/>
      <c r="B94" s="352"/>
      <c r="C94" s="116"/>
      <c r="D94" s="90"/>
      <c r="E94" s="127"/>
      <c r="F94" s="91"/>
      <c r="G94" s="12" t="str">
        <f t="shared" si="4"/>
        <v>Bicester AC</v>
      </c>
      <c r="H94" s="200" t="s">
        <v>18</v>
      </c>
      <c r="I94" s="34"/>
      <c r="J94" s="5" t="str">
        <f t="shared" si="3"/>
        <v/>
      </c>
      <c r="K94" s="5" t="str" cm="1">
        <f t="array" ref="K94">IFERROR(_xlfn.IFS(
                       $G$3="", "You need to enter an Event Date", D94="", "", F94="", "You need to enter an Age Group",
                       NOT(OR(F94="U11", F94="U9")), "Age Group must be either U9 or U11", J94&lt;8,"This athlete is too young to compete",
                       DATEDIF(E94,$G$3,"y") &lt; 8, "The athlete must be over 8 on the day of competition",
                       AND(REPLACE(F94,1,1,"")="11",J94=8),"This athlete is in the U9 age group",
                       AND(REPLACE(F94,1,1,"")="9", OR(J94=9, J94=10)),"This athlete is in the U11 age group",
                       J94="", "",
                       J94&gt;10,"This athlete is too old for QuadKids",
                       OR(J94=8, J94=9, J94=10), "OK"
      ),"An error occured")</f>
        <v/>
      </c>
    </row>
    <row r="95" spans="1:11" ht="15" customHeight="1">
      <c r="A95" s="360"/>
      <c r="B95" s="352"/>
      <c r="C95" s="116"/>
      <c r="D95" s="90"/>
      <c r="E95" s="127"/>
      <c r="F95" s="91"/>
      <c r="G95" s="12" t="str">
        <f t="shared" si="4"/>
        <v>Bicester AC</v>
      </c>
      <c r="H95" s="200" t="s">
        <v>18</v>
      </c>
      <c r="I95" s="34"/>
      <c r="J95" s="5" t="str">
        <f t="shared" si="3"/>
        <v/>
      </c>
      <c r="K95" s="5" t="str" cm="1">
        <f t="array" ref="K95">IFERROR(_xlfn.IFS(
                       $G$3="", "You need to enter an Event Date", D95="", "", F95="", "You need to enter an Age Group",
                       NOT(OR(F95="U11", F95="U9")), "Age Group must be either U9 or U11", J95&lt;8,"This athlete is too young to compete",
                       DATEDIF(E95,$G$3,"y") &lt; 8, "The athlete must be over 8 on the day of competition",
                       AND(REPLACE(F95,1,1,"")="11",J95=8),"This athlete is in the U9 age group",
                       AND(REPLACE(F95,1,1,"")="9", OR(J95=9, J95=10)),"This athlete is in the U11 age group",
                       J95="", "",
                       J95&gt;10,"This athlete is too old for QuadKids",
                       OR(J95=8, J95=9, J95=10), "OK"
      ),"An error occured")</f>
        <v/>
      </c>
    </row>
    <row r="96" spans="1:11" ht="15" customHeight="1">
      <c r="A96" s="360"/>
      <c r="B96" s="352"/>
      <c r="C96" s="116"/>
      <c r="D96" s="90"/>
      <c r="E96" s="127"/>
      <c r="F96" s="91"/>
      <c r="G96" s="12" t="str">
        <f t="shared" si="4"/>
        <v>Bicester AC</v>
      </c>
      <c r="H96" s="200" t="s">
        <v>18</v>
      </c>
      <c r="I96" s="34"/>
      <c r="J96" s="5" t="str">
        <f t="shared" si="3"/>
        <v/>
      </c>
      <c r="K96" s="5" t="str" cm="1">
        <f t="array" ref="K96">IFERROR(_xlfn.IFS(
                       $G$3="", "You need to enter an Event Date", D96="", "", F96="", "You need to enter an Age Group",
                       NOT(OR(F96="U11", F96="U9")), "Age Group must be either U9 or U11", J96&lt;8,"This athlete is too young to compete",
                       DATEDIF(E96,$G$3,"y") &lt; 8, "The athlete must be over 8 on the day of competition",
                       AND(REPLACE(F96,1,1,"")="11",J96=8),"This athlete is in the U9 age group",
                       AND(REPLACE(F96,1,1,"")="9", OR(J96=9, J96=10)),"This athlete is in the U11 age group",
                       J96="", "",
                       J96&gt;10,"This athlete is too old for QuadKids",
                       OR(J96=8, J96=9, J96=10), "OK"
      ),"An error occured")</f>
        <v/>
      </c>
    </row>
    <row r="97" spans="1:11" ht="15" customHeight="1">
      <c r="A97" s="360"/>
      <c r="B97" s="352"/>
      <c r="C97" s="116"/>
      <c r="D97" s="90"/>
      <c r="E97" s="127"/>
      <c r="F97" s="91"/>
      <c r="G97" s="12" t="str">
        <f t="shared" si="4"/>
        <v>Bicester AC</v>
      </c>
      <c r="H97" s="200" t="s">
        <v>18</v>
      </c>
      <c r="I97" s="34"/>
      <c r="J97" s="5" t="str">
        <f t="shared" si="3"/>
        <v/>
      </c>
      <c r="K97" s="5" t="str" cm="1">
        <f t="array" ref="K97">IFERROR(_xlfn.IFS(
                       $G$3="", "You need to enter an Event Date", D97="", "", F97="", "You need to enter an Age Group",
                       NOT(OR(F97="U11", F97="U9")), "Age Group must be either U9 or U11", J97&lt;8,"This athlete is too young to compete",
                       DATEDIF(E97,$G$3,"y") &lt; 8, "The athlete must be over 8 on the day of competition",
                       AND(REPLACE(F97,1,1,"")="11",J97=8),"This athlete is in the U9 age group",
                       AND(REPLACE(F97,1,1,"")="9", OR(J97=9, J97=10)),"This athlete is in the U11 age group",
                       J97="", "",
                       J97&gt;10,"This athlete is too old for QuadKids",
                       OR(J97=8, J97=9, J97=10), "OK"
      ),"An error occured")</f>
        <v/>
      </c>
    </row>
    <row r="98" spans="1:11" ht="15" customHeight="1">
      <c r="A98" s="360"/>
      <c r="B98" s="352"/>
      <c r="C98" s="116"/>
      <c r="D98" s="90"/>
      <c r="E98" s="127"/>
      <c r="F98" s="91"/>
      <c r="G98" s="12" t="str">
        <f t="shared" si="4"/>
        <v>Bicester AC</v>
      </c>
      <c r="H98" s="200" t="s">
        <v>18</v>
      </c>
      <c r="I98" s="34"/>
      <c r="J98" s="5" t="str">
        <f t="shared" si="3"/>
        <v/>
      </c>
      <c r="K98" s="5" t="str" cm="1">
        <f t="array" ref="K98">IFERROR(_xlfn.IFS(
                       $G$3="", "You need to enter an Event Date", D98="", "", F98="", "You need to enter an Age Group",
                       NOT(OR(F98="U11", F98="U9")), "Age Group must be either U9 or U11", J98&lt;8,"This athlete is too young to compete",
                       DATEDIF(E98,$G$3,"y") &lt; 8, "The athlete must be over 8 on the day of competition",
                       AND(REPLACE(F98,1,1,"")="11",J98=8),"This athlete is in the U9 age group",
                       AND(REPLACE(F98,1,1,"")="9", OR(J98=9, J98=10)),"This athlete is in the U11 age group",
                       J98="", "",
                       J98&gt;10,"This athlete is too old for QuadKids",
                       OR(J98=8, J98=9, J98=10), "OK"
      ),"An error occured")</f>
        <v/>
      </c>
    </row>
    <row r="99" spans="1:11" ht="15" customHeight="1">
      <c r="A99" s="360"/>
      <c r="B99" s="352"/>
      <c r="C99" s="116"/>
      <c r="D99" s="90"/>
      <c r="E99" s="127"/>
      <c r="F99" s="91"/>
      <c r="G99" s="12" t="str">
        <f t="shared" si="4"/>
        <v>Bicester AC</v>
      </c>
      <c r="H99" s="200" t="s">
        <v>18</v>
      </c>
      <c r="I99" s="34"/>
      <c r="J99" s="5" t="str">
        <f t="shared" si="3"/>
        <v/>
      </c>
      <c r="K99" s="5" t="str" cm="1">
        <f t="array" ref="K99">IFERROR(_xlfn.IFS(
                       $G$3="", "You need to enter an Event Date", D99="", "", F99="", "You need to enter an Age Group",
                       NOT(OR(F99="U11", F99="U9")), "Age Group must be either U9 or U11", J99&lt;8,"This athlete is too young to compete",
                       DATEDIF(E99,$G$3,"y") &lt; 8, "The athlete must be over 8 on the day of competition",
                       AND(REPLACE(F99,1,1,"")="11",J99=8),"This athlete is in the U9 age group",
                       AND(REPLACE(F99,1,1,"")="9", OR(J99=9, J99=10)),"This athlete is in the U11 age group",
                       J99="", "",
                       J99&gt;10,"This athlete is too old for QuadKids",
                       OR(J99=8, J99=9, J99=10), "OK"
      ),"An error occured")</f>
        <v/>
      </c>
    </row>
    <row r="100" spans="1:11" ht="15" customHeight="1" thickBot="1">
      <c r="A100" s="361"/>
      <c r="B100" s="353"/>
      <c r="C100" s="123"/>
      <c r="D100" s="124"/>
      <c r="E100" s="128"/>
      <c r="F100" s="125"/>
      <c r="G100" s="126" t="str">
        <f t="shared" si="4"/>
        <v>Bicester AC</v>
      </c>
      <c r="H100" s="201" t="s">
        <v>18</v>
      </c>
      <c r="I100" s="34"/>
      <c r="J100" s="5" t="str">
        <f t="shared" si="3"/>
        <v/>
      </c>
      <c r="K100" s="5" t="str" cm="1">
        <f t="array" ref="K100">IFERROR(_xlfn.IFS(
                       $G$3="", "You need to enter an Event Date", D100="", "", F100="", "You need to enter an Age Group",
                       NOT(OR(F100="U11", F100="U9")), "Age Group must be either U9 or U11", J100&lt;8,"This athlete is too young to compete",
                       DATEDIF(E100,$G$3,"y") &lt; 8, "The athlete must be over 8 on the day of competition",
                       AND(REPLACE(F100,1,1,"")="11",J100=8),"This athlete is in the U9 age group",
                       AND(REPLACE(F100,1,1,"")="9", OR(J100=9, J100=10)),"This athlete is in the U11 age group",
                       J100="", "",
                       J100&gt;10,"This athlete is too old for QuadKids",
                       OR(J100=8, J100=9, J100=10), "OK"
      ),"An error occured")</f>
        <v/>
      </c>
    </row>
    <row r="101" spans="1:11" ht="15" customHeight="1">
      <c r="A101" s="359"/>
      <c r="B101" s="351" t="str">
        <f>'MATCH DETAILS'!B9</f>
        <v>Oxford City AC</v>
      </c>
      <c r="C101" s="119"/>
      <c r="D101" s="120"/>
      <c r="E101" s="129"/>
      <c r="F101" s="121"/>
      <c r="G101" s="122" t="str">
        <f>$B$101</f>
        <v>Oxford City AC</v>
      </c>
      <c r="H101" s="252" t="s">
        <v>19</v>
      </c>
      <c r="I101" s="34"/>
      <c r="J101" s="5" t="str">
        <f t="shared" si="3"/>
        <v/>
      </c>
      <c r="K101" s="5" t="str" cm="1">
        <f t="array" ref="K101">IFERROR(_xlfn.IFS(
                       $G$3="", "You need to enter an Event Date", D101="", "", F101="", "You need to enter an Age Group",
                       NOT(OR(F101="U11", F101="U9")), "Age Group must be either U9 or U11", J101&lt;8,"This athlete is too young to compete",
                       DATEDIF(E101,$G$3,"y") &lt; 8, "The athlete must be over 8 on the day of competition",
                       AND(REPLACE(F101,1,1,"")="11",J101=8),"This athlete is in the U9 age group",
                       AND(REPLACE(F101,1,1,"")="9", OR(J101=9, J101=10)),"This athlete is in the U11 age group",
                       J101="", "",
                       J101&gt;10,"This athlete is too old for QuadKids",
                       OR(J101=8, J101=9, J101=10), "OK"
      ),"An error occured")</f>
        <v/>
      </c>
    </row>
    <row r="102" spans="1:11" ht="15" customHeight="1">
      <c r="A102" s="360"/>
      <c r="B102" s="352"/>
      <c r="C102" s="116"/>
      <c r="D102" s="90"/>
      <c r="E102" s="127"/>
      <c r="F102" s="91"/>
      <c r="G102" s="12" t="str">
        <f t="shared" ref="G102:G132" si="5">$B$101</f>
        <v>Oxford City AC</v>
      </c>
      <c r="H102" s="200" t="s">
        <v>19</v>
      </c>
      <c r="I102" s="34"/>
      <c r="J102" s="5" t="str">
        <f t="shared" si="3"/>
        <v/>
      </c>
      <c r="K102" s="5" t="str" cm="1">
        <f t="array" ref="K102">IFERROR(_xlfn.IFS(
                       $G$3="", "You need to enter an Event Date", D102="", "", F102="", "You need to enter an Age Group",
                       NOT(OR(F102="U11", F102="U9")), "Age Group must be either U9 or U11", J102&lt;8,"This athlete is too young to compete",
                       DATEDIF(E102,$G$3,"y") &lt; 8, "The athlete must be over 8 on the day of competition",
                       AND(REPLACE(F102,1,1,"")="11",J102=8),"This athlete is in the U9 age group",
                       AND(REPLACE(F102,1,1,"")="9", OR(J102=9, J102=10)),"This athlete is in the U11 age group",
                       J102="", "",
                       J102&gt;10,"This athlete is too old for QuadKids",
                       OR(J102=8, J102=9, J102=10), "OK"
      ),"An error occured")</f>
        <v/>
      </c>
    </row>
    <row r="103" spans="1:11" ht="15" customHeight="1">
      <c r="A103" s="360"/>
      <c r="B103" s="352"/>
      <c r="C103" s="116"/>
      <c r="D103" s="90"/>
      <c r="E103" s="127"/>
      <c r="F103" s="91"/>
      <c r="G103" s="12" t="str">
        <f t="shared" si="5"/>
        <v>Oxford City AC</v>
      </c>
      <c r="H103" s="200" t="s">
        <v>19</v>
      </c>
      <c r="I103" s="34"/>
      <c r="J103" s="5" t="str">
        <f t="shared" si="3"/>
        <v/>
      </c>
      <c r="K103" s="5" t="str" cm="1">
        <f t="array" ref="K103">IFERROR(_xlfn.IFS(
                       $G$3="", "You need to enter an Event Date", D103="", "", F103="", "You need to enter an Age Group",
                       NOT(OR(F103="U11", F103="U9")), "Age Group must be either U9 or U11", J103&lt;8,"This athlete is too young to compete",
                       DATEDIF(E103,$G$3,"y") &lt; 8, "The athlete must be over 8 on the day of competition",
                       AND(REPLACE(F103,1,1,"")="11",J103=8),"This athlete is in the U9 age group",
                       AND(REPLACE(F103,1,1,"")="9", OR(J103=9, J103=10)),"This athlete is in the U11 age group",
                       J103="", "",
                       J103&gt;10,"This athlete is too old for QuadKids",
                       OR(J103=8, J103=9, J103=10), "OK"
      ),"An error occured")</f>
        <v/>
      </c>
    </row>
    <row r="104" spans="1:11" ht="15" customHeight="1">
      <c r="A104" s="360"/>
      <c r="B104" s="352"/>
      <c r="C104" s="116"/>
      <c r="D104" s="90"/>
      <c r="E104" s="127"/>
      <c r="F104" s="91"/>
      <c r="G104" s="12" t="str">
        <f t="shared" si="5"/>
        <v>Oxford City AC</v>
      </c>
      <c r="H104" s="200" t="s">
        <v>19</v>
      </c>
      <c r="I104" s="34"/>
      <c r="J104" s="5" t="str">
        <f t="shared" si="3"/>
        <v/>
      </c>
      <c r="K104" s="5" t="str" cm="1">
        <f t="array" ref="K104">IFERROR(_xlfn.IFS(
                       $G$3="", "You need to enter an Event Date", D104="", "", F104="", "You need to enter an Age Group",
                       NOT(OR(F104="U11", F104="U9")), "Age Group must be either U9 or U11", J104&lt;8,"This athlete is too young to compete",
                       DATEDIF(E104,$G$3,"y") &lt; 8, "The athlete must be over 8 on the day of competition",
                       AND(REPLACE(F104,1,1,"")="11",J104=8),"This athlete is in the U9 age group",
                       AND(REPLACE(F104,1,1,"")="9", OR(J104=9, J104=10)),"This athlete is in the U11 age group",
                       J104="", "",
                       J104&gt;10,"This athlete is too old for QuadKids",
                       OR(J104=8, J104=9, J104=10), "OK"
      ),"An error occured")</f>
        <v/>
      </c>
    </row>
    <row r="105" spans="1:11" ht="15" customHeight="1">
      <c r="A105" s="360"/>
      <c r="B105" s="352"/>
      <c r="C105" s="116"/>
      <c r="D105" s="90"/>
      <c r="E105" s="127"/>
      <c r="F105" s="91"/>
      <c r="G105" s="12" t="str">
        <f t="shared" si="5"/>
        <v>Oxford City AC</v>
      </c>
      <c r="H105" s="200" t="s">
        <v>19</v>
      </c>
      <c r="I105" s="34"/>
      <c r="J105" s="5" t="str">
        <f t="shared" si="3"/>
        <v/>
      </c>
      <c r="K105" s="5" t="str" cm="1">
        <f t="array" ref="K105">IFERROR(_xlfn.IFS(
                       $G$3="", "You need to enter an Event Date", D105="", "", F105="", "You need to enter an Age Group",
                       NOT(OR(F105="U11", F105="U9")), "Age Group must be either U9 or U11", J105&lt;8,"This athlete is too young to compete",
                       DATEDIF(E105,$G$3,"y") &lt; 8, "The athlete must be over 8 on the day of competition",
                       AND(REPLACE(F105,1,1,"")="11",J105=8),"This athlete is in the U9 age group",
                       AND(REPLACE(F105,1,1,"")="9", OR(J105=9, J105=10)),"This athlete is in the U11 age group",
                       J105="", "",
                       J105&gt;10,"This athlete is too old for QuadKids",
                       OR(J105=8, J105=9, J105=10), "OK"
      ),"An error occured")</f>
        <v/>
      </c>
    </row>
    <row r="106" spans="1:11" ht="15" customHeight="1">
      <c r="A106" s="360"/>
      <c r="B106" s="352"/>
      <c r="C106" s="116"/>
      <c r="D106" s="90"/>
      <c r="E106" s="127"/>
      <c r="F106" s="91"/>
      <c r="G106" s="12" t="str">
        <f t="shared" si="5"/>
        <v>Oxford City AC</v>
      </c>
      <c r="H106" s="200" t="s">
        <v>19</v>
      </c>
      <c r="I106" s="34"/>
      <c r="J106" s="5" t="str">
        <f t="shared" si="3"/>
        <v/>
      </c>
      <c r="K106" s="5" t="str" cm="1">
        <f t="array" ref="K106">IFERROR(_xlfn.IFS(
                       $G$3="", "You need to enter an Event Date", D106="", "", F106="", "You need to enter an Age Group",
                       NOT(OR(F106="U11", F106="U9")), "Age Group must be either U9 or U11", J106&lt;8,"This athlete is too young to compete",
                       DATEDIF(E106,$G$3,"y") &lt; 8, "The athlete must be over 8 on the day of competition",
                       AND(REPLACE(F106,1,1,"")="11",J106=8),"This athlete is in the U9 age group",
                       AND(REPLACE(F106,1,1,"")="9", OR(J106=9, J106=10)),"This athlete is in the U11 age group",
                       J106="", "",
                       J106&gt;10,"This athlete is too old for QuadKids",
                       OR(J106=8, J106=9, J106=10), "OK"
      ),"An error occured")</f>
        <v/>
      </c>
    </row>
    <row r="107" spans="1:11" ht="15" customHeight="1">
      <c r="A107" s="360"/>
      <c r="B107" s="352"/>
      <c r="C107" s="116"/>
      <c r="D107" s="90"/>
      <c r="E107" s="127"/>
      <c r="F107" s="91"/>
      <c r="G107" s="12" t="str">
        <f t="shared" si="5"/>
        <v>Oxford City AC</v>
      </c>
      <c r="H107" s="200" t="s">
        <v>19</v>
      </c>
      <c r="I107" s="34"/>
      <c r="J107" s="5" t="str">
        <f t="shared" si="3"/>
        <v/>
      </c>
      <c r="K107" s="5" t="str" cm="1">
        <f t="array" ref="K107">IFERROR(_xlfn.IFS(
                       $G$3="", "You need to enter an Event Date", D107="", "", F107="", "You need to enter an Age Group",
                       NOT(OR(F107="U11", F107="U9")), "Age Group must be either U9 or U11", J107&lt;8,"This athlete is too young to compete",
                       DATEDIF(E107,$G$3,"y") &lt; 8, "The athlete must be over 8 on the day of competition",
                       AND(REPLACE(F107,1,1,"")="11",J107=8),"This athlete is in the U9 age group",
                       AND(REPLACE(F107,1,1,"")="9", OR(J107=9, J107=10)),"This athlete is in the U11 age group",
                       J107="", "",
                       J107&gt;10,"This athlete is too old for QuadKids",
                       OR(J107=8, J107=9, J107=10), "OK"
      ),"An error occured")</f>
        <v/>
      </c>
    </row>
    <row r="108" spans="1:11" ht="15" customHeight="1">
      <c r="A108" s="360"/>
      <c r="B108" s="352"/>
      <c r="C108" s="116"/>
      <c r="D108" s="90"/>
      <c r="E108" s="127"/>
      <c r="F108" s="91"/>
      <c r="G108" s="12" t="str">
        <f t="shared" si="5"/>
        <v>Oxford City AC</v>
      </c>
      <c r="H108" s="200" t="s">
        <v>19</v>
      </c>
      <c r="I108" s="34"/>
      <c r="J108" s="5" t="str">
        <f t="shared" si="3"/>
        <v/>
      </c>
      <c r="K108" s="5" t="str" cm="1">
        <f t="array" ref="K108">IFERROR(_xlfn.IFS(
                       $G$3="", "You need to enter an Event Date", D108="", "", F108="", "You need to enter an Age Group",
                       NOT(OR(F108="U11", F108="U9")), "Age Group must be either U9 or U11", J108&lt;8,"This athlete is too young to compete",
                       DATEDIF(E108,$G$3,"y") &lt; 8, "The athlete must be over 8 on the day of competition",
                       AND(REPLACE(F108,1,1,"")="11",J108=8),"This athlete is in the U9 age group",
                       AND(REPLACE(F108,1,1,"")="9", OR(J108=9, J108=10)),"This athlete is in the U11 age group",
                       J108="", "",
                       J108&gt;10,"This athlete is too old for QuadKids",
                       OR(J108=8, J108=9, J108=10), "OK"
      ),"An error occured")</f>
        <v/>
      </c>
    </row>
    <row r="109" spans="1:11" ht="15" customHeight="1">
      <c r="A109" s="360"/>
      <c r="B109" s="352"/>
      <c r="C109" s="116"/>
      <c r="D109" s="90"/>
      <c r="E109" s="127"/>
      <c r="F109" s="91"/>
      <c r="G109" s="12" t="str">
        <f t="shared" si="5"/>
        <v>Oxford City AC</v>
      </c>
      <c r="H109" s="200" t="s">
        <v>19</v>
      </c>
      <c r="I109" s="34"/>
      <c r="J109" s="5" t="str">
        <f t="shared" si="3"/>
        <v/>
      </c>
      <c r="K109" s="5" t="str" cm="1">
        <f t="array" ref="K109">IFERROR(_xlfn.IFS(
                       $G$3="", "You need to enter an Event Date", D109="", "", F109="", "You need to enter an Age Group",
                       NOT(OR(F109="U11", F109="U9")), "Age Group must be either U9 or U11", J109&lt;8,"This athlete is too young to compete",
                       DATEDIF(E109,$G$3,"y") &lt; 8, "The athlete must be over 8 on the day of competition",
                       AND(REPLACE(F109,1,1,"")="11",J109=8),"This athlete is in the U9 age group",
                       AND(REPLACE(F109,1,1,"")="9", OR(J109=9, J109=10)),"This athlete is in the U11 age group",
                       J109="", "",
                       J109&gt;10,"This athlete is too old for QuadKids",
                       OR(J109=8, J109=9, J109=10), "OK"
      ),"An error occured")</f>
        <v/>
      </c>
    </row>
    <row r="110" spans="1:11" ht="15" customHeight="1">
      <c r="A110" s="360"/>
      <c r="B110" s="352"/>
      <c r="C110" s="116"/>
      <c r="D110" s="90"/>
      <c r="E110" s="127"/>
      <c r="F110" s="91"/>
      <c r="G110" s="12" t="str">
        <f t="shared" si="5"/>
        <v>Oxford City AC</v>
      </c>
      <c r="H110" s="200" t="s">
        <v>19</v>
      </c>
      <c r="I110" s="34"/>
      <c r="J110" s="5" t="str">
        <f t="shared" si="3"/>
        <v/>
      </c>
      <c r="K110" s="5" t="str" cm="1">
        <f t="array" ref="K110">IFERROR(_xlfn.IFS(
                       $G$3="", "You need to enter an Event Date", D110="", "", F110="", "You need to enter an Age Group",
                       NOT(OR(F110="U11", F110="U9")), "Age Group must be either U9 or U11", J110&lt;8,"This athlete is too young to compete",
                       DATEDIF(E110,$G$3,"y") &lt; 8, "The athlete must be over 8 on the day of competition",
                       AND(REPLACE(F110,1,1,"")="11",J110=8),"This athlete is in the U9 age group",
                       AND(REPLACE(F110,1,1,"")="9", OR(J110=9, J110=10)),"This athlete is in the U11 age group",
                       J110="", "",
                       J110&gt;10,"This athlete is too old for QuadKids",
                       OR(J110=8, J110=9, J110=10), "OK"
      ),"An error occured")</f>
        <v/>
      </c>
    </row>
    <row r="111" spans="1:11" ht="15" customHeight="1">
      <c r="A111" s="360"/>
      <c r="B111" s="352"/>
      <c r="C111" s="116"/>
      <c r="D111" s="90"/>
      <c r="E111" s="127"/>
      <c r="F111" s="91"/>
      <c r="G111" s="12" t="str">
        <f t="shared" si="5"/>
        <v>Oxford City AC</v>
      </c>
      <c r="H111" s="200" t="s">
        <v>19</v>
      </c>
      <c r="I111" s="34"/>
      <c r="J111" s="5" t="str">
        <f t="shared" si="3"/>
        <v/>
      </c>
      <c r="K111" s="5" t="str" cm="1">
        <f t="array" ref="K111">IFERROR(_xlfn.IFS(
                       $G$3="", "You need to enter an Event Date", D111="", "", F111="", "You need to enter an Age Group",
                       NOT(OR(F111="U11", F111="U9")), "Age Group must be either U9 or U11", J111&lt;8,"This athlete is too young to compete",
                       DATEDIF(E111,$G$3,"y") &lt; 8, "The athlete must be over 8 on the day of competition",
                       AND(REPLACE(F111,1,1,"")="11",J111=8),"This athlete is in the U9 age group",
                       AND(REPLACE(F111,1,1,"")="9", OR(J111=9, J111=10)),"This athlete is in the U11 age group",
                       J111="", "",
                       J111&gt;10,"This athlete is too old for QuadKids",
                       OR(J111=8, J111=9, J111=10), "OK"
      ),"An error occured")</f>
        <v/>
      </c>
    </row>
    <row r="112" spans="1:11" ht="15" customHeight="1">
      <c r="A112" s="360"/>
      <c r="B112" s="352"/>
      <c r="C112" s="116"/>
      <c r="D112" s="90"/>
      <c r="E112" s="127"/>
      <c r="F112" s="91"/>
      <c r="G112" s="12" t="str">
        <f t="shared" si="5"/>
        <v>Oxford City AC</v>
      </c>
      <c r="H112" s="200" t="s">
        <v>19</v>
      </c>
      <c r="I112" s="34"/>
      <c r="J112" s="5" t="str">
        <f t="shared" si="3"/>
        <v/>
      </c>
      <c r="K112" s="5" t="str" cm="1">
        <f t="array" ref="K112">IFERROR(_xlfn.IFS(
                       $G$3="", "You need to enter an Event Date", D112="", "", F112="", "You need to enter an Age Group",
                       NOT(OR(F112="U11", F112="U9")), "Age Group must be either U9 or U11", J112&lt;8,"This athlete is too young to compete",
                       DATEDIF(E112,$G$3,"y") &lt; 8, "The athlete must be over 8 on the day of competition",
                       AND(REPLACE(F112,1,1,"")="11",J112=8),"This athlete is in the U9 age group",
                       AND(REPLACE(F112,1,1,"")="9", OR(J112=9, J112=10)),"This athlete is in the U11 age group",
                       J112="", "",
                       J112&gt;10,"This athlete is too old for QuadKids",
                       OR(J112=8, J112=9, J112=10), "OK"
      ),"An error occured")</f>
        <v/>
      </c>
    </row>
    <row r="113" spans="1:11" ht="15" customHeight="1">
      <c r="A113" s="360"/>
      <c r="B113" s="352"/>
      <c r="C113" s="116"/>
      <c r="D113" s="90"/>
      <c r="E113" s="127"/>
      <c r="F113" s="91"/>
      <c r="G113" s="12" t="str">
        <f t="shared" si="5"/>
        <v>Oxford City AC</v>
      </c>
      <c r="H113" s="200" t="s">
        <v>19</v>
      </c>
      <c r="I113" s="34"/>
      <c r="J113" s="5" t="str">
        <f t="shared" si="3"/>
        <v/>
      </c>
      <c r="K113" s="5" t="str" cm="1">
        <f t="array" ref="K113">IFERROR(_xlfn.IFS(
                       $G$3="", "You need to enter an Event Date", D113="", "", F113="", "You need to enter an Age Group",
                       NOT(OR(F113="U11", F113="U9")), "Age Group must be either U9 or U11", J113&lt;8,"This athlete is too young to compete",
                       DATEDIF(E113,$G$3,"y") &lt; 8, "The athlete must be over 8 on the day of competition",
                       AND(REPLACE(F113,1,1,"")="11",J113=8),"This athlete is in the U9 age group",
                       AND(REPLACE(F113,1,1,"")="9", OR(J113=9, J113=10)),"This athlete is in the U11 age group",
                       J113="", "",
                       J113&gt;10,"This athlete is too old for QuadKids",
                       OR(J113=8, J113=9, J113=10), "OK"
      ),"An error occured")</f>
        <v/>
      </c>
    </row>
    <row r="114" spans="1:11" ht="15" customHeight="1">
      <c r="A114" s="360"/>
      <c r="B114" s="352"/>
      <c r="C114" s="116"/>
      <c r="D114" s="90"/>
      <c r="E114" s="127"/>
      <c r="F114" s="91"/>
      <c r="G114" s="12" t="str">
        <f t="shared" si="5"/>
        <v>Oxford City AC</v>
      </c>
      <c r="H114" s="200" t="s">
        <v>19</v>
      </c>
      <c r="I114" s="34"/>
      <c r="J114" s="5" t="str">
        <f t="shared" si="3"/>
        <v/>
      </c>
      <c r="K114" s="5" t="str" cm="1">
        <f t="array" ref="K114">IFERROR(_xlfn.IFS(
                       $G$3="", "You need to enter an Event Date", D114="", "", F114="", "You need to enter an Age Group",
                       NOT(OR(F114="U11", F114="U9")), "Age Group must be either U9 or U11", J114&lt;8,"This athlete is too young to compete",
                       DATEDIF(E114,$G$3,"y") &lt; 8, "The athlete must be over 8 on the day of competition",
                       AND(REPLACE(F114,1,1,"")="11",J114=8),"This athlete is in the U9 age group",
                       AND(REPLACE(F114,1,1,"")="9", OR(J114=9, J114=10)),"This athlete is in the U11 age group",
                       J114="", "",
                       J114&gt;10,"This athlete is too old for QuadKids",
                       OR(J114=8, J114=9, J114=10), "OK"
      ),"An error occured")</f>
        <v/>
      </c>
    </row>
    <row r="115" spans="1:11" ht="15" customHeight="1">
      <c r="A115" s="360"/>
      <c r="B115" s="352"/>
      <c r="C115" s="116"/>
      <c r="D115" s="90"/>
      <c r="E115" s="127"/>
      <c r="F115" s="91"/>
      <c r="G115" s="12" t="str">
        <f t="shared" si="5"/>
        <v>Oxford City AC</v>
      </c>
      <c r="H115" s="200" t="s">
        <v>19</v>
      </c>
      <c r="I115" s="34"/>
      <c r="J115" s="5" t="str">
        <f t="shared" si="3"/>
        <v/>
      </c>
      <c r="K115" s="5" t="str" cm="1">
        <f t="array" ref="K115">IFERROR(_xlfn.IFS(
                       $G$3="", "You need to enter an Event Date", D115="", "", F115="", "You need to enter an Age Group",
                       NOT(OR(F115="U11", F115="U9")), "Age Group must be either U9 or U11", J115&lt;8,"This athlete is too young to compete",
                       DATEDIF(E115,$G$3,"y") &lt; 8, "The athlete must be over 8 on the day of competition",
                       AND(REPLACE(F115,1,1,"")="11",J115=8),"This athlete is in the U9 age group",
                       AND(REPLACE(F115,1,1,"")="9", OR(J115=9, J115=10)),"This athlete is in the U11 age group",
                       J115="", "",
                       J115&gt;10,"This athlete is too old for QuadKids",
                       OR(J115=8, J115=9, J115=10), "OK"
      ),"An error occured")</f>
        <v/>
      </c>
    </row>
    <row r="116" spans="1:11" ht="15" customHeight="1" thickBot="1">
      <c r="A116" s="360"/>
      <c r="B116" s="352"/>
      <c r="C116" s="123"/>
      <c r="D116" s="124"/>
      <c r="E116" s="128"/>
      <c r="F116" s="125"/>
      <c r="G116" s="126" t="str">
        <f t="shared" si="5"/>
        <v>Oxford City AC</v>
      </c>
      <c r="H116" s="201" t="s">
        <v>19</v>
      </c>
      <c r="I116" s="34"/>
      <c r="J116" s="5" t="str">
        <f t="shared" si="3"/>
        <v/>
      </c>
      <c r="K116" s="5" t="str" cm="1">
        <f t="array" ref="K116">IFERROR(_xlfn.IFS(
                       $G$3="", "You need to enter an Event Date", D116="", "", F116="", "You need to enter an Age Group",
                       NOT(OR(F116="U11", F116="U9")), "Age Group must be either U9 or U11", J116&lt;8,"This athlete is too young to compete",
                       DATEDIF(E116,$G$3,"y") &lt; 8, "The athlete must be over 8 on the day of competition",
                       AND(REPLACE(F116,1,1,"")="11",J116=8),"This athlete is in the U9 age group",
                       AND(REPLACE(F116,1,1,"")="9", OR(J116=9, J116=10)),"This athlete is in the U11 age group",
                       J116="", "",
                       J116&gt;10,"This athlete is too old for QuadKids",
                       OR(J116=8, J116=9, J116=10), "OK"
      ),"An error occured")</f>
        <v/>
      </c>
    </row>
    <row r="117" spans="1:11" ht="15" customHeight="1">
      <c r="A117" s="360"/>
      <c r="B117" s="352"/>
      <c r="C117" s="119"/>
      <c r="D117" s="120"/>
      <c r="E117" s="129"/>
      <c r="F117" s="121"/>
      <c r="G117" s="122" t="str">
        <f t="shared" si="5"/>
        <v>Oxford City AC</v>
      </c>
      <c r="H117" s="202" t="s">
        <v>18</v>
      </c>
      <c r="I117" s="34"/>
      <c r="J117" s="5" t="str">
        <f t="shared" si="3"/>
        <v/>
      </c>
      <c r="K117" s="5" t="str" cm="1">
        <f t="array" ref="K117">IFERROR(_xlfn.IFS(
                       $G$3="", "You need to enter an Event Date", D117="", "", F117="", "You need to enter an Age Group",
                       NOT(OR(F117="U11", F117="U9")), "Age Group must be either U9 or U11", J117&lt;8,"This athlete is too young to compete",
                       DATEDIF(E117,$G$3,"y") &lt; 8, "The athlete must be over 8 on the day of competition",
                       AND(REPLACE(F117,1,1,"")="11",J117=8),"This athlete is in the U9 age group",
                       AND(REPLACE(F117,1,1,"")="9", OR(J117=9, J117=10)),"This athlete is in the U11 age group",
                       J117="", "",
                       J117&gt;10,"This athlete is too old for QuadKids",
                       OR(J117=8, J117=9, J117=10), "OK"
      ),"An error occured")</f>
        <v/>
      </c>
    </row>
    <row r="118" spans="1:11" ht="15" customHeight="1">
      <c r="A118" s="360"/>
      <c r="B118" s="352"/>
      <c r="C118" s="116"/>
      <c r="D118" s="90"/>
      <c r="E118" s="127"/>
      <c r="F118" s="91"/>
      <c r="G118" s="12" t="str">
        <f t="shared" si="5"/>
        <v>Oxford City AC</v>
      </c>
      <c r="H118" s="200" t="s">
        <v>18</v>
      </c>
      <c r="I118" s="34"/>
      <c r="J118" s="5" t="str">
        <f t="shared" si="3"/>
        <v/>
      </c>
      <c r="K118" s="5" t="str" cm="1">
        <f t="array" ref="K118">IFERROR(_xlfn.IFS(
                       $G$3="", "You need to enter an Event Date", D118="", "", F118="", "You need to enter an Age Group",
                       NOT(OR(F118="U11", F118="U9")), "Age Group must be either U9 or U11", J118&lt;8,"This athlete is too young to compete",
                       DATEDIF(E118,$G$3,"y") &lt; 8, "The athlete must be over 8 on the day of competition",
                       AND(REPLACE(F118,1,1,"")="11",J118=8),"This athlete is in the U9 age group",
                       AND(REPLACE(F118,1,1,"")="9", OR(J118=9, J118=10)),"This athlete is in the U11 age group",
                       J118="", "",
                       J118&gt;10,"This athlete is too old for QuadKids",
                       OR(J118=8, J118=9, J118=10), "OK"
      ),"An error occured")</f>
        <v/>
      </c>
    </row>
    <row r="119" spans="1:11" ht="15" customHeight="1">
      <c r="A119" s="360"/>
      <c r="B119" s="352"/>
      <c r="C119" s="116"/>
      <c r="D119" s="90"/>
      <c r="E119" s="127"/>
      <c r="F119" s="91"/>
      <c r="G119" s="12" t="str">
        <f t="shared" si="5"/>
        <v>Oxford City AC</v>
      </c>
      <c r="H119" s="200" t="s">
        <v>18</v>
      </c>
      <c r="I119" s="34"/>
      <c r="J119" s="5" t="str">
        <f t="shared" si="3"/>
        <v/>
      </c>
      <c r="K119" s="5" t="str" cm="1">
        <f t="array" ref="K119">IFERROR(_xlfn.IFS(
                       $G$3="", "You need to enter an Event Date", D119="", "", F119="", "You need to enter an Age Group",
                       NOT(OR(F119="U11", F119="U9")), "Age Group must be either U9 or U11", J119&lt;8,"This athlete is too young to compete",
                       DATEDIF(E119,$G$3,"y") &lt; 8, "The athlete must be over 8 on the day of competition",
                       AND(REPLACE(F119,1,1,"")="11",J119=8),"This athlete is in the U9 age group",
                       AND(REPLACE(F119,1,1,"")="9", OR(J119=9, J119=10)),"This athlete is in the U11 age group",
                       J119="", "",
                       J119&gt;10,"This athlete is too old for QuadKids",
                       OR(J119=8, J119=9, J119=10), "OK"
      ),"An error occured")</f>
        <v/>
      </c>
    </row>
    <row r="120" spans="1:11" ht="15" customHeight="1">
      <c r="A120" s="360"/>
      <c r="B120" s="352"/>
      <c r="C120" s="116"/>
      <c r="D120" s="90"/>
      <c r="E120" s="127"/>
      <c r="F120" s="91"/>
      <c r="G120" s="12" t="str">
        <f t="shared" si="5"/>
        <v>Oxford City AC</v>
      </c>
      <c r="H120" s="200" t="s">
        <v>18</v>
      </c>
      <c r="I120" s="34"/>
      <c r="J120" s="5" t="str">
        <f t="shared" si="3"/>
        <v/>
      </c>
      <c r="K120" s="5" t="str" cm="1">
        <f t="array" ref="K120">IFERROR(_xlfn.IFS(
                       $G$3="", "You need to enter an Event Date", D120="", "", F120="", "You need to enter an Age Group",
                       NOT(OR(F120="U11", F120="U9")), "Age Group must be either U9 or U11", J120&lt;8,"This athlete is too young to compete",
                       DATEDIF(E120,$G$3,"y") &lt; 8, "The athlete must be over 8 on the day of competition",
                       AND(REPLACE(F120,1,1,"")="11",J120=8),"This athlete is in the U9 age group",
                       AND(REPLACE(F120,1,1,"")="9", OR(J120=9, J120=10)),"This athlete is in the U11 age group",
                       J120="", "",
                       J120&gt;10,"This athlete is too old for QuadKids",
                       OR(J120=8, J120=9, J120=10), "OK"
      ),"An error occured")</f>
        <v/>
      </c>
    </row>
    <row r="121" spans="1:11" ht="15" customHeight="1">
      <c r="A121" s="360"/>
      <c r="B121" s="352"/>
      <c r="C121" s="116"/>
      <c r="D121" s="90"/>
      <c r="E121" s="127"/>
      <c r="F121" s="91"/>
      <c r="G121" s="12" t="str">
        <f t="shared" si="5"/>
        <v>Oxford City AC</v>
      </c>
      <c r="H121" s="200" t="s">
        <v>18</v>
      </c>
      <c r="I121" s="34"/>
      <c r="J121" s="5" t="str">
        <f t="shared" si="3"/>
        <v/>
      </c>
      <c r="K121" s="5" t="str" cm="1">
        <f t="array" ref="K121">IFERROR(_xlfn.IFS(
                       $G$3="", "You need to enter an Event Date", D121="", "", F121="", "You need to enter an Age Group",
                       NOT(OR(F121="U11", F121="U9")), "Age Group must be either U9 or U11", J121&lt;8,"This athlete is too young to compete",
                       DATEDIF(E121,$G$3,"y") &lt; 8, "The athlete must be over 8 on the day of competition",
                       AND(REPLACE(F121,1,1,"")="11",J121=8),"This athlete is in the U9 age group",
                       AND(REPLACE(F121,1,1,"")="9", OR(J121=9, J121=10)),"This athlete is in the U11 age group",
                       J121="", "",
                       J121&gt;10,"This athlete is too old for QuadKids",
                       OR(J121=8, J121=9, J121=10), "OK"
      ),"An error occured")</f>
        <v/>
      </c>
    </row>
    <row r="122" spans="1:11" ht="15" customHeight="1">
      <c r="A122" s="360"/>
      <c r="B122" s="352"/>
      <c r="C122" s="116"/>
      <c r="D122" s="90"/>
      <c r="E122" s="127"/>
      <c r="F122" s="91"/>
      <c r="G122" s="12" t="str">
        <f t="shared" si="5"/>
        <v>Oxford City AC</v>
      </c>
      <c r="H122" s="200" t="s">
        <v>18</v>
      </c>
      <c r="I122" s="34"/>
      <c r="J122" s="5" t="str">
        <f t="shared" si="3"/>
        <v/>
      </c>
      <c r="K122" s="5" t="str" cm="1">
        <f t="array" ref="K122">IFERROR(_xlfn.IFS(
                       $G$3="", "You need to enter an Event Date", D122="", "", F122="", "You need to enter an Age Group",
                       NOT(OR(F122="U11", F122="U9")), "Age Group must be either U9 or U11", J122&lt;8,"This athlete is too young to compete",
                       DATEDIF(E122,$G$3,"y") &lt; 8, "The athlete must be over 8 on the day of competition",
                       AND(REPLACE(F122,1,1,"")="11",J122=8),"This athlete is in the U9 age group",
                       AND(REPLACE(F122,1,1,"")="9", OR(J122=9, J122=10)),"This athlete is in the U11 age group",
                       J122="", "",
                       J122&gt;10,"This athlete is too old for QuadKids",
                       OR(J122=8, J122=9, J122=10), "OK"
      ),"An error occured")</f>
        <v/>
      </c>
    </row>
    <row r="123" spans="1:11" ht="15" customHeight="1">
      <c r="A123" s="360"/>
      <c r="B123" s="352"/>
      <c r="C123" s="116"/>
      <c r="D123" s="90"/>
      <c r="E123" s="127"/>
      <c r="F123" s="91"/>
      <c r="G123" s="12" t="str">
        <f t="shared" si="5"/>
        <v>Oxford City AC</v>
      </c>
      <c r="H123" s="200" t="s">
        <v>18</v>
      </c>
      <c r="I123" s="34"/>
      <c r="J123" s="5" t="str">
        <f t="shared" si="3"/>
        <v/>
      </c>
      <c r="K123" s="5" t="str" cm="1">
        <f t="array" ref="K123">IFERROR(_xlfn.IFS(
                       $G$3="", "You need to enter an Event Date", D123="", "", F123="", "You need to enter an Age Group",
                       NOT(OR(F123="U11", F123="U9")), "Age Group must be either U9 or U11", J123&lt;8,"This athlete is too young to compete",
                       DATEDIF(E123,$G$3,"y") &lt; 8, "The athlete must be over 8 on the day of competition",
                       AND(REPLACE(F123,1,1,"")="11",J123=8),"This athlete is in the U9 age group",
                       AND(REPLACE(F123,1,1,"")="9", OR(J123=9, J123=10)),"This athlete is in the U11 age group",
                       J123="", "",
                       J123&gt;10,"This athlete is too old for QuadKids",
                       OR(J123=8, J123=9, J123=10), "OK"
      ),"An error occured")</f>
        <v/>
      </c>
    </row>
    <row r="124" spans="1:11" ht="15" customHeight="1">
      <c r="A124" s="360"/>
      <c r="B124" s="352"/>
      <c r="C124" s="116"/>
      <c r="D124" s="90"/>
      <c r="E124" s="127"/>
      <c r="F124" s="91"/>
      <c r="G124" s="12" t="str">
        <f t="shared" si="5"/>
        <v>Oxford City AC</v>
      </c>
      <c r="H124" s="200" t="s">
        <v>18</v>
      </c>
      <c r="I124" s="34"/>
      <c r="J124" s="5" t="str">
        <f t="shared" si="3"/>
        <v/>
      </c>
      <c r="K124" s="5" t="str" cm="1">
        <f t="array" ref="K124">IFERROR(_xlfn.IFS(
                       $G$3="", "You need to enter an Event Date", D124="", "", F124="", "You need to enter an Age Group",
                       NOT(OR(F124="U11", F124="U9")), "Age Group must be either U9 or U11", J124&lt;8,"This athlete is too young to compete",
                       DATEDIF(E124,$G$3,"y") &lt; 8, "The athlete must be over 8 on the day of competition",
                       AND(REPLACE(F124,1,1,"")="11",J124=8),"This athlete is in the U9 age group",
                       AND(REPLACE(F124,1,1,"")="9", OR(J124=9, J124=10)),"This athlete is in the U11 age group",
                       J124="", "",
                       J124&gt;10,"This athlete is too old for QuadKids",
                       OR(J124=8, J124=9, J124=10), "OK"
      ),"An error occured")</f>
        <v/>
      </c>
    </row>
    <row r="125" spans="1:11" ht="15" customHeight="1">
      <c r="A125" s="360"/>
      <c r="B125" s="352"/>
      <c r="C125" s="116"/>
      <c r="D125" s="90"/>
      <c r="E125" s="127"/>
      <c r="F125" s="91"/>
      <c r="G125" s="12" t="str">
        <f t="shared" si="5"/>
        <v>Oxford City AC</v>
      </c>
      <c r="H125" s="200" t="s">
        <v>18</v>
      </c>
      <c r="I125" s="34"/>
      <c r="J125" s="5" t="str">
        <f t="shared" si="3"/>
        <v/>
      </c>
      <c r="K125" s="5" t="str" cm="1">
        <f t="array" ref="K125">IFERROR(_xlfn.IFS(
                       $G$3="", "You need to enter an Event Date", D125="", "", F125="", "You need to enter an Age Group",
                       NOT(OR(F125="U11", F125="U9")), "Age Group must be either U9 or U11", J125&lt;8,"This athlete is too young to compete",
                       DATEDIF(E125,$G$3,"y") &lt; 8, "The athlete must be over 8 on the day of competition",
                       AND(REPLACE(F125,1,1,"")="11",J125=8),"This athlete is in the U9 age group",
                       AND(REPLACE(F125,1,1,"")="9", OR(J125=9, J125=10)),"This athlete is in the U11 age group",
                       J125="", "",
                       J125&gt;10,"This athlete is too old for QuadKids",
                       OR(J125=8, J125=9, J125=10), "OK"
      ),"An error occured")</f>
        <v/>
      </c>
    </row>
    <row r="126" spans="1:11" ht="15" customHeight="1">
      <c r="A126" s="360"/>
      <c r="B126" s="352"/>
      <c r="C126" s="116"/>
      <c r="D126" s="90"/>
      <c r="E126" s="127"/>
      <c r="F126" s="91"/>
      <c r="G126" s="12" t="str">
        <f t="shared" si="5"/>
        <v>Oxford City AC</v>
      </c>
      <c r="H126" s="200" t="s">
        <v>18</v>
      </c>
      <c r="I126" s="34"/>
      <c r="J126" s="5" t="str">
        <f t="shared" si="3"/>
        <v/>
      </c>
      <c r="K126" s="5" t="str" cm="1">
        <f t="array" ref="K126">IFERROR(_xlfn.IFS(
                       $G$3="", "You need to enter an Event Date", D126="", "", F126="", "You need to enter an Age Group",
                       NOT(OR(F126="U11", F126="U9")), "Age Group must be either U9 or U11", J126&lt;8,"This athlete is too young to compete",
                       DATEDIF(E126,$G$3,"y") &lt; 8, "The athlete must be over 8 on the day of competition",
                       AND(REPLACE(F126,1,1,"")="11",J126=8),"This athlete is in the U9 age group",
                       AND(REPLACE(F126,1,1,"")="9", OR(J126=9, J126=10)),"This athlete is in the U11 age group",
                       J126="", "",
                       J126&gt;10,"This athlete is too old for QuadKids",
                       OR(J126=8, J126=9, J126=10), "OK"
      ),"An error occured")</f>
        <v/>
      </c>
    </row>
    <row r="127" spans="1:11" ht="15" customHeight="1">
      <c r="A127" s="360"/>
      <c r="B127" s="352"/>
      <c r="C127" s="116"/>
      <c r="D127" s="90"/>
      <c r="E127" s="127"/>
      <c r="F127" s="91"/>
      <c r="G127" s="12" t="str">
        <f t="shared" si="5"/>
        <v>Oxford City AC</v>
      </c>
      <c r="H127" s="200" t="s">
        <v>18</v>
      </c>
      <c r="I127" s="34"/>
      <c r="J127" s="5" t="str">
        <f t="shared" si="3"/>
        <v/>
      </c>
      <c r="K127" s="5" t="str" cm="1">
        <f t="array" ref="K127">IFERROR(_xlfn.IFS(
                       $G$3="", "You need to enter an Event Date", D127="", "", F127="", "You need to enter an Age Group",
                       NOT(OR(F127="U11", F127="U9")), "Age Group must be either U9 or U11", J127&lt;8,"This athlete is too young to compete",
                       DATEDIF(E127,$G$3,"y") &lt; 8, "The athlete must be over 8 on the day of competition",
                       AND(REPLACE(F127,1,1,"")="11",J127=8),"This athlete is in the U9 age group",
                       AND(REPLACE(F127,1,1,"")="9", OR(J127=9, J127=10)),"This athlete is in the U11 age group",
                       J127="", "",
                       J127&gt;10,"This athlete is too old for QuadKids",
                       OR(J127=8, J127=9, J127=10), "OK"
      ),"An error occured")</f>
        <v/>
      </c>
    </row>
    <row r="128" spans="1:11" ht="15" customHeight="1">
      <c r="A128" s="360"/>
      <c r="B128" s="352"/>
      <c r="C128" s="116"/>
      <c r="D128" s="90"/>
      <c r="E128" s="127"/>
      <c r="F128" s="91"/>
      <c r="G128" s="12" t="str">
        <f t="shared" si="5"/>
        <v>Oxford City AC</v>
      </c>
      <c r="H128" s="200" t="s">
        <v>18</v>
      </c>
      <c r="I128" s="34"/>
      <c r="J128" s="5" t="str">
        <f t="shared" si="3"/>
        <v/>
      </c>
      <c r="K128" s="5" t="str" cm="1">
        <f t="array" ref="K128">IFERROR(_xlfn.IFS(
                       $G$3="", "You need to enter an Event Date", D128="", "", F128="", "You need to enter an Age Group",
                       NOT(OR(F128="U11", F128="U9")), "Age Group must be either U9 or U11", J128&lt;8,"This athlete is too young to compete",
                       DATEDIF(E128,$G$3,"y") &lt; 8, "The athlete must be over 8 on the day of competition",
                       AND(REPLACE(F128,1,1,"")="11",J128=8),"This athlete is in the U9 age group",
                       AND(REPLACE(F128,1,1,"")="9", OR(J128=9, J128=10)),"This athlete is in the U11 age group",
                       J128="", "",
                       J128&gt;10,"This athlete is too old for QuadKids",
                       OR(J128=8, J128=9, J128=10), "OK"
      ),"An error occured")</f>
        <v/>
      </c>
    </row>
    <row r="129" spans="1:11" ht="15" customHeight="1">
      <c r="A129" s="360"/>
      <c r="B129" s="352"/>
      <c r="C129" s="116"/>
      <c r="D129" s="90"/>
      <c r="E129" s="127"/>
      <c r="F129" s="91"/>
      <c r="G129" s="12" t="str">
        <f t="shared" si="5"/>
        <v>Oxford City AC</v>
      </c>
      <c r="H129" s="200" t="s">
        <v>18</v>
      </c>
      <c r="I129" s="34"/>
      <c r="J129" s="5" t="str">
        <f t="shared" si="3"/>
        <v/>
      </c>
      <c r="K129" s="5" t="str" cm="1">
        <f t="array" ref="K129">IFERROR(_xlfn.IFS(
                       $G$3="", "You need to enter an Event Date", D129="", "", F129="", "You need to enter an Age Group",
                       NOT(OR(F129="U11", F129="U9")), "Age Group must be either U9 or U11", J129&lt;8,"This athlete is too young to compete",
                       DATEDIF(E129,$G$3,"y") &lt; 8, "The athlete must be over 8 on the day of competition",
                       AND(REPLACE(F129,1,1,"")="11",J129=8),"This athlete is in the U9 age group",
                       AND(REPLACE(F129,1,1,"")="9", OR(J129=9, J129=10)),"This athlete is in the U11 age group",
                       J129="", "",
                       J129&gt;10,"This athlete is too old for QuadKids",
                       OR(J129=8, J129=9, J129=10), "OK"
      ),"An error occured")</f>
        <v/>
      </c>
    </row>
    <row r="130" spans="1:11" ht="15" customHeight="1">
      <c r="A130" s="360"/>
      <c r="B130" s="352"/>
      <c r="C130" s="116"/>
      <c r="D130" s="90"/>
      <c r="E130" s="127"/>
      <c r="F130" s="91"/>
      <c r="G130" s="12" t="str">
        <f t="shared" si="5"/>
        <v>Oxford City AC</v>
      </c>
      <c r="H130" s="200" t="s">
        <v>18</v>
      </c>
      <c r="I130" s="34"/>
      <c r="J130" s="5" t="str">
        <f t="shared" si="3"/>
        <v/>
      </c>
      <c r="K130" s="5" t="str" cm="1">
        <f t="array" ref="K130">IFERROR(_xlfn.IFS(
                       $G$3="", "You need to enter an Event Date", D130="", "", F130="", "You need to enter an Age Group",
                       NOT(OR(F130="U11", F130="U9")), "Age Group must be either U9 or U11", J130&lt;8,"This athlete is too young to compete",
                       DATEDIF(E130,$G$3,"y") &lt; 8, "The athlete must be over 8 on the day of competition",
                       AND(REPLACE(F130,1,1,"")="11",J130=8),"This athlete is in the U9 age group",
                       AND(REPLACE(F130,1,1,"")="9", OR(J130=9, J130=10)),"This athlete is in the U11 age group",
                       J130="", "",
                       J130&gt;10,"This athlete is too old for QuadKids",
                       OR(J130=8, J130=9, J130=10), "OK"
      ),"An error occured")</f>
        <v/>
      </c>
    </row>
    <row r="131" spans="1:11" ht="15" customHeight="1">
      <c r="A131" s="360"/>
      <c r="B131" s="352"/>
      <c r="C131" s="116"/>
      <c r="D131" s="90"/>
      <c r="E131" s="127"/>
      <c r="F131" s="91"/>
      <c r="G131" s="12" t="str">
        <f t="shared" si="5"/>
        <v>Oxford City AC</v>
      </c>
      <c r="H131" s="200" t="s">
        <v>18</v>
      </c>
      <c r="I131" s="34"/>
      <c r="J131" s="5" t="str">
        <f t="shared" si="3"/>
        <v/>
      </c>
      <c r="K131" s="5" t="str" cm="1">
        <f t="array" ref="K131">IFERROR(_xlfn.IFS(
                       $G$3="", "You need to enter an Event Date", D131="", "", F131="", "You need to enter an Age Group",
                       NOT(OR(F131="U11", F131="U9")), "Age Group must be either U9 or U11", J131&lt;8,"This athlete is too young to compete",
                       DATEDIF(E131,$G$3,"y") &lt; 8, "The athlete must be over 8 on the day of competition",
                       AND(REPLACE(F131,1,1,"")="11",J131=8),"This athlete is in the U9 age group",
                       AND(REPLACE(F131,1,1,"")="9", OR(J131=9, J131=10)),"This athlete is in the U11 age group",
                       J131="", "",
                       J131&gt;10,"This athlete is too old for QuadKids",
                       OR(J131=8, J131=9, J131=10), "OK"
      ),"An error occured")</f>
        <v/>
      </c>
    </row>
    <row r="132" spans="1:11" ht="15" customHeight="1" thickBot="1">
      <c r="A132" s="361"/>
      <c r="B132" s="353"/>
      <c r="C132" s="123"/>
      <c r="D132" s="124"/>
      <c r="E132" s="128"/>
      <c r="F132" s="125"/>
      <c r="G132" s="126" t="str">
        <f t="shared" si="5"/>
        <v>Oxford City AC</v>
      </c>
      <c r="H132" s="201" t="s">
        <v>18</v>
      </c>
      <c r="I132" s="34"/>
      <c r="J132" s="5" t="str">
        <f t="shared" si="3"/>
        <v/>
      </c>
      <c r="K132" s="5" t="str" cm="1">
        <f t="array" ref="K132">IFERROR(_xlfn.IFS(
                       $G$3="", "You need to enter an Event Date", D132="", "", F132="", "You need to enter an Age Group",
                       NOT(OR(F132="U11", F132="U9")), "Age Group must be either U9 or U11", J132&lt;8,"This athlete is too young to compete",
                       DATEDIF(E132,$G$3,"y") &lt; 8, "The athlete must be over 8 on the day of competition",
                       AND(REPLACE(F132,1,1,"")="11",J132=8),"This athlete is in the U9 age group",
                       AND(REPLACE(F132,1,1,"")="9", OR(J132=9, J132=10)),"This athlete is in the U11 age group",
                       J132="", "",
                       J132&gt;10,"This athlete is too old for QuadKids",
                       OR(J132=8, J132=9, J132=10), "OK"
      ),"An error occured")</f>
        <v/>
      </c>
    </row>
    <row r="133" spans="1:11" ht="15" customHeight="1">
      <c r="A133" s="359"/>
      <c r="B133" s="351" t="str">
        <f>'MATCH DETAILS'!B10</f>
        <v>Radley AC</v>
      </c>
      <c r="C133" s="119"/>
      <c r="D133" s="120"/>
      <c r="E133" s="129"/>
      <c r="F133" s="121"/>
      <c r="G133" s="122" t="str">
        <f>$B$133</f>
        <v>Radley AC</v>
      </c>
      <c r="H133" s="202" t="s">
        <v>19</v>
      </c>
      <c r="I133" s="34"/>
      <c r="J133" s="5" t="str">
        <f t="shared" ref="J133:J196" si="6">IFERROR(IF(OR(E133="", $G$3=""),"", DATEDIF(E133,(DATE(YEAR($G$3),8,31)),"y")),"")</f>
        <v/>
      </c>
      <c r="K133" s="5" t="str" cm="1">
        <f t="array" ref="K133">IFERROR(_xlfn.IFS(
                       $G$3="", "You need to enter an Event Date", D133="", "", F133="", "You need to enter an Age Group",
                       NOT(OR(F133="U11", F133="U9")), "Age Group must be either U9 or U11", J133&lt;8,"This athlete is too young to compete",
                       DATEDIF(E133,$G$3,"y") &lt; 8, "The athlete must be over 8 on the day of competition",
                       AND(REPLACE(F133,1,1,"")="11",J133=8),"This athlete is in the U9 age group",
                       AND(REPLACE(F133,1,1,"")="9", OR(J133=9, J133=10)),"This athlete is in the U11 age group",
                       J133="", "",
                       J133&gt;10,"This athlete is too old for QuadKids",
                       OR(J133=8, J133=9, J133=10), "OK"
      ),"An error occured")</f>
        <v/>
      </c>
    </row>
    <row r="134" spans="1:11" ht="15" customHeight="1">
      <c r="A134" s="360"/>
      <c r="B134" s="352"/>
      <c r="C134" s="116"/>
      <c r="D134" s="90"/>
      <c r="E134" s="127"/>
      <c r="F134" s="91"/>
      <c r="G134" s="12" t="str">
        <f t="shared" ref="G134:G164" si="7">$B$133</f>
        <v>Radley AC</v>
      </c>
      <c r="H134" s="200" t="s">
        <v>19</v>
      </c>
      <c r="I134" s="34"/>
      <c r="J134" s="5" t="str">
        <f t="shared" si="6"/>
        <v/>
      </c>
      <c r="K134" s="5" t="str" cm="1">
        <f t="array" ref="K134">IFERROR(_xlfn.IFS(
                       $G$3="", "You need to enter an Event Date", D134="", "", F134="", "You need to enter an Age Group",
                       NOT(OR(F134="U11", F134="U9")), "Age Group must be either U9 or U11", J134&lt;8,"This athlete is too young to compete",
                       DATEDIF(E134,$G$3,"y") &lt; 8, "The athlete must be over 8 on the day of competition",
                       AND(REPLACE(F134,1,1,"")="11",J134=8),"This athlete is in the U9 age group",
                       AND(REPLACE(F134,1,1,"")="9", OR(J134=9, J134=10)),"This athlete is in the U11 age group",
                       J134="", "",
                       J134&gt;10,"This athlete is too old for QuadKids",
                       OR(J134=8, J134=9, J134=10), "OK"
      ),"An error occured")</f>
        <v/>
      </c>
    </row>
    <row r="135" spans="1:11" ht="15" customHeight="1">
      <c r="A135" s="360"/>
      <c r="B135" s="352"/>
      <c r="C135" s="116"/>
      <c r="D135" s="90"/>
      <c r="E135" s="127"/>
      <c r="F135" s="91"/>
      <c r="G135" s="12" t="str">
        <f t="shared" si="7"/>
        <v>Radley AC</v>
      </c>
      <c r="H135" s="200" t="s">
        <v>19</v>
      </c>
      <c r="I135" s="34"/>
      <c r="J135" s="5" t="str">
        <f t="shared" si="6"/>
        <v/>
      </c>
      <c r="K135" s="5" t="str" cm="1">
        <f t="array" ref="K135">IFERROR(_xlfn.IFS(
                       $G$3="", "You need to enter an Event Date", D135="", "", F135="", "You need to enter an Age Group",
                       NOT(OR(F135="U11", F135="U9")), "Age Group must be either U9 or U11", J135&lt;8,"This athlete is too young to compete",
                       DATEDIF(E135,$G$3,"y") &lt; 8, "The athlete must be over 8 on the day of competition",
                       AND(REPLACE(F135,1,1,"")="11",J135=8),"This athlete is in the U9 age group",
                       AND(REPLACE(F135,1,1,"")="9", OR(J135=9, J135=10)),"This athlete is in the U11 age group",
                       J135="", "",
                       J135&gt;10,"This athlete is too old for QuadKids",
                       OR(J135=8, J135=9, J135=10), "OK"
      ),"An error occured")</f>
        <v/>
      </c>
    </row>
    <row r="136" spans="1:11" ht="15" customHeight="1">
      <c r="A136" s="360"/>
      <c r="B136" s="352"/>
      <c r="C136" s="116"/>
      <c r="D136" s="90"/>
      <c r="E136" s="127"/>
      <c r="F136" s="91"/>
      <c r="G136" s="12" t="str">
        <f t="shared" si="7"/>
        <v>Radley AC</v>
      </c>
      <c r="H136" s="200" t="s">
        <v>19</v>
      </c>
      <c r="I136" s="34"/>
      <c r="J136" s="5" t="str">
        <f t="shared" si="6"/>
        <v/>
      </c>
      <c r="K136" s="5" t="str" cm="1">
        <f t="array" ref="K136">IFERROR(_xlfn.IFS(
                       $G$3="", "You need to enter an Event Date", D136="", "", F136="", "You need to enter an Age Group",
                       NOT(OR(F136="U11", F136="U9")), "Age Group must be either U9 or U11", J136&lt;8,"This athlete is too young to compete",
                       DATEDIF(E136,$G$3,"y") &lt; 8, "The athlete must be over 8 on the day of competition",
                       AND(REPLACE(F136,1,1,"")="11",J136=8),"This athlete is in the U9 age group",
                       AND(REPLACE(F136,1,1,"")="9", OR(J136=9, J136=10)),"This athlete is in the U11 age group",
                       J136="", "",
                       J136&gt;10,"This athlete is too old for QuadKids",
                       OR(J136=8, J136=9, J136=10), "OK"
      ),"An error occured")</f>
        <v/>
      </c>
    </row>
    <row r="137" spans="1:11" ht="15" customHeight="1">
      <c r="A137" s="360"/>
      <c r="B137" s="352"/>
      <c r="C137" s="116"/>
      <c r="D137" s="90"/>
      <c r="E137" s="127"/>
      <c r="F137" s="91"/>
      <c r="G137" s="12" t="str">
        <f t="shared" si="7"/>
        <v>Radley AC</v>
      </c>
      <c r="H137" s="200" t="s">
        <v>19</v>
      </c>
      <c r="I137" s="34"/>
      <c r="J137" s="5" t="str">
        <f t="shared" si="6"/>
        <v/>
      </c>
      <c r="K137" s="5" t="str" cm="1">
        <f t="array" ref="K137">IFERROR(_xlfn.IFS(
                       $G$3="", "You need to enter an Event Date", D137="", "", F137="", "You need to enter an Age Group",
                       NOT(OR(F137="U11", F137="U9")), "Age Group must be either U9 or U11", J137&lt;8,"This athlete is too young to compete",
                       DATEDIF(E137,$G$3,"y") &lt; 8, "The athlete must be over 8 on the day of competition",
                       AND(REPLACE(F137,1,1,"")="11",J137=8),"This athlete is in the U9 age group",
                       AND(REPLACE(F137,1,1,"")="9", OR(J137=9, J137=10)),"This athlete is in the U11 age group",
                       J137="", "",
                       J137&gt;10,"This athlete is too old for QuadKids",
                       OR(J137=8, J137=9, J137=10), "OK"
      ),"An error occured")</f>
        <v/>
      </c>
    </row>
    <row r="138" spans="1:11" ht="15" customHeight="1">
      <c r="A138" s="360"/>
      <c r="B138" s="352"/>
      <c r="C138" s="116"/>
      <c r="D138" s="90"/>
      <c r="E138" s="127"/>
      <c r="F138" s="91"/>
      <c r="G138" s="12" t="str">
        <f t="shared" si="7"/>
        <v>Radley AC</v>
      </c>
      <c r="H138" s="200" t="s">
        <v>19</v>
      </c>
      <c r="I138" s="34"/>
      <c r="J138" s="5" t="str">
        <f t="shared" si="6"/>
        <v/>
      </c>
      <c r="K138" s="5" t="str" cm="1">
        <f t="array" ref="K138">IFERROR(_xlfn.IFS(
                       $G$3="", "You need to enter an Event Date", D138="", "", F138="", "You need to enter an Age Group",
                       NOT(OR(F138="U11", F138="U9")), "Age Group must be either U9 or U11", J138&lt;8,"This athlete is too young to compete",
                       DATEDIF(E138,$G$3,"y") &lt; 8, "The athlete must be over 8 on the day of competition",
                       AND(REPLACE(F138,1,1,"")="11",J138=8),"This athlete is in the U9 age group",
                       AND(REPLACE(F138,1,1,"")="9", OR(J138=9, J138=10)),"This athlete is in the U11 age group",
                       J138="", "",
                       J138&gt;10,"This athlete is too old for QuadKids",
                       OR(J138=8, J138=9, J138=10), "OK"
      ),"An error occured")</f>
        <v/>
      </c>
    </row>
    <row r="139" spans="1:11" ht="15" customHeight="1">
      <c r="A139" s="360"/>
      <c r="B139" s="352"/>
      <c r="C139" s="116"/>
      <c r="D139" s="90"/>
      <c r="E139" s="127"/>
      <c r="F139" s="91"/>
      <c r="G139" s="12" t="str">
        <f t="shared" si="7"/>
        <v>Radley AC</v>
      </c>
      <c r="H139" s="200" t="s">
        <v>19</v>
      </c>
      <c r="I139" s="34"/>
      <c r="J139" s="5" t="str">
        <f t="shared" si="6"/>
        <v/>
      </c>
      <c r="K139" s="5" t="str" cm="1">
        <f t="array" ref="K139">IFERROR(_xlfn.IFS(
                       $G$3="", "You need to enter an Event Date", D139="", "", F139="", "You need to enter an Age Group",
                       NOT(OR(F139="U11", F139="U9")), "Age Group must be either U9 or U11", J139&lt;8,"This athlete is too young to compete",
                       DATEDIF(E139,$G$3,"y") &lt; 8, "The athlete must be over 8 on the day of competition",
                       AND(REPLACE(F139,1,1,"")="11",J139=8),"This athlete is in the U9 age group",
                       AND(REPLACE(F139,1,1,"")="9", OR(J139=9, J139=10)),"This athlete is in the U11 age group",
                       J139="", "",
                       J139&gt;10,"This athlete is too old for QuadKids",
                       OR(J139=8, J139=9, J139=10), "OK"
      ),"An error occured")</f>
        <v/>
      </c>
    </row>
    <row r="140" spans="1:11" ht="15" customHeight="1">
      <c r="A140" s="360"/>
      <c r="B140" s="352"/>
      <c r="C140" s="116"/>
      <c r="D140" s="90"/>
      <c r="E140" s="127"/>
      <c r="F140" s="91"/>
      <c r="G140" s="12" t="str">
        <f t="shared" si="7"/>
        <v>Radley AC</v>
      </c>
      <c r="H140" s="200" t="s">
        <v>19</v>
      </c>
      <c r="I140" s="34"/>
      <c r="J140" s="5" t="str">
        <f t="shared" si="6"/>
        <v/>
      </c>
      <c r="K140" s="5" t="str" cm="1">
        <f t="array" ref="K140">IFERROR(_xlfn.IFS(
                       $G$3="", "You need to enter an Event Date", D140="", "", F140="", "You need to enter an Age Group",
                       NOT(OR(F140="U11", F140="U9")), "Age Group must be either U9 or U11", J140&lt;8,"This athlete is too young to compete",
                       DATEDIF(E140,$G$3,"y") &lt; 8, "The athlete must be over 8 on the day of competition",
                       AND(REPLACE(F140,1,1,"")="11",J140=8),"This athlete is in the U9 age group",
                       AND(REPLACE(F140,1,1,"")="9", OR(J140=9, J140=10)),"This athlete is in the U11 age group",
                       J140="", "",
                       J140&gt;10,"This athlete is too old for QuadKids",
                       OR(J140=8, J140=9, J140=10), "OK"
      ),"An error occured")</f>
        <v/>
      </c>
    </row>
    <row r="141" spans="1:11" ht="15" customHeight="1">
      <c r="A141" s="360"/>
      <c r="B141" s="352"/>
      <c r="C141" s="116"/>
      <c r="D141" s="90"/>
      <c r="E141" s="127"/>
      <c r="F141" s="91"/>
      <c r="G141" s="12" t="str">
        <f t="shared" si="7"/>
        <v>Radley AC</v>
      </c>
      <c r="H141" s="200" t="s">
        <v>19</v>
      </c>
      <c r="I141" s="34"/>
      <c r="J141" s="5" t="str">
        <f t="shared" si="6"/>
        <v/>
      </c>
      <c r="K141" s="5" t="str" cm="1">
        <f t="array" ref="K141">IFERROR(_xlfn.IFS(
                       $G$3="", "You need to enter an Event Date", D141="", "", F141="", "You need to enter an Age Group",
                       NOT(OR(F141="U11", F141="U9")), "Age Group must be either U9 or U11", J141&lt;8,"This athlete is too young to compete",
                       DATEDIF(E141,$G$3,"y") &lt; 8, "The athlete must be over 8 on the day of competition",
                       AND(REPLACE(F141,1,1,"")="11",J141=8),"This athlete is in the U9 age group",
                       AND(REPLACE(F141,1,1,"")="9", OR(J141=9, J141=10)),"This athlete is in the U11 age group",
                       J141="", "",
                       J141&gt;10,"This athlete is too old for QuadKids",
                       OR(J141=8, J141=9, J141=10), "OK"
      ),"An error occured")</f>
        <v/>
      </c>
    </row>
    <row r="142" spans="1:11" ht="15" customHeight="1">
      <c r="A142" s="360"/>
      <c r="B142" s="352"/>
      <c r="C142" s="116"/>
      <c r="D142" s="90"/>
      <c r="E142" s="127"/>
      <c r="F142" s="91"/>
      <c r="G142" s="12" t="str">
        <f t="shared" si="7"/>
        <v>Radley AC</v>
      </c>
      <c r="H142" s="200" t="s">
        <v>19</v>
      </c>
      <c r="I142" s="34"/>
      <c r="J142" s="5" t="str">
        <f t="shared" si="6"/>
        <v/>
      </c>
      <c r="K142" s="5" t="str" cm="1">
        <f t="array" ref="K142">IFERROR(_xlfn.IFS(
                       $G$3="", "You need to enter an Event Date", D142="", "", F142="", "You need to enter an Age Group",
                       NOT(OR(F142="U11", F142="U9")), "Age Group must be either U9 or U11", J142&lt;8,"This athlete is too young to compete",
                       DATEDIF(E142,$G$3,"y") &lt; 8, "The athlete must be over 8 on the day of competition",
                       AND(REPLACE(F142,1,1,"")="11",J142=8),"This athlete is in the U9 age group",
                       AND(REPLACE(F142,1,1,"")="9", OR(J142=9, J142=10)),"This athlete is in the U11 age group",
                       J142="", "",
                       J142&gt;10,"This athlete is too old for QuadKids",
                       OR(J142=8, J142=9, J142=10), "OK"
      ),"An error occured")</f>
        <v/>
      </c>
    </row>
    <row r="143" spans="1:11" ht="15" customHeight="1">
      <c r="A143" s="360"/>
      <c r="B143" s="352"/>
      <c r="C143" s="116"/>
      <c r="D143" s="90"/>
      <c r="E143" s="127"/>
      <c r="F143" s="91"/>
      <c r="G143" s="12" t="str">
        <f t="shared" si="7"/>
        <v>Radley AC</v>
      </c>
      <c r="H143" s="200" t="s">
        <v>19</v>
      </c>
      <c r="I143" s="34"/>
      <c r="J143" s="5" t="str">
        <f t="shared" si="6"/>
        <v/>
      </c>
      <c r="K143" s="5" t="str" cm="1">
        <f t="array" ref="K143">IFERROR(_xlfn.IFS(
                       $G$3="", "You need to enter an Event Date", D143="", "", F143="", "You need to enter an Age Group",
                       NOT(OR(F143="U11", F143="U9")), "Age Group must be either U9 or U11", J143&lt;8,"This athlete is too young to compete",
                       DATEDIF(E143,$G$3,"y") &lt; 8, "The athlete must be over 8 on the day of competition",
                       AND(REPLACE(F143,1,1,"")="11",J143=8),"This athlete is in the U9 age group",
                       AND(REPLACE(F143,1,1,"")="9", OR(J143=9, J143=10)),"This athlete is in the U11 age group",
                       J143="", "",
                       J143&gt;10,"This athlete is too old for QuadKids",
                       OR(J143=8, J143=9, J143=10), "OK"
      ),"An error occured")</f>
        <v/>
      </c>
    </row>
    <row r="144" spans="1:11" ht="15" customHeight="1">
      <c r="A144" s="360"/>
      <c r="B144" s="352"/>
      <c r="C144" s="116"/>
      <c r="D144" s="90"/>
      <c r="E144" s="127"/>
      <c r="F144" s="91"/>
      <c r="G144" s="12" t="str">
        <f t="shared" si="7"/>
        <v>Radley AC</v>
      </c>
      <c r="H144" s="200" t="s">
        <v>19</v>
      </c>
      <c r="I144" s="34"/>
      <c r="J144" s="5" t="str">
        <f t="shared" si="6"/>
        <v/>
      </c>
      <c r="K144" s="5" t="str" cm="1">
        <f t="array" ref="K144">IFERROR(_xlfn.IFS(
                       $G$3="", "You need to enter an Event Date", D144="", "", F144="", "You need to enter an Age Group",
                       NOT(OR(F144="U11", F144="U9")), "Age Group must be either U9 or U11", J144&lt;8,"This athlete is too young to compete",
                       DATEDIF(E144,$G$3,"y") &lt; 8, "The athlete must be over 8 on the day of competition",
                       AND(REPLACE(F144,1,1,"")="11",J144=8),"This athlete is in the U9 age group",
                       AND(REPLACE(F144,1,1,"")="9", OR(J144=9, J144=10)),"This athlete is in the U11 age group",
                       J144="", "",
                       J144&gt;10,"This athlete is too old for QuadKids",
                       OR(J144=8, J144=9, J144=10), "OK"
      ),"An error occured")</f>
        <v/>
      </c>
    </row>
    <row r="145" spans="1:11" ht="15" customHeight="1">
      <c r="A145" s="360"/>
      <c r="B145" s="352"/>
      <c r="C145" s="116"/>
      <c r="D145" s="90"/>
      <c r="E145" s="127"/>
      <c r="F145" s="91"/>
      <c r="G145" s="12" t="str">
        <f t="shared" si="7"/>
        <v>Radley AC</v>
      </c>
      <c r="H145" s="200" t="s">
        <v>19</v>
      </c>
      <c r="I145" s="34"/>
      <c r="J145" s="5" t="str">
        <f t="shared" si="6"/>
        <v/>
      </c>
      <c r="K145" s="5" t="str" cm="1">
        <f t="array" ref="K145">IFERROR(_xlfn.IFS(
                       $G$3="", "You need to enter an Event Date", D145="", "", F145="", "You need to enter an Age Group",
                       NOT(OR(F145="U11", F145="U9")), "Age Group must be either U9 or U11", J145&lt;8,"This athlete is too young to compete",
                       DATEDIF(E145,$G$3,"y") &lt; 8, "The athlete must be over 8 on the day of competition",
                       AND(REPLACE(F145,1,1,"")="11",J145=8),"This athlete is in the U9 age group",
                       AND(REPLACE(F145,1,1,"")="9", OR(J145=9, J145=10)),"This athlete is in the U11 age group",
                       J145="", "",
                       J145&gt;10,"This athlete is too old for QuadKids",
                       OR(J145=8, J145=9, J145=10), "OK"
      ),"An error occured")</f>
        <v/>
      </c>
    </row>
    <row r="146" spans="1:11" ht="15" customHeight="1">
      <c r="A146" s="360"/>
      <c r="B146" s="352"/>
      <c r="C146" s="116"/>
      <c r="D146" s="90"/>
      <c r="E146" s="127"/>
      <c r="F146" s="91"/>
      <c r="G146" s="12" t="str">
        <f t="shared" si="7"/>
        <v>Radley AC</v>
      </c>
      <c r="H146" s="200" t="s">
        <v>19</v>
      </c>
      <c r="I146" s="34"/>
      <c r="J146" s="5" t="str">
        <f t="shared" si="6"/>
        <v/>
      </c>
      <c r="K146" s="5" t="str" cm="1">
        <f t="array" ref="K146">IFERROR(_xlfn.IFS(
                       $G$3="", "You need to enter an Event Date", D146="", "", F146="", "You need to enter an Age Group",
                       NOT(OR(F146="U11", F146="U9")), "Age Group must be either U9 or U11", J146&lt;8,"This athlete is too young to compete",
                       DATEDIF(E146,$G$3,"y") &lt; 8, "The athlete must be over 8 on the day of competition",
                       AND(REPLACE(F146,1,1,"")="11",J146=8),"This athlete is in the U9 age group",
                       AND(REPLACE(F146,1,1,"")="9", OR(J146=9, J146=10)),"This athlete is in the U11 age group",
                       J146="", "",
                       J146&gt;10,"This athlete is too old for QuadKids",
                       OR(J146=8, J146=9, J146=10), "OK"
      ),"An error occured")</f>
        <v/>
      </c>
    </row>
    <row r="147" spans="1:11" ht="15" customHeight="1">
      <c r="A147" s="360"/>
      <c r="B147" s="352"/>
      <c r="C147" s="116"/>
      <c r="D147" s="90"/>
      <c r="E147" s="127"/>
      <c r="F147" s="91"/>
      <c r="G147" s="12" t="str">
        <f t="shared" si="7"/>
        <v>Radley AC</v>
      </c>
      <c r="H147" s="200" t="s">
        <v>19</v>
      </c>
      <c r="I147" s="34"/>
      <c r="J147" s="5" t="str">
        <f t="shared" si="6"/>
        <v/>
      </c>
      <c r="K147" s="5" t="str" cm="1">
        <f t="array" ref="K147">IFERROR(_xlfn.IFS(
                       $G$3="", "You need to enter an Event Date", D147="", "", F147="", "You need to enter an Age Group",
                       NOT(OR(F147="U11", F147="U9")), "Age Group must be either U9 or U11", J147&lt;8,"This athlete is too young to compete",
                       DATEDIF(E147,$G$3,"y") &lt; 8, "The athlete must be over 8 on the day of competition",
                       AND(REPLACE(F147,1,1,"")="11",J147=8),"This athlete is in the U9 age group",
                       AND(REPLACE(F147,1,1,"")="9", OR(J147=9, J147=10)),"This athlete is in the U11 age group",
                       J147="", "",
                       J147&gt;10,"This athlete is too old for QuadKids",
                       OR(J147=8, J147=9, J147=10), "OK"
      ),"An error occured")</f>
        <v/>
      </c>
    </row>
    <row r="148" spans="1:11" ht="15" customHeight="1" thickBot="1">
      <c r="A148" s="360"/>
      <c r="B148" s="352"/>
      <c r="C148" s="123"/>
      <c r="D148" s="124"/>
      <c r="E148" s="128"/>
      <c r="F148" s="125"/>
      <c r="G148" s="126" t="str">
        <f t="shared" si="7"/>
        <v>Radley AC</v>
      </c>
      <c r="H148" s="201" t="s">
        <v>19</v>
      </c>
      <c r="I148" s="34"/>
      <c r="J148" s="5" t="str">
        <f t="shared" si="6"/>
        <v/>
      </c>
      <c r="K148" s="5" t="str" cm="1">
        <f t="array" ref="K148">IFERROR(_xlfn.IFS(
                       $G$3="", "You need to enter an Event Date", D148="", "", F148="", "You need to enter an Age Group",
                       NOT(OR(F148="U11", F148="U9")), "Age Group must be either U9 or U11", J148&lt;8,"This athlete is too young to compete",
                       DATEDIF(E148,$G$3,"y") &lt; 8, "The athlete must be over 8 on the day of competition",
                       AND(REPLACE(F148,1,1,"")="11",J148=8),"This athlete is in the U9 age group",
                       AND(REPLACE(F148,1,1,"")="9", OR(J148=9, J148=10)),"This athlete is in the U11 age group",
                       J148="", "",
                       J148&gt;10,"This athlete is too old for QuadKids",
                       OR(J148=8, J148=9, J148=10), "OK"
      ),"An error occured")</f>
        <v/>
      </c>
    </row>
    <row r="149" spans="1:11" ht="15" customHeight="1">
      <c r="A149" s="360"/>
      <c r="B149" s="352"/>
      <c r="C149" s="119"/>
      <c r="D149" s="120"/>
      <c r="E149" s="129"/>
      <c r="F149" s="121"/>
      <c r="G149" s="122" t="str">
        <f t="shared" si="7"/>
        <v>Radley AC</v>
      </c>
      <c r="H149" s="202" t="s">
        <v>18</v>
      </c>
      <c r="I149" s="34"/>
      <c r="J149" s="5" t="str">
        <f t="shared" si="6"/>
        <v/>
      </c>
      <c r="K149" s="5" t="str" cm="1">
        <f t="array" ref="K149">IFERROR(_xlfn.IFS(
                       $G$3="", "You need to enter an Event Date", D149="", "", F149="", "You need to enter an Age Group",
                       NOT(OR(F149="U11", F149="U9")), "Age Group must be either U9 or U11", J149&lt;8,"This athlete is too young to compete",
                       DATEDIF(E149,$G$3,"y") &lt; 8, "The athlete must be over 8 on the day of competition",
                       AND(REPLACE(F149,1,1,"")="11",J149=8),"This athlete is in the U9 age group",
                       AND(REPLACE(F149,1,1,"")="9", OR(J149=9, J149=10)),"This athlete is in the U11 age group",
                       J149="", "",
                       J149&gt;10,"This athlete is too old for QuadKids",
                       OR(J149=8, J149=9, J149=10), "OK"
      ),"An error occured")</f>
        <v/>
      </c>
    </row>
    <row r="150" spans="1:11" ht="15" customHeight="1">
      <c r="A150" s="360"/>
      <c r="B150" s="352"/>
      <c r="C150" s="116"/>
      <c r="D150" s="90"/>
      <c r="E150" s="127"/>
      <c r="F150" s="91"/>
      <c r="G150" s="12" t="str">
        <f t="shared" si="7"/>
        <v>Radley AC</v>
      </c>
      <c r="H150" s="200" t="s">
        <v>18</v>
      </c>
      <c r="I150" s="34"/>
      <c r="J150" s="5" t="str">
        <f t="shared" si="6"/>
        <v/>
      </c>
      <c r="K150" s="5" t="str" cm="1">
        <f t="array" ref="K150">IFERROR(_xlfn.IFS(
                       $G$3="", "You need to enter an Event Date", D150="", "", F150="", "You need to enter an Age Group",
                       NOT(OR(F150="U11", F150="U9")), "Age Group must be either U9 or U11", J150&lt;8,"This athlete is too young to compete",
                       DATEDIF(E150,$G$3,"y") &lt; 8, "The athlete must be over 8 on the day of competition",
                       AND(REPLACE(F150,1,1,"")="11",J150=8),"This athlete is in the U9 age group",
                       AND(REPLACE(F150,1,1,"")="9", OR(J150=9, J150=10)),"This athlete is in the U11 age group",
                       J150="", "",
                       J150&gt;10,"This athlete is too old for QuadKids",
                       OR(J150=8, J150=9, J150=10), "OK"
      ),"An error occured")</f>
        <v/>
      </c>
    </row>
    <row r="151" spans="1:11" ht="15" customHeight="1">
      <c r="A151" s="360"/>
      <c r="B151" s="352"/>
      <c r="C151" s="116"/>
      <c r="D151" s="90"/>
      <c r="E151" s="127"/>
      <c r="F151" s="91"/>
      <c r="G151" s="12" t="str">
        <f t="shared" si="7"/>
        <v>Radley AC</v>
      </c>
      <c r="H151" s="200" t="s">
        <v>18</v>
      </c>
      <c r="I151" s="34"/>
      <c r="J151" s="5" t="str">
        <f t="shared" si="6"/>
        <v/>
      </c>
      <c r="K151" s="5" t="str" cm="1">
        <f t="array" ref="K151">IFERROR(_xlfn.IFS(
                       $G$3="", "You need to enter an Event Date", D151="", "", F151="", "You need to enter an Age Group",
                       NOT(OR(F151="U11", F151="U9")), "Age Group must be either U9 or U11", J151&lt;8,"This athlete is too young to compete",
                       DATEDIF(E151,$G$3,"y") &lt; 8, "The athlete must be over 8 on the day of competition",
                       AND(REPLACE(F151,1,1,"")="11",J151=8),"This athlete is in the U9 age group",
                       AND(REPLACE(F151,1,1,"")="9", OR(J151=9, J151=10)),"This athlete is in the U11 age group",
                       J151="", "",
                       J151&gt;10,"This athlete is too old for QuadKids",
                       OR(J151=8, J151=9, J151=10), "OK"
      ),"An error occured")</f>
        <v/>
      </c>
    </row>
    <row r="152" spans="1:11" ht="15" customHeight="1">
      <c r="A152" s="360"/>
      <c r="B152" s="352"/>
      <c r="C152" s="116"/>
      <c r="D152" s="90"/>
      <c r="E152" s="127"/>
      <c r="F152" s="91"/>
      <c r="G152" s="12" t="str">
        <f t="shared" si="7"/>
        <v>Radley AC</v>
      </c>
      <c r="H152" s="200" t="s">
        <v>18</v>
      </c>
      <c r="I152" s="34"/>
      <c r="J152" s="5" t="str">
        <f t="shared" si="6"/>
        <v/>
      </c>
      <c r="K152" s="5" t="str" cm="1">
        <f t="array" ref="K152">IFERROR(_xlfn.IFS(
                       $G$3="", "You need to enter an Event Date", D152="", "", F152="", "You need to enter an Age Group",
                       NOT(OR(F152="U11", F152="U9")), "Age Group must be either U9 or U11", J152&lt;8,"This athlete is too young to compete",
                       DATEDIF(E152,$G$3,"y") &lt; 8, "The athlete must be over 8 on the day of competition",
                       AND(REPLACE(F152,1,1,"")="11",J152=8),"This athlete is in the U9 age group",
                       AND(REPLACE(F152,1,1,"")="9", OR(J152=9, J152=10)),"This athlete is in the U11 age group",
                       J152="", "",
                       J152&gt;10,"This athlete is too old for QuadKids",
                       OR(J152=8, J152=9, J152=10), "OK"
      ),"An error occured")</f>
        <v/>
      </c>
    </row>
    <row r="153" spans="1:11" ht="15" customHeight="1">
      <c r="A153" s="360"/>
      <c r="B153" s="352"/>
      <c r="C153" s="116"/>
      <c r="D153" s="90"/>
      <c r="E153" s="127"/>
      <c r="F153" s="91"/>
      <c r="G153" s="12" t="str">
        <f t="shared" si="7"/>
        <v>Radley AC</v>
      </c>
      <c r="H153" s="200" t="s">
        <v>18</v>
      </c>
      <c r="I153" s="34"/>
      <c r="J153" s="5" t="str">
        <f t="shared" si="6"/>
        <v/>
      </c>
      <c r="K153" s="5" t="str" cm="1">
        <f t="array" ref="K153">IFERROR(_xlfn.IFS(
                       $G$3="", "You need to enter an Event Date", D153="", "", F153="", "You need to enter an Age Group",
                       NOT(OR(F153="U11", F153="U9")), "Age Group must be either U9 or U11", J153&lt;8,"This athlete is too young to compete",
                       DATEDIF(E153,$G$3,"y") &lt; 8, "The athlete must be over 8 on the day of competition",
                       AND(REPLACE(F153,1,1,"")="11",J153=8),"This athlete is in the U9 age group",
                       AND(REPLACE(F153,1,1,"")="9", OR(J153=9, J153=10)),"This athlete is in the U11 age group",
                       J153="", "",
                       J153&gt;10,"This athlete is too old for QuadKids",
                       OR(J153=8, J153=9, J153=10), "OK"
      ),"An error occured")</f>
        <v/>
      </c>
    </row>
    <row r="154" spans="1:11" ht="15" customHeight="1">
      <c r="A154" s="360"/>
      <c r="B154" s="352"/>
      <c r="C154" s="116"/>
      <c r="D154" s="90"/>
      <c r="E154" s="127"/>
      <c r="F154" s="91"/>
      <c r="G154" s="12" t="str">
        <f t="shared" si="7"/>
        <v>Radley AC</v>
      </c>
      <c r="H154" s="200" t="s">
        <v>18</v>
      </c>
      <c r="I154" s="34"/>
      <c r="J154" s="5" t="str">
        <f t="shared" si="6"/>
        <v/>
      </c>
      <c r="K154" s="5" t="str" cm="1">
        <f t="array" ref="K154">IFERROR(_xlfn.IFS(
                       $G$3="", "You need to enter an Event Date", D154="", "", F154="", "You need to enter an Age Group",
                       NOT(OR(F154="U11", F154="U9")), "Age Group must be either U9 or U11", J154&lt;8,"This athlete is too young to compete",
                       DATEDIF(E154,$G$3,"y") &lt; 8, "The athlete must be over 8 on the day of competition",
                       AND(REPLACE(F154,1,1,"")="11",J154=8),"This athlete is in the U9 age group",
                       AND(REPLACE(F154,1,1,"")="9", OR(J154=9, J154=10)),"This athlete is in the U11 age group",
                       J154="", "",
                       J154&gt;10,"This athlete is too old for QuadKids",
                       OR(J154=8, J154=9, J154=10), "OK"
      ),"An error occured")</f>
        <v/>
      </c>
    </row>
    <row r="155" spans="1:11" ht="15" customHeight="1">
      <c r="A155" s="360"/>
      <c r="B155" s="352"/>
      <c r="C155" s="116"/>
      <c r="D155" s="90"/>
      <c r="E155" s="127"/>
      <c r="F155" s="91"/>
      <c r="G155" s="12" t="str">
        <f t="shared" si="7"/>
        <v>Radley AC</v>
      </c>
      <c r="H155" s="200" t="s">
        <v>18</v>
      </c>
      <c r="I155" s="34"/>
      <c r="J155" s="5" t="str">
        <f t="shared" si="6"/>
        <v/>
      </c>
      <c r="K155" s="5" t="str" cm="1">
        <f t="array" ref="K155">IFERROR(_xlfn.IFS(
                       $G$3="", "You need to enter an Event Date", D155="", "", F155="", "You need to enter an Age Group",
                       NOT(OR(F155="U11", F155="U9")), "Age Group must be either U9 or U11", J155&lt;8,"This athlete is too young to compete",
                       DATEDIF(E155,$G$3,"y") &lt; 8, "The athlete must be over 8 on the day of competition",
                       AND(REPLACE(F155,1,1,"")="11",J155=8),"This athlete is in the U9 age group",
                       AND(REPLACE(F155,1,1,"")="9", OR(J155=9, J155=10)),"This athlete is in the U11 age group",
                       J155="", "",
                       J155&gt;10,"This athlete is too old for QuadKids",
                       OR(J155=8, J155=9, J155=10), "OK"
      ),"An error occured")</f>
        <v/>
      </c>
    </row>
    <row r="156" spans="1:11" ht="15" customHeight="1">
      <c r="A156" s="360"/>
      <c r="B156" s="352"/>
      <c r="C156" s="116"/>
      <c r="D156" s="90"/>
      <c r="E156" s="127"/>
      <c r="F156" s="91"/>
      <c r="G156" s="12" t="str">
        <f t="shared" si="7"/>
        <v>Radley AC</v>
      </c>
      <c r="H156" s="200" t="s">
        <v>18</v>
      </c>
      <c r="I156" s="34"/>
      <c r="J156" s="5" t="str">
        <f t="shared" si="6"/>
        <v/>
      </c>
      <c r="K156" s="5" t="str" cm="1">
        <f t="array" ref="K156">IFERROR(_xlfn.IFS(
                       $G$3="", "You need to enter an Event Date", D156="", "", F156="", "You need to enter an Age Group",
                       NOT(OR(F156="U11", F156="U9")), "Age Group must be either U9 or U11", J156&lt;8,"This athlete is too young to compete",
                       DATEDIF(E156,$G$3,"y") &lt; 8, "The athlete must be over 8 on the day of competition",
                       AND(REPLACE(F156,1,1,"")="11",J156=8),"This athlete is in the U9 age group",
                       AND(REPLACE(F156,1,1,"")="9", OR(J156=9, J156=10)),"This athlete is in the U11 age group",
                       J156="", "",
                       J156&gt;10,"This athlete is too old for QuadKids",
                       OR(J156=8, J156=9, J156=10), "OK"
      ),"An error occured")</f>
        <v/>
      </c>
    </row>
    <row r="157" spans="1:11" ht="15" customHeight="1">
      <c r="A157" s="360"/>
      <c r="B157" s="352"/>
      <c r="C157" s="116"/>
      <c r="D157" s="90"/>
      <c r="E157" s="127"/>
      <c r="F157" s="91"/>
      <c r="G157" s="12" t="str">
        <f t="shared" si="7"/>
        <v>Radley AC</v>
      </c>
      <c r="H157" s="200" t="s">
        <v>18</v>
      </c>
      <c r="I157" s="34"/>
      <c r="J157" s="5" t="str">
        <f t="shared" si="6"/>
        <v/>
      </c>
      <c r="K157" s="5" t="str" cm="1">
        <f t="array" ref="K157">IFERROR(_xlfn.IFS(
                       $G$3="", "You need to enter an Event Date", D157="", "", F157="", "You need to enter an Age Group",
                       NOT(OR(F157="U11", F157="U9")), "Age Group must be either U9 or U11", J157&lt;8,"This athlete is too young to compete",
                       DATEDIF(E157,$G$3,"y") &lt; 8, "The athlete must be over 8 on the day of competition",
                       AND(REPLACE(F157,1,1,"")="11",J157=8),"This athlete is in the U9 age group",
                       AND(REPLACE(F157,1,1,"")="9", OR(J157=9, J157=10)),"This athlete is in the U11 age group",
                       J157="", "",
                       J157&gt;10,"This athlete is too old for QuadKids",
                       OR(J157=8, J157=9, J157=10), "OK"
      ),"An error occured")</f>
        <v/>
      </c>
    </row>
    <row r="158" spans="1:11" ht="15" customHeight="1">
      <c r="A158" s="360"/>
      <c r="B158" s="352"/>
      <c r="C158" s="116"/>
      <c r="D158" s="90"/>
      <c r="E158" s="127"/>
      <c r="F158" s="91"/>
      <c r="G158" s="12" t="str">
        <f t="shared" si="7"/>
        <v>Radley AC</v>
      </c>
      <c r="H158" s="200" t="s">
        <v>18</v>
      </c>
      <c r="I158" s="34"/>
      <c r="J158" s="5" t="str">
        <f t="shared" si="6"/>
        <v/>
      </c>
      <c r="K158" s="5" t="str" cm="1">
        <f t="array" ref="K158">IFERROR(_xlfn.IFS(
                       $G$3="", "You need to enter an Event Date", D158="", "", F158="", "You need to enter an Age Group",
                       NOT(OR(F158="U11", F158="U9")), "Age Group must be either U9 or U11", J158&lt;8,"This athlete is too young to compete",
                       DATEDIF(E158,$G$3,"y") &lt; 8, "The athlete must be over 8 on the day of competition",
                       AND(REPLACE(F158,1,1,"")="11",J158=8),"This athlete is in the U9 age group",
                       AND(REPLACE(F158,1,1,"")="9", OR(J158=9, J158=10)),"This athlete is in the U11 age group",
                       J158="", "",
                       J158&gt;10,"This athlete is too old for QuadKids",
                       OR(J158=8, J158=9, J158=10), "OK"
      ),"An error occured")</f>
        <v/>
      </c>
    </row>
    <row r="159" spans="1:11" ht="15" customHeight="1">
      <c r="A159" s="360"/>
      <c r="B159" s="352"/>
      <c r="C159" s="116"/>
      <c r="D159" s="90"/>
      <c r="E159" s="127"/>
      <c r="F159" s="91"/>
      <c r="G159" s="12" t="str">
        <f t="shared" si="7"/>
        <v>Radley AC</v>
      </c>
      <c r="H159" s="200" t="s">
        <v>18</v>
      </c>
      <c r="I159" s="34"/>
      <c r="J159" s="5" t="str">
        <f t="shared" si="6"/>
        <v/>
      </c>
      <c r="K159" s="5" t="str" cm="1">
        <f t="array" ref="K159">IFERROR(_xlfn.IFS(
                       $G$3="", "You need to enter an Event Date", D159="", "", F159="", "You need to enter an Age Group",
                       NOT(OR(F159="U11", F159="U9")), "Age Group must be either U9 or U11", J159&lt;8,"This athlete is too young to compete",
                       DATEDIF(E159,$G$3,"y") &lt; 8, "The athlete must be over 8 on the day of competition",
                       AND(REPLACE(F159,1,1,"")="11",J159=8),"This athlete is in the U9 age group",
                       AND(REPLACE(F159,1,1,"")="9", OR(J159=9, J159=10)),"This athlete is in the U11 age group",
                       J159="", "",
                       J159&gt;10,"This athlete is too old for QuadKids",
                       OR(J159=8, J159=9, J159=10), "OK"
      ),"An error occured")</f>
        <v/>
      </c>
    </row>
    <row r="160" spans="1:11" ht="15" customHeight="1">
      <c r="A160" s="360"/>
      <c r="B160" s="352"/>
      <c r="C160" s="116"/>
      <c r="D160" s="90"/>
      <c r="E160" s="127"/>
      <c r="F160" s="91"/>
      <c r="G160" s="12" t="str">
        <f t="shared" si="7"/>
        <v>Radley AC</v>
      </c>
      <c r="H160" s="200" t="s">
        <v>18</v>
      </c>
      <c r="I160" s="34"/>
      <c r="J160" s="5" t="str">
        <f t="shared" si="6"/>
        <v/>
      </c>
      <c r="K160" s="5" t="str" cm="1">
        <f t="array" ref="K160">IFERROR(_xlfn.IFS(
                       $G$3="", "You need to enter an Event Date", D160="", "", F160="", "You need to enter an Age Group",
                       NOT(OR(F160="U11", F160="U9")), "Age Group must be either U9 or U11", J160&lt;8,"This athlete is too young to compete",
                       DATEDIF(E160,$G$3,"y") &lt; 8, "The athlete must be over 8 on the day of competition",
                       AND(REPLACE(F160,1,1,"")="11",J160=8),"This athlete is in the U9 age group",
                       AND(REPLACE(F160,1,1,"")="9", OR(J160=9, J160=10)),"This athlete is in the U11 age group",
                       J160="", "",
                       J160&gt;10,"This athlete is too old for QuadKids",
                       OR(J160=8, J160=9, J160=10), "OK"
      ),"An error occured")</f>
        <v/>
      </c>
    </row>
    <row r="161" spans="1:16" ht="15" customHeight="1">
      <c r="A161" s="360"/>
      <c r="B161" s="352"/>
      <c r="C161" s="116"/>
      <c r="D161" s="90"/>
      <c r="E161" s="127"/>
      <c r="F161" s="91"/>
      <c r="G161" s="12" t="str">
        <f t="shared" si="7"/>
        <v>Radley AC</v>
      </c>
      <c r="H161" s="200" t="s">
        <v>18</v>
      </c>
      <c r="I161" s="34"/>
      <c r="J161" s="5" t="str">
        <f t="shared" si="6"/>
        <v/>
      </c>
      <c r="K161" s="5" t="str" cm="1">
        <f t="array" ref="K161">IFERROR(_xlfn.IFS(
                       $G$3="", "You need to enter an Event Date", D161="", "", F161="", "You need to enter an Age Group",
                       NOT(OR(F161="U11", F161="U9")), "Age Group must be either U9 or U11", J161&lt;8,"This athlete is too young to compete",
                       DATEDIF(E161,$G$3,"y") &lt; 8, "The athlete must be over 8 on the day of competition",
                       AND(REPLACE(F161,1,1,"")="11",J161=8),"This athlete is in the U9 age group",
                       AND(REPLACE(F161,1,1,"")="9", OR(J161=9, J161=10)),"This athlete is in the U11 age group",
                       J161="", "",
                       J161&gt;10,"This athlete is too old for QuadKids",
                       OR(J161=8, J161=9, J161=10), "OK"
      ),"An error occured")</f>
        <v/>
      </c>
    </row>
    <row r="162" spans="1:16" ht="15" customHeight="1">
      <c r="A162" s="360"/>
      <c r="B162" s="352"/>
      <c r="C162" s="116"/>
      <c r="D162" s="90"/>
      <c r="E162" s="127"/>
      <c r="F162" s="91"/>
      <c r="G162" s="12" t="str">
        <f t="shared" si="7"/>
        <v>Radley AC</v>
      </c>
      <c r="H162" s="200" t="s">
        <v>18</v>
      </c>
      <c r="I162" s="34"/>
      <c r="J162" s="5" t="str">
        <f t="shared" si="6"/>
        <v/>
      </c>
      <c r="K162" s="5" t="str" cm="1">
        <f t="array" ref="K162">IFERROR(_xlfn.IFS(
                       $G$3="", "You need to enter an Event Date", D162="", "", F162="", "You need to enter an Age Group",
                       NOT(OR(F162="U11", F162="U9")), "Age Group must be either U9 or U11", J162&lt;8,"This athlete is too young to compete",
                       DATEDIF(E162,$G$3,"y") &lt; 8, "The athlete must be over 8 on the day of competition",
                       AND(REPLACE(F162,1,1,"")="11",J162=8),"This athlete is in the U9 age group",
                       AND(REPLACE(F162,1,1,"")="9", OR(J162=9, J162=10)),"This athlete is in the U11 age group",
                       J162="", "",
                       J162&gt;10,"This athlete is too old for QuadKids",
                       OR(J162=8, J162=9, J162=10), "OK"
      ),"An error occured")</f>
        <v/>
      </c>
    </row>
    <row r="163" spans="1:16" ht="15" customHeight="1">
      <c r="A163" s="360"/>
      <c r="B163" s="352"/>
      <c r="C163" s="116"/>
      <c r="D163" s="90"/>
      <c r="E163" s="127"/>
      <c r="F163" s="91"/>
      <c r="G163" s="12" t="str">
        <f t="shared" si="7"/>
        <v>Radley AC</v>
      </c>
      <c r="H163" s="200" t="s">
        <v>18</v>
      </c>
      <c r="I163" s="34"/>
      <c r="J163" s="5" t="str">
        <f t="shared" si="6"/>
        <v/>
      </c>
      <c r="K163" s="5" t="str" cm="1">
        <f t="array" ref="K163">IFERROR(_xlfn.IFS(
                       $G$3="", "You need to enter an Event Date", D163="", "", F163="", "You need to enter an Age Group",
                       NOT(OR(F163="U11", F163="U9")), "Age Group must be either U9 or U11", J163&lt;8,"This athlete is too young to compete",
                       DATEDIF(E163,$G$3,"y") &lt; 8, "The athlete must be over 8 on the day of competition",
                       AND(REPLACE(F163,1,1,"")="11",J163=8),"This athlete is in the U9 age group",
                       AND(REPLACE(F163,1,1,"")="9", OR(J163=9, J163=10)),"This athlete is in the U11 age group",
                       J163="", "",
                       J163&gt;10,"This athlete is too old for QuadKids",
                       OR(J163=8, J163=9, J163=10), "OK"
      ),"An error occured")</f>
        <v/>
      </c>
    </row>
    <row r="164" spans="1:16" ht="15" customHeight="1" thickBot="1">
      <c r="A164" s="361"/>
      <c r="B164" s="353"/>
      <c r="C164" s="123"/>
      <c r="D164" s="124"/>
      <c r="E164" s="128"/>
      <c r="F164" s="125"/>
      <c r="G164" s="126" t="str">
        <f t="shared" si="7"/>
        <v>Radley AC</v>
      </c>
      <c r="H164" s="201" t="s">
        <v>18</v>
      </c>
      <c r="I164" s="34"/>
      <c r="J164" s="5" t="str">
        <f t="shared" si="6"/>
        <v/>
      </c>
      <c r="K164" s="5" t="str" cm="1">
        <f t="array" ref="K164">IFERROR(_xlfn.IFS(
                       $G$3="", "You need to enter an Event Date", D164="", "", F164="", "You need to enter an Age Group",
                       NOT(OR(F164="U11", F164="U9")), "Age Group must be either U9 or U11", J164&lt;8,"This athlete is too young to compete",
                       DATEDIF(E164,$G$3,"y") &lt; 8, "The athlete must be over 8 on the day of competition",
                       AND(REPLACE(F164,1,1,"")="11",J164=8),"This athlete is in the U9 age group",
                       AND(REPLACE(F164,1,1,"")="9", OR(J164=9, J164=10)),"This athlete is in the U11 age group",
                       J164="", "",
                       J164&gt;10,"This athlete is too old for QuadKids",
                       OR(J164=8, J164=9, J164=10), "OK"
      ),"An error occured")</f>
        <v/>
      </c>
    </row>
    <row r="165" spans="1:16" ht="15" customHeight="1">
      <c r="A165" s="359"/>
      <c r="B165" s="351" t="str">
        <f>'MATCH DETAILS'!B11</f>
        <v>Team Kennet</v>
      </c>
      <c r="C165" s="119"/>
      <c r="D165" s="120"/>
      <c r="E165" s="129"/>
      <c r="F165" s="121"/>
      <c r="G165" s="122" t="str">
        <f>$B$165</f>
        <v>Team Kennet</v>
      </c>
      <c r="H165" s="202" t="s">
        <v>19</v>
      </c>
      <c r="I165" s="34"/>
      <c r="J165" s="5" t="str">
        <f t="shared" si="6"/>
        <v/>
      </c>
      <c r="K165" s="5" t="str" cm="1">
        <f t="array" ref="K165">IFERROR(_xlfn.IFS(
                       $G$3="", "You need to enter an Event Date", D165="", "", F165="", "You need to enter an Age Group",
                       NOT(OR(F165="U11", F165="U9")), "Age Group must be either U9 or U11", J165&lt;8,"This athlete is too young to compete",
                       DATEDIF(E165,$G$3,"y") &lt; 8, "The athlete must be over 8 on the day of competition",
                       AND(REPLACE(F165,1,1,"")="11",J165=8),"This athlete is in the U9 age group",
                       AND(REPLACE(F165,1,1,"")="9", OR(J165=9, J165=10)),"This athlete is in the U11 age group",
                       J165="", "",
                       J165&gt;10,"This athlete is too old for QuadKids",
                       OR(J165=8, J165=9, J165=10), "OK"
      ),"An error occured")</f>
        <v/>
      </c>
    </row>
    <row r="166" spans="1:16" ht="15" customHeight="1">
      <c r="A166" s="360"/>
      <c r="B166" s="352"/>
      <c r="C166" s="116"/>
      <c r="D166" s="90"/>
      <c r="E166" s="127"/>
      <c r="F166" s="91"/>
      <c r="G166" s="12" t="str">
        <f t="shared" ref="G166:G196" si="8">$B$165</f>
        <v>Team Kennet</v>
      </c>
      <c r="H166" s="200" t="s">
        <v>19</v>
      </c>
      <c r="I166" s="34"/>
      <c r="J166" s="5" t="str">
        <f t="shared" si="6"/>
        <v/>
      </c>
      <c r="K166" s="5" t="str" cm="1">
        <f t="array" ref="K166">IFERROR(_xlfn.IFS(
                       $G$3="", "You need to enter an Event Date", D166="", "", F166="", "You need to enter an Age Group",
                       NOT(OR(F166="U11", F166="U9")), "Age Group must be either U9 or U11", J166&lt;8,"This athlete is too young to compete",
                       DATEDIF(E166,$G$3,"y") &lt; 8, "The athlete must be over 8 on the day of competition",
                       AND(REPLACE(F166,1,1,"")="11",J166=8),"This athlete is in the U9 age group",
                       AND(REPLACE(F166,1,1,"")="9", OR(J166=9, J166=10)),"This athlete is in the U11 age group",
                       J166="", "",
                       J166&gt;10,"This athlete is too old for QuadKids",
                       OR(J166=8, J166=9, J166=10), "OK"
      ),"An error occured")</f>
        <v/>
      </c>
    </row>
    <row r="167" spans="1:16" ht="15" customHeight="1">
      <c r="A167" s="360"/>
      <c r="B167" s="352"/>
      <c r="C167" s="116"/>
      <c r="D167" s="90"/>
      <c r="E167" s="127"/>
      <c r="F167" s="91"/>
      <c r="G167" s="12" t="str">
        <f t="shared" si="8"/>
        <v>Team Kennet</v>
      </c>
      <c r="H167" s="200" t="s">
        <v>19</v>
      </c>
      <c r="I167" s="34"/>
      <c r="J167" s="5" t="str">
        <f t="shared" si="6"/>
        <v/>
      </c>
      <c r="K167" s="5" t="str" cm="1">
        <f t="array" ref="K167">IFERROR(_xlfn.IFS(
                       $G$3="", "You need to enter an Event Date", D167="", "", F167="", "You need to enter an Age Group",
                       NOT(OR(F167="U11", F167="U9")), "Age Group must be either U9 or U11", J167&lt;8,"This athlete is too young to compete",
                       DATEDIF(E167,$G$3,"y") &lt; 8, "The athlete must be over 8 on the day of competition",
                       AND(REPLACE(F167,1,1,"")="11",J167=8),"This athlete is in the U9 age group",
                       AND(REPLACE(F167,1,1,"")="9", OR(J167=9, J167=10)),"This athlete is in the U11 age group",
                       J167="", "",
                       J167&gt;10,"This athlete is too old for QuadKids",
                       OR(J167=8, J167=9, J167=10), "OK"
      ),"An error occured")</f>
        <v/>
      </c>
    </row>
    <row r="168" spans="1:16" ht="15" customHeight="1">
      <c r="A168" s="360"/>
      <c r="B168" s="352"/>
      <c r="C168" s="116"/>
      <c r="D168" s="90"/>
      <c r="E168" s="127"/>
      <c r="F168" s="91"/>
      <c r="G168" s="12" t="str">
        <f t="shared" si="8"/>
        <v>Team Kennet</v>
      </c>
      <c r="H168" s="200" t="s">
        <v>19</v>
      </c>
      <c r="I168" s="34"/>
      <c r="J168" s="5" t="str">
        <f t="shared" si="6"/>
        <v/>
      </c>
      <c r="K168" s="5" t="str" cm="1">
        <f t="array" ref="K168">IFERROR(_xlfn.IFS(
                       $G$3="", "You need to enter an Event Date", D168="", "", F168="", "You need to enter an Age Group",
                       NOT(OR(F168="U11", F168="U9")), "Age Group must be either U9 or U11", J168&lt;8,"This athlete is too young to compete",
                       DATEDIF(E168,$G$3,"y") &lt; 8, "The athlete must be over 8 on the day of competition",
                       AND(REPLACE(F168,1,1,"")="11",J168=8),"This athlete is in the U9 age group",
                       AND(REPLACE(F168,1,1,"")="9", OR(J168=9, J168=10)),"This athlete is in the U11 age group",
                       J168="", "",
                       J168&gt;10,"This athlete is too old for QuadKids",
                       OR(J168=8, J168=9, J168=10), "OK"
      ),"An error occured")</f>
        <v/>
      </c>
      <c r="P168" t="s">
        <v>29</v>
      </c>
    </row>
    <row r="169" spans="1:16" ht="15" customHeight="1">
      <c r="A169" s="360"/>
      <c r="B169" s="352"/>
      <c r="C169" s="116"/>
      <c r="D169" s="90"/>
      <c r="E169" s="127"/>
      <c r="F169" s="91"/>
      <c r="G169" s="12" t="str">
        <f t="shared" si="8"/>
        <v>Team Kennet</v>
      </c>
      <c r="H169" s="200" t="s">
        <v>19</v>
      </c>
      <c r="I169" s="34"/>
      <c r="J169" s="5" t="str">
        <f t="shared" si="6"/>
        <v/>
      </c>
      <c r="K169" s="5" t="str" cm="1">
        <f t="array" ref="K169">IFERROR(_xlfn.IFS(
                       $G$3="", "You need to enter an Event Date", D169="", "", F169="", "You need to enter an Age Group",
                       NOT(OR(F169="U11", F169="U9")), "Age Group must be either U9 or U11", J169&lt;8,"This athlete is too young to compete",
                       DATEDIF(E169,$G$3,"y") &lt; 8, "The athlete must be over 8 on the day of competition",
                       AND(REPLACE(F169,1,1,"")="11",J169=8),"This athlete is in the U9 age group",
                       AND(REPLACE(F169,1,1,"")="9", OR(J169=9, J169=10)),"This athlete is in the U11 age group",
                       J169="", "",
                       J169&gt;10,"This athlete is too old for QuadKids",
                       OR(J169=8, J169=9, J169=10), "OK"
      ),"An error occured")</f>
        <v/>
      </c>
    </row>
    <row r="170" spans="1:16" ht="15" customHeight="1">
      <c r="A170" s="360"/>
      <c r="B170" s="352"/>
      <c r="C170" s="116"/>
      <c r="D170" s="90"/>
      <c r="E170" s="127"/>
      <c r="F170" s="91"/>
      <c r="G170" s="12" t="str">
        <f t="shared" si="8"/>
        <v>Team Kennet</v>
      </c>
      <c r="H170" s="200" t="s">
        <v>19</v>
      </c>
      <c r="I170" s="34"/>
      <c r="J170" s="5" t="str">
        <f t="shared" si="6"/>
        <v/>
      </c>
      <c r="K170" s="5" t="str" cm="1">
        <f t="array" ref="K170">IFERROR(_xlfn.IFS(
                       $G$3="", "You need to enter an Event Date", D170="", "", F170="", "You need to enter an Age Group",
                       NOT(OR(F170="U11", F170="U9")), "Age Group must be either U9 or U11", J170&lt;8,"This athlete is too young to compete",
                       DATEDIF(E170,$G$3,"y") &lt; 8, "The athlete must be over 8 on the day of competition",
                       AND(REPLACE(F170,1,1,"")="11",J170=8),"This athlete is in the U9 age group",
                       AND(REPLACE(F170,1,1,"")="9", OR(J170=9, J170=10)),"This athlete is in the U11 age group",
                       J170="", "",
                       J170&gt;10,"This athlete is too old for QuadKids",
                       OR(J170=8, J170=9, J170=10), "OK"
      ),"An error occured")</f>
        <v/>
      </c>
    </row>
    <row r="171" spans="1:16" ht="15" customHeight="1">
      <c r="A171" s="360"/>
      <c r="B171" s="352"/>
      <c r="C171" s="116"/>
      <c r="D171" s="90"/>
      <c r="E171" s="127"/>
      <c r="F171" s="91"/>
      <c r="G171" s="12" t="str">
        <f t="shared" si="8"/>
        <v>Team Kennet</v>
      </c>
      <c r="H171" s="200" t="s">
        <v>19</v>
      </c>
      <c r="I171" s="34"/>
      <c r="J171" s="5" t="str">
        <f t="shared" si="6"/>
        <v/>
      </c>
      <c r="K171" s="5" t="str" cm="1">
        <f t="array" ref="K171">IFERROR(_xlfn.IFS(
                       $G$3="", "You need to enter an Event Date", D171="", "", F171="", "You need to enter an Age Group",
                       NOT(OR(F171="U11", F171="U9")), "Age Group must be either U9 or U11", J171&lt;8,"This athlete is too young to compete",
                       DATEDIF(E171,$G$3,"y") &lt; 8, "The athlete must be over 8 on the day of competition",
                       AND(REPLACE(F171,1,1,"")="11",J171=8),"This athlete is in the U9 age group",
                       AND(REPLACE(F171,1,1,"")="9", OR(J171=9, J171=10)),"This athlete is in the U11 age group",
                       J171="", "",
                       J171&gt;10,"This athlete is too old for QuadKids",
                       OR(J171=8, J171=9, J171=10), "OK"
      ),"An error occured")</f>
        <v/>
      </c>
    </row>
    <row r="172" spans="1:16" ht="15" customHeight="1">
      <c r="A172" s="360"/>
      <c r="B172" s="352"/>
      <c r="C172" s="116"/>
      <c r="D172" s="90"/>
      <c r="E172" s="127"/>
      <c r="F172" s="91"/>
      <c r="G172" s="12" t="str">
        <f t="shared" si="8"/>
        <v>Team Kennet</v>
      </c>
      <c r="H172" s="200" t="s">
        <v>19</v>
      </c>
      <c r="I172" s="34"/>
      <c r="J172" s="5" t="str">
        <f t="shared" si="6"/>
        <v/>
      </c>
      <c r="K172" s="5" t="str" cm="1">
        <f t="array" ref="K172">IFERROR(_xlfn.IFS(
                       $G$3="", "You need to enter an Event Date", D172="", "", F172="", "You need to enter an Age Group",
                       NOT(OR(F172="U11", F172="U9")), "Age Group must be either U9 or U11", J172&lt;8,"This athlete is too young to compete",
                       DATEDIF(E172,$G$3,"y") &lt; 8, "The athlete must be over 8 on the day of competition",
                       AND(REPLACE(F172,1,1,"")="11",J172=8),"This athlete is in the U9 age group",
                       AND(REPLACE(F172,1,1,"")="9", OR(J172=9, J172=10)),"This athlete is in the U11 age group",
                       J172="", "",
                       J172&gt;10,"This athlete is too old for QuadKids",
                       OR(J172=8, J172=9, J172=10), "OK"
      ),"An error occured")</f>
        <v/>
      </c>
    </row>
    <row r="173" spans="1:16" ht="15" customHeight="1">
      <c r="A173" s="360"/>
      <c r="B173" s="352"/>
      <c r="C173" s="116"/>
      <c r="D173" s="90"/>
      <c r="E173" s="127"/>
      <c r="F173" s="91"/>
      <c r="G173" s="12" t="str">
        <f t="shared" si="8"/>
        <v>Team Kennet</v>
      </c>
      <c r="H173" s="200" t="s">
        <v>19</v>
      </c>
      <c r="I173" s="34"/>
      <c r="J173" s="5" t="str">
        <f t="shared" si="6"/>
        <v/>
      </c>
      <c r="K173" s="5" t="str" cm="1">
        <f t="array" ref="K173">IFERROR(_xlfn.IFS(
                       $G$3="", "You need to enter an Event Date", D173="", "", F173="", "You need to enter an Age Group",
                       NOT(OR(F173="U11", F173="U9")), "Age Group must be either U9 or U11", J173&lt;8,"This athlete is too young to compete",
                       DATEDIF(E173,$G$3,"y") &lt; 8, "The athlete must be over 8 on the day of competition",
                       AND(REPLACE(F173,1,1,"")="11",J173=8),"This athlete is in the U9 age group",
                       AND(REPLACE(F173,1,1,"")="9", OR(J173=9, J173=10)),"This athlete is in the U11 age group",
                       J173="", "",
                       J173&gt;10,"This athlete is too old for QuadKids",
                       OR(J173=8, J173=9, J173=10), "OK"
      ),"An error occured")</f>
        <v/>
      </c>
    </row>
    <row r="174" spans="1:16" ht="15" customHeight="1">
      <c r="A174" s="360"/>
      <c r="B174" s="352"/>
      <c r="C174" s="116"/>
      <c r="D174" s="90"/>
      <c r="E174" s="127"/>
      <c r="F174" s="91"/>
      <c r="G174" s="12" t="str">
        <f t="shared" si="8"/>
        <v>Team Kennet</v>
      </c>
      <c r="H174" s="200" t="s">
        <v>19</v>
      </c>
      <c r="I174" s="34"/>
      <c r="J174" s="5" t="str">
        <f t="shared" si="6"/>
        <v/>
      </c>
      <c r="K174" s="5" t="str" cm="1">
        <f t="array" ref="K174">IFERROR(_xlfn.IFS(
                       $G$3="", "You need to enter an Event Date", D174="", "", F174="", "You need to enter an Age Group",
                       NOT(OR(F174="U11", F174="U9")), "Age Group must be either U9 or U11", J174&lt;8,"This athlete is too young to compete",
                       DATEDIF(E174,$G$3,"y") &lt; 8, "The athlete must be over 8 on the day of competition",
                       AND(REPLACE(F174,1,1,"")="11",J174=8),"This athlete is in the U9 age group",
                       AND(REPLACE(F174,1,1,"")="9", OR(J174=9, J174=10)),"This athlete is in the U11 age group",
                       J174="", "",
                       J174&gt;10,"This athlete is too old for QuadKids",
                       OR(J174=8, J174=9, J174=10), "OK"
      ),"An error occured")</f>
        <v/>
      </c>
    </row>
    <row r="175" spans="1:16" ht="15" customHeight="1">
      <c r="A175" s="360"/>
      <c r="B175" s="352"/>
      <c r="C175" s="116"/>
      <c r="D175" s="90"/>
      <c r="E175" s="127"/>
      <c r="F175" s="91"/>
      <c r="G175" s="12" t="str">
        <f t="shared" si="8"/>
        <v>Team Kennet</v>
      </c>
      <c r="H175" s="200" t="s">
        <v>19</v>
      </c>
      <c r="I175" s="34"/>
      <c r="J175" s="5" t="str">
        <f t="shared" si="6"/>
        <v/>
      </c>
      <c r="K175" s="5" t="str" cm="1">
        <f t="array" ref="K175">IFERROR(_xlfn.IFS(
                       $G$3="", "You need to enter an Event Date", D175="", "", F175="", "You need to enter an Age Group",
                       NOT(OR(F175="U11", F175="U9")), "Age Group must be either U9 or U11", J175&lt;8,"This athlete is too young to compete",
                       DATEDIF(E175,$G$3,"y") &lt; 8, "The athlete must be over 8 on the day of competition",
                       AND(REPLACE(F175,1,1,"")="11",J175=8),"This athlete is in the U9 age group",
                       AND(REPLACE(F175,1,1,"")="9", OR(J175=9, J175=10)),"This athlete is in the U11 age group",
                       J175="", "",
                       J175&gt;10,"This athlete is too old for QuadKids",
                       OR(J175=8, J175=9, J175=10), "OK"
      ),"An error occured")</f>
        <v/>
      </c>
    </row>
    <row r="176" spans="1:16" ht="15" customHeight="1">
      <c r="A176" s="360"/>
      <c r="B176" s="352"/>
      <c r="C176" s="116"/>
      <c r="D176" s="90"/>
      <c r="E176" s="127"/>
      <c r="F176" s="91"/>
      <c r="G176" s="12" t="str">
        <f t="shared" si="8"/>
        <v>Team Kennet</v>
      </c>
      <c r="H176" s="200" t="s">
        <v>19</v>
      </c>
      <c r="I176" s="34"/>
      <c r="J176" s="5" t="str">
        <f t="shared" si="6"/>
        <v/>
      </c>
      <c r="K176" s="5" t="str" cm="1">
        <f t="array" ref="K176">IFERROR(_xlfn.IFS(
                       $G$3="", "You need to enter an Event Date", D176="", "", F176="", "You need to enter an Age Group",
                       NOT(OR(F176="U11", F176="U9")), "Age Group must be either U9 or U11", J176&lt;8,"This athlete is too young to compete",
                       DATEDIF(E176,$G$3,"y") &lt; 8, "The athlete must be over 8 on the day of competition",
                       AND(REPLACE(F176,1,1,"")="11",J176=8),"This athlete is in the U9 age group",
                       AND(REPLACE(F176,1,1,"")="9", OR(J176=9, J176=10)),"This athlete is in the U11 age group",
                       J176="", "",
                       J176&gt;10,"This athlete is too old for QuadKids",
                       OR(J176=8, J176=9, J176=10), "OK"
      ),"An error occured")</f>
        <v/>
      </c>
    </row>
    <row r="177" spans="1:11" ht="15" customHeight="1">
      <c r="A177" s="360"/>
      <c r="B177" s="352"/>
      <c r="C177" s="116"/>
      <c r="D177" s="90"/>
      <c r="E177" s="127"/>
      <c r="F177" s="91"/>
      <c r="G177" s="12" t="str">
        <f t="shared" si="8"/>
        <v>Team Kennet</v>
      </c>
      <c r="H177" s="200" t="s">
        <v>19</v>
      </c>
      <c r="I177" s="34"/>
      <c r="J177" s="5" t="str">
        <f t="shared" si="6"/>
        <v/>
      </c>
      <c r="K177" s="5" t="str" cm="1">
        <f t="array" ref="K177">IFERROR(_xlfn.IFS(
                       $G$3="", "You need to enter an Event Date", D177="", "", F177="", "You need to enter an Age Group",
                       NOT(OR(F177="U11", F177="U9")), "Age Group must be either U9 or U11", J177&lt;8,"This athlete is too young to compete",
                       DATEDIF(E177,$G$3,"y") &lt; 8, "The athlete must be over 8 on the day of competition",
                       AND(REPLACE(F177,1,1,"")="11",J177=8),"This athlete is in the U9 age group",
                       AND(REPLACE(F177,1,1,"")="9", OR(J177=9, J177=10)),"This athlete is in the U11 age group",
                       J177="", "",
                       J177&gt;10,"This athlete is too old for QuadKids",
                       OR(J177=8, J177=9, J177=10), "OK"
      ),"An error occured")</f>
        <v/>
      </c>
    </row>
    <row r="178" spans="1:11" ht="15" customHeight="1">
      <c r="A178" s="360"/>
      <c r="B178" s="352"/>
      <c r="C178" s="116"/>
      <c r="D178" s="90"/>
      <c r="E178" s="127"/>
      <c r="F178" s="91"/>
      <c r="G178" s="12" t="str">
        <f t="shared" si="8"/>
        <v>Team Kennet</v>
      </c>
      <c r="H178" s="200" t="s">
        <v>19</v>
      </c>
      <c r="I178" s="34"/>
      <c r="J178" s="5" t="str">
        <f t="shared" si="6"/>
        <v/>
      </c>
      <c r="K178" s="5" t="str" cm="1">
        <f t="array" ref="K178">IFERROR(_xlfn.IFS(
                       $G$3="", "You need to enter an Event Date", D178="", "", F178="", "You need to enter an Age Group",
                       NOT(OR(F178="U11", F178="U9")), "Age Group must be either U9 or U11", J178&lt;8,"This athlete is too young to compete",
                       DATEDIF(E178,$G$3,"y") &lt; 8, "The athlete must be over 8 on the day of competition",
                       AND(REPLACE(F178,1,1,"")="11",J178=8),"This athlete is in the U9 age group",
                       AND(REPLACE(F178,1,1,"")="9", OR(J178=9, J178=10)),"This athlete is in the U11 age group",
                       J178="", "",
                       J178&gt;10,"This athlete is too old for QuadKids",
                       OR(J178=8, J178=9, J178=10), "OK"
      ),"An error occured")</f>
        <v/>
      </c>
    </row>
    <row r="179" spans="1:11" ht="15" customHeight="1">
      <c r="A179" s="360"/>
      <c r="B179" s="352"/>
      <c r="C179" s="116"/>
      <c r="D179" s="90"/>
      <c r="E179" s="127"/>
      <c r="F179" s="91"/>
      <c r="G179" s="12" t="str">
        <f t="shared" si="8"/>
        <v>Team Kennet</v>
      </c>
      <c r="H179" s="200" t="s">
        <v>19</v>
      </c>
      <c r="I179" s="34"/>
      <c r="J179" s="5" t="str">
        <f t="shared" si="6"/>
        <v/>
      </c>
      <c r="K179" s="5" t="str" cm="1">
        <f t="array" ref="K179">IFERROR(_xlfn.IFS(
                       $G$3="", "You need to enter an Event Date", D179="", "", F179="", "You need to enter an Age Group",
                       NOT(OR(F179="U11", F179="U9")), "Age Group must be either U9 or U11", J179&lt;8,"This athlete is too young to compete",
                       DATEDIF(E179,$G$3,"y") &lt; 8, "The athlete must be over 8 on the day of competition",
                       AND(REPLACE(F179,1,1,"")="11",J179=8),"This athlete is in the U9 age group",
                       AND(REPLACE(F179,1,1,"")="9", OR(J179=9, J179=10)),"This athlete is in the U11 age group",
                       J179="", "",
                       J179&gt;10,"This athlete is too old for QuadKids",
                       OR(J179=8, J179=9, J179=10), "OK"
      ),"An error occured")</f>
        <v/>
      </c>
    </row>
    <row r="180" spans="1:11" ht="15" customHeight="1" thickBot="1">
      <c r="A180" s="360"/>
      <c r="B180" s="352"/>
      <c r="C180" s="123"/>
      <c r="D180" s="124"/>
      <c r="E180" s="128"/>
      <c r="F180" s="125"/>
      <c r="G180" s="126" t="str">
        <f t="shared" si="8"/>
        <v>Team Kennet</v>
      </c>
      <c r="H180" s="201" t="s">
        <v>19</v>
      </c>
      <c r="I180" s="34"/>
      <c r="J180" s="5" t="str">
        <f t="shared" si="6"/>
        <v/>
      </c>
      <c r="K180" s="5" t="str" cm="1">
        <f t="array" ref="K180">IFERROR(_xlfn.IFS(
                       $G$3="", "You need to enter an Event Date", D180="", "", F180="", "You need to enter an Age Group",
                       NOT(OR(F180="U11", F180="U9")), "Age Group must be either U9 or U11", J180&lt;8,"This athlete is too young to compete",
                       DATEDIF(E180,$G$3,"y") &lt; 8, "The athlete must be over 8 on the day of competition",
                       AND(REPLACE(F180,1,1,"")="11",J180=8),"This athlete is in the U9 age group",
                       AND(REPLACE(F180,1,1,"")="9", OR(J180=9, J180=10)),"This athlete is in the U11 age group",
                       J180="", "",
                       J180&gt;10,"This athlete is too old for QuadKids",
                       OR(J180=8, J180=9, J180=10), "OK"
      ),"An error occured")</f>
        <v/>
      </c>
    </row>
    <row r="181" spans="1:11" ht="15" customHeight="1">
      <c r="A181" s="360"/>
      <c r="B181" s="352"/>
      <c r="C181" s="119"/>
      <c r="D181" s="120"/>
      <c r="E181" s="129"/>
      <c r="F181" s="121"/>
      <c r="G181" s="122" t="str">
        <f t="shared" si="8"/>
        <v>Team Kennet</v>
      </c>
      <c r="H181" s="202" t="s">
        <v>18</v>
      </c>
      <c r="I181" s="34"/>
      <c r="J181" s="5" t="str">
        <f t="shared" si="6"/>
        <v/>
      </c>
      <c r="K181" s="5" t="str" cm="1">
        <f t="array" ref="K181">IFERROR(_xlfn.IFS(
                       $G$3="", "You need to enter an Event Date", D181="", "", F181="", "You need to enter an Age Group",
                       NOT(OR(F181="U11", F181="U9")), "Age Group must be either U9 or U11", J181&lt;8,"This athlete is too young to compete",
                       DATEDIF(E181,$G$3,"y") &lt; 8, "The athlete must be over 8 on the day of competition",
                       AND(REPLACE(F181,1,1,"")="11",J181=8),"This athlete is in the U9 age group",
                       AND(REPLACE(F181,1,1,"")="9", OR(J181=9, J181=10)),"This athlete is in the U11 age group",
                       J181="", "",
                       J181&gt;10,"This athlete is too old for QuadKids",
                       OR(J181=8, J181=9, J181=10), "OK"
      ),"An error occured")</f>
        <v/>
      </c>
    </row>
    <row r="182" spans="1:11" ht="15" customHeight="1">
      <c r="A182" s="360"/>
      <c r="B182" s="352"/>
      <c r="C182" s="116"/>
      <c r="D182" s="90"/>
      <c r="E182" s="127"/>
      <c r="F182" s="91"/>
      <c r="G182" s="12" t="str">
        <f t="shared" si="8"/>
        <v>Team Kennet</v>
      </c>
      <c r="H182" s="200" t="s">
        <v>18</v>
      </c>
      <c r="I182" s="34"/>
      <c r="J182" s="5" t="str">
        <f t="shared" si="6"/>
        <v/>
      </c>
      <c r="K182" s="5" t="str" cm="1">
        <f t="array" ref="K182">IFERROR(_xlfn.IFS(
                       $G$3="", "You need to enter an Event Date", D182="", "", F182="", "You need to enter an Age Group",
                       NOT(OR(F182="U11", F182="U9")), "Age Group must be either U9 or U11", J182&lt;8,"This athlete is too young to compete",
                       DATEDIF(E182,$G$3,"y") &lt; 8, "The athlete must be over 8 on the day of competition",
                       AND(REPLACE(F182,1,1,"")="11",J182=8),"This athlete is in the U9 age group",
                       AND(REPLACE(F182,1,1,"")="9", OR(J182=9, J182=10)),"This athlete is in the U11 age group",
                       J182="", "",
                       J182&gt;10,"This athlete is too old for QuadKids",
                       OR(J182=8, J182=9, J182=10), "OK"
      ),"An error occured")</f>
        <v/>
      </c>
    </row>
    <row r="183" spans="1:11" ht="15" customHeight="1">
      <c r="A183" s="360"/>
      <c r="B183" s="352"/>
      <c r="C183" s="116"/>
      <c r="D183" s="90"/>
      <c r="E183" s="127"/>
      <c r="F183" s="91"/>
      <c r="G183" s="12" t="str">
        <f t="shared" si="8"/>
        <v>Team Kennet</v>
      </c>
      <c r="H183" s="200" t="s">
        <v>18</v>
      </c>
      <c r="I183" s="34"/>
      <c r="J183" s="5" t="str">
        <f t="shared" si="6"/>
        <v/>
      </c>
      <c r="K183" s="5" t="str" cm="1">
        <f t="array" ref="K183">IFERROR(_xlfn.IFS(
                       $G$3="", "You need to enter an Event Date", D183="", "", F183="", "You need to enter an Age Group",
                       NOT(OR(F183="U11", F183="U9")), "Age Group must be either U9 or U11", J183&lt;8,"This athlete is too young to compete",
                       DATEDIF(E183,$G$3,"y") &lt; 8, "The athlete must be over 8 on the day of competition",
                       AND(REPLACE(F183,1,1,"")="11",J183=8),"This athlete is in the U9 age group",
                       AND(REPLACE(F183,1,1,"")="9", OR(J183=9, J183=10)),"This athlete is in the U11 age group",
                       J183="", "",
                       J183&gt;10,"This athlete is too old for QuadKids",
                       OR(J183=8, J183=9, J183=10), "OK"
      ),"An error occured")</f>
        <v/>
      </c>
    </row>
    <row r="184" spans="1:11" ht="15" customHeight="1">
      <c r="A184" s="360"/>
      <c r="B184" s="352"/>
      <c r="C184" s="116"/>
      <c r="D184" s="90"/>
      <c r="E184" s="127"/>
      <c r="F184" s="91"/>
      <c r="G184" s="12" t="str">
        <f t="shared" si="8"/>
        <v>Team Kennet</v>
      </c>
      <c r="H184" s="200" t="s">
        <v>18</v>
      </c>
      <c r="I184" s="34"/>
      <c r="J184" s="5" t="str">
        <f t="shared" si="6"/>
        <v/>
      </c>
      <c r="K184" s="5" t="str" cm="1">
        <f t="array" ref="K184">IFERROR(_xlfn.IFS(
                       $G$3="", "You need to enter an Event Date", D184="", "", F184="", "You need to enter an Age Group",
                       NOT(OR(F184="U11", F184="U9")), "Age Group must be either U9 or U11", J184&lt;8,"This athlete is too young to compete",
                       DATEDIF(E184,$G$3,"y") &lt; 8, "The athlete must be over 8 on the day of competition",
                       AND(REPLACE(F184,1,1,"")="11",J184=8),"This athlete is in the U9 age group",
                       AND(REPLACE(F184,1,1,"")="9", OR(J184=9, J184=10)),"This athlete is in the U11 age group",
                       J184="", "",
                       J184&gt;10,"This athlete is too old for QuadKids",
                       OR(J184=8, J184=9, J184=10), "OK"
      ),"An error occured")</f>
        <v/>
      </c>
    </row>
    <row r="185" spans="1:11" ht="15" customHeight="1">
      <c r="A185" s="360"/>
      <c r="B185" s="352"/>
      <c r="C185" s="116"/>
      <c r="D185" s="90"/>
      <c r="E185" s="127"/>
      <c r="F185" s="91"/>
      <c r="G185" s="12" t="str">
        <f t="shared" si="8"/>
        <v>Team Kennet</v>
      </c>
      <c r="H185" s="200" t="s">
        <v>18</v>
      </c>
      <c r="I185" s="34"/>
      <c r="J185" s="5" t="str">
        <f t="shared" si="6"/>
        <v/>
      </c>
      <c r="K185" s="5" t="str" cm="1">
        <f t="array" ref="K185">IFERROR(_xlfn.IFS(
                       $G$3="", "You need to enter an Event Date", D185="", "", F185="", "You need to enter an Age Group",
                       NOT(OR(F185="U11", F185="U9")), "Age Group must be either U9 or U11", J185&lt;8,"This athlete is too young to compete",
                       DATEDIF(E185,$G$3,"y") &lt; 8, "The athlete must be over 8 on the day of competition",
                       AND(REPLACE(F185,1,1,"")="11",J185=8),"This athlete is in the U9 age group",
                       AND(REPLACE(F185,1,1,"")="9", OR(J185=9, J185=10)),"This athlete is in the U11 age group",
                       J185="", "",
                       J185&gt;10,"This athlete is too old for QuadKids",
                       OR(J185=8, J185=9, J185=10), "OK"
      ),"An error occured")</f>
        <v/>
      </c>
    </row>
    <row r="186" spans="1:11" ht="15" customHeight="1">
      <c r="A186" s="360"/>
      <c r="B186" s="352"/>
      <c r="C186" s="116"/>
      <c r="D186" s="90"/>
      <c r="E186" s="127"/>
      <c r="F186" s="91"/>
      <c r="G186" s="12" t="str">
        <f t="shared" si="8"/>
        <v>Team Kennet</v>
      </c>
      <c r="H186" s="200" t="s">
        <v>18</v>
      </c>
      <c r="I186" s="34"/>
      <c r="J186" s="5" t="str">
        <f t="shared" si="6"/>
        <v/>
      </c>
      <c r="K186" s="5" t="str" cm="1">
        <f t="array" ref="K186">IFERROR(_xlfn.IFS(
                       $G$3="", "You need to enter an Event Date", D186="", "", F186="", "You need to enter an Age Group",
                       NOT(OR(F186="U11", F186="U9")), "Age Group must be either U9 or U11", J186&lt;8,"This athlete is too young to compete",
                       DATEDIF(E186,$G$3,"y") &lt; 8, "The athlete must be over 8 on the day of competition",
                       AND(REPLACE(F186,1,1,"")="11",J186=8),"This athlete is in the U9 age group",
                       AND(REPLACE(F186,1,1,"")="9", OR(J186=9, J186=10)),"This athlete is in the U11 age group",
                       J186="", "",
                       J186&gt;10,"This athlete is too old for QuadKids",
                       OR(J186=8, J186=9, J186=10), "OK"
      ),"An error occured")</f>
        <v/>
      </c>
    </row>
    <row r="187" spans="1:11" ht="15" customHeight="1">
      <c r="A187" s="360"/>
      <c r="B187" s="352"/>
      <c r="C187" s="116"/>
      <c r="D187" s="90"/>
      <c r="E187" s="127"/>
      <c r="F187" s="91"/>
      <c r="G187" s="12" t="str">
        <f t="shared" si="8"/>
        <v>Team Kennet</v>
      </c>
      <c r="H187" s="200" t="s">
        <v>18</v>
      </c>
      <c r="I187" s="34"/>
      <c r="J187" s="5" t="str">
        <f t="shared" si="6"/>
        <v/>
      </c>
      <c r="K187" s="5" t="str" cm="1">
        <f t="array" ref="K187">IFERROR(_xlfn.IFS(
                       $G$3="", "You need to enter an Event Date", D187="", "", F187="", "You need to enter an Age Group",
                       NOT(OR(F187="U11", F187="U9")), "Age Group must be either U9 or U11", J187&lt;8,"This athlete is too young to compete",
                       DATEDIF(E187,$G$3,"y") &lt; 8, "The athlete must be over 8 on the day of competition",
                       AND(REPLACE(F187,1,1,"")="11",J187=8),"This athlete is in the U9 age group",
                       AND(REPLACE(F187,1,1,"")="9", OR(J187=9, J187=10)),"This athlete is in the U11 age group",
                       J187="", "",
                       J187&gt;10,"This athlete is too old for QuadKids",
                       OR(J187=8, J187=9, J187=10), "OK"
      ),"An error occured")</f>
        <v/>
      </c>
    </row>
    <row r="188" spans="1:11" ht="15" customHeight="1">
      <c r="A188" s="360"/>
      <c r="B188" s="352"/>
      <c r="C188" s="116"/>
      <c r="D188" s="90"/>
      <c r="E188" s="127"/>
      <c r="F188" s="91"/>
      <c r="G188" s="12" t="str">
        <f t="shared" si="8"/>
        <v>Team Kennet</v>
      </c>
      <c r="H188" s="200" t="s">
        <v>18</v>
      </c>
      <c r="I188" s="34"/>
      <c r="J188" s="5" t="str">
        <f t="shared" si="6"/>
        <v/>
      </c>
      <c r="K188" s="5" t="str" cm="1">
        <f t="array" ref="K188">IFERROR(_xlfn.IFS(
                       $G$3="", "You need to enter an Event Date", D188="", "", F188="", "You need to enter an Age Group",
                       NOT(OR(F188="U11", F188="U9")), "Age Group must be either U9 or U11", J188&lt;8,"This athlete is too young to compete",
                       DATEDIF(E188,$G$3,"y") &lt; 8, "The athlete must be over 8 on the day of competition",
                       AND(REPLACE(F188,1,1,"")="11",J188=8),"This athlete is in the U9 age group",
                       AND(REPLACE(F188,1,1,"")="9", OR(J188=9, J188=10)),"This athlete is in the U11 age group",
                       J188="", "",
                       J188&gt;10,"This athlete is too old for QuadKids",
                       OR(J188=8, J188=9, J188=10), "OK"
      ),"An error occured")</f>
        <v/>
      </c>
    </row>
    <row r="189" spans="1:11" ht="15" customHeight="1">
      <c r="A189" s="360"/>
      <c r="B189" s="352"/>
      <c r="C189" s="116"/>
      <c r="D189" s="90"/>
      <c r="E189" s="127"/>
      <c r="F189" s="91"/>
      <c r="G189" s="12" t="str">
        <f t="shared" si="8"/>
        <v>Team Kennet</v>
      </c>
      <c r="H189" s="200" t="s">
        <v>18</v>
      </c>
      <c r="I189" s="34"/>
      <c r="J189" s="5" t="str">
        <f t="shared" si="6"/>
        <v/>
      </c>
      <c r="K189" s="5" t="str" cm="1">
        <f t="array" ref="K189">IFERROR(_xlfn.IFS(
                       $G$3="", "You need to enter an Event Date", D189="", "", F189="", "You need to enter an Age Group",
                       NOT(OR(F189="U11", F189="U9")), "Age Group must be either U9 or U11", J189&lt;8,"This athlete is too young to compete",
                       DATEDIF(E189,$G$3,"y") &lt; 8, "The athlete must be over 8 on the day of competition",
                       AND(REPLACE(F189,1,1,"")="11",J189=8),"This athlete is in the U9 age group",
                       AND(REPLACE(F189,1,1,"")="9", OR(J189=9, J189=10)),"This athlete is in the U11 age group",
                       J189="", "",
                       J189&gt;10,"This athlete is too old for QuadKids",
                       OR(J189=8, J189=9, J189=10), "OK"
      ),"An error occured")</f>
        <v/>
      </c>
    </row>
    <row r="190" spans="1:11" ht="15" customHeight="1">
      <c r="A190" s="360"/>
      <c r="B190" s="352"/>
      <c r="C190" s="116"/>
      <c r="D190" s="90"/>
      <c r="E190" s="127"/>
      <c r="F190" s="91"/>
      <c r="G190" s="12" t="str">
        <f t="shared" si="8"/>
        <v>Team Kennet</v>
      </c>
      <c r="H190" s="200" t="s">
        <v>18</v>
      </c>
      <c r="I190" s="34"/>
      <c r="J190" s="5" t="str">
        <f t="shared" si="6"/>
        <v/>
      </c>
      <c r="K190" s="5" t="str" cm="1">
        <f t="array" ref="K190">IFERROR(_xlfn.IFS(
                       $G$3="", "You need to enter an Event Date", D190="", "", F190="", "You need to enter an Age Group",
                       NOT(OR(F190="U11", F190="U9")), "Age Group must be either U9 or U11", J190&lt;8,"This athlete is too young to compete",
                       DATEDIF(E190,$G$3,"y") &lt; 8, "The athlete must be over 8 on the day of competition",
                       AND(REPLACE(F190,1,1,"")="11",J190=8),"This athlete is in the U9 age group",
                       AND(REPLACE(F190,1,1,"")="9", OR(J190=9, J190=10)),"This athlete is in the U11 age group",
                       J190="", "",
                       J190&gt;10,"This athlete is too old for QuadKids",
                       OR(J190=8, J190=9, J190=10), "OK"
      ),"An error occured")</f>
        <v/>
      </c>
    </row>
    <row r="191" spans="1:11" ht="15" customHeight="1">
      <c r="A191" s="360"/>
      <c r="B191" s="352"/>
      <c r="C191" s="116"/>
      <c r="D191" s="90"/>
      <c r="E191" s="127"/>
      <c r="F191" s="91"/>
      <c r="G191" s="12" t="str">
        <f t="shared" si="8"/>
        <v>Team Kennet</v>
      </c>
      <c r="H191" s="200" t="s">
        <v>18</v>
      </c>
      <c r="J191" s="5" t="str">
        <f t="shared" si="6"/>
        <v/>
      </c>
      <c r="K191" s="5" t="str" cm="1">
        <f t="array" ref="K191">IFERROR(_xlfn.IFS(
                       $G$3="", "You need to enter an Event Date", D191="", "", F191="", "You need to enter an Age Group",
                       NOT(OR(F191="U11", F191="U9")), "Age Group must be either U9 or U11", J191&lt;8,"This athlete is too young to compete",
                       DATEDIF(E191,$G$3,"y") &lt; 8, "The athlete must be over 8 on the day of competition",
                       AND(REPLACE(F191,1,1,"")="11",J191=8),"This athlete is in the U9 age group",
                       AND(REPLACE(F191,1,1,"")="9", OR(J191=9, J191=10)),"This athlete is in the U11 age group",
                       J191="", "",
                       J191&gt;10,"This athlete is too old for QuadKids",
                       OR(J191=8, J191=9, J191=10), "OK"
      ),"An error occured")</f>
        <v/>
      </c>
    </row>
    <row r="192" spans="1:11" ht="15" customHeight="1">
      <c r="A192" s="360"/>
      <c r="B192" s="352"/>
      <c r="C192" s="116"/>
      <c r="D192" s="90"/>
      <c r="E192" s="127"/>
      <c r="F192" s="91"/>
      <c r="G192" s="12" t="str">
        <f t="shared" si="8"/>
        <v>Team Kennet</v>
      </c>
      <c r="H192" s="200" t="s">
        <v>18</v>
      </c>
      <c r="J192" s="5" t="str">
        <f t="shared" si="6"/>
        <v/>
      </c>
      <c r="K192" s="5" t="str" cm="1">
        <f t="array" ref="K192">IFERROR(_xlfn.IFS(
                       $G$3="", "You need to enter an Event Date", D192="", "", F192="", "You need to enter an Age Group",
                       NOT(OR(F192="U11", F192="U9")), "Age Group must be either U9 or U11", J192&lt;8,"This athlete is too young to compete",
                       DATEDIF(E192,$G$3,"y") &lt; 8, "The athlete must be over 8 on the day of competition",
                       AND(REPLACE(F192,1,1,"")="11",J192=8),"This athlete is in the U9 age group",
                       AND(REPLACE(F192,1,1,"")="9", OR(J192=9, J192=10)),"This athlete is in the U11 age group",
                       J192="", "",
                       J192&gt;10,"This athlete is too old for QuadKids",
                       OR(J192=8, J192=9, J192=10), "OK"
      ),"An error occured")</f>
        <v/>
      </c>
    </row>
    <row r="193" spans="1:11" ht="15" customHeight="1">
      <c r="A193" s="360"/>
      <c r="B193" s="352"/>
      <c r="C193" s="116"/>
      <c r="D193" s="90"/>
      <c r="E193" s="127"/>
      <c r="F193" s="91"/>
      <c r="G193" s="12" t="str">
        <f t="shared" si="8"/>
        <v>Team Kennet</v>
      </c>
      <c r="H193" s="200" t="s">
        <v>18</v>
      </c>
      <c r="J193" s="5" t="str">
        <f t="shared" si="6"/>
        <v/>
      </c>
      <c r="K193" s="5" t="str" cm="1">
        <f t="array" ref="K193">IFERROR(_xlfn.IFS(
                       $G$3="", "You need to enter an Event Date", D193="", "", F193="", "You need to enter an Age Group",
                       NOT(OR(F193="U11", F193="U9")), "Age Group must be either U9 or U11", J193&lt;8,"This athlete is too young to compete",
                       DATEDIF(E193,$G$3,"y") &lt; 8, "The athlete must be over 8 on the day of competition",
                       AND(REPLACE(F193,1,1,"")="11",J193=8),"This athlete is in the U9 age group",
                       AND(REPLACE(F193,1,1,"")="9", OR(J193=9, J193=10)),"This athlete is in the U11 age group",
                       J193="", "",
                       J193&gt;10,"This athlete is too old for QuadKids",
                       OR(J193=8, J193=9, J193=10), "OK"
      ),"An error occured")</f>
        <v/>
      </c>
    </row>
    <row r="194" spans="1:11" ht="15" customHeight="1">
      <c r="A194" s="360"/>
      <c r="B194" s="352"/>
      <c r="C194" s="116"/>
      <c r="D194" s="90"/>
      <c r="E194" s="127"/>
      <c r="F194" s="91"/>
      <c r="G194" s="12" t="str">
        <f t="shared" si="8"/>
        <v>Team Kennet</v>
      </c>
      <c r="H194" s="200" t="s">
        <v>18</v>
      </c>
      <c r="J194" s="5" t="str">
        <f t="shared" si="6"/>
        <v/>
      </c>
      <c r="K194" s="5" t="str" cm="1">
        <f t="array" ref="K194">IFERROR(_xlfn.IFS(
                       $G$3="", "You need to enter an Event Date", D194="", "", F194="", "You need to enter an Age Group",
                       NOT(OR(F194="U11", F194="U9")), "Age Group must be either U9 or U11", J194&lt;8,"This athlete is too young to compete",
                       DATEDIF(E194,$G$3,"y") &lt; 8, "The athlete must be over 8 on the day of competition",
                       AND(REPLACE(F194,1,1,"")="11",J194=8),"This athlete is in the U9 age group",
                       AND(REPLACE(F194,1,1,"")="9", OR(J194=9, J194=10)),"This athlete is in the U11 age group",
                       J194="", "",
                       J194&gt;10,"This athlete is too old for QuadKids",
                       OR(J194=8, J194=9, J194=10), "OK"
      ),"An error occured")</f>
        <v/>
      </c>
    </row>
    <row r="195" spans="1:11" ht="15" customHeight="1">
      <c r="A195" s="360"/>
      <c r="B195" s="352"/>
      <c r="C195" s="116"/>
      <c r="D195" s="90"/>
      <c r="E195" s="127"/>
      <c r="F195" s="91"/>
      <c r="G195" s="12" t="str">
        <f t="shared" si="8"/>
        <v>Team Kennet</v>
      </c>
      <c r="H195" s="200" t="s">
        <v>18</v>
      </c>
      <c r="J195" s="5" t="str">
        <f t="shared" si="6"/>
        <v/>
      </c>
      <c r="K195" s="5" t="str" cm="1">
        <f t="array" ref="K195">IFERROR(_xlfn.IFS(
                       $G$3="", "You need to enter an Event Date", D195="", "", F195="", "You need to enter an Age Group",
                       NOT(OR(F195="U11", F195="U9")), "Age Group must be either U9 or U11", J195&lt;8,"This athlete is too young to compete",
                       DATEDIF(E195,$G$3,"y") &lt; 8, "The athlete must be over 8 on the day of competition",
                       AND(REPLACE(F195,1,1,"")="11",J195=8),"This athlete is in the U9 age group",
                       AND(REPLACE(F195,1,1,"")="9", OR(J195=9, J195=10)),"This athlete is in the U11 age group",
                       J195="", "",
                       J195&gt;10,"This athlete is too old for QuadKids",
                       OR(J195=8, J195=9, J195=10), "OK"
      ),"An error occured")</f>
        <v/>
      </c>
    </row>
    <row r="196" spans="1:11" ht="15" customHeight="1" thickBot="1">
      <c r="A196" s="361"/>
      <c r="B196" s="353"/>
      <c r="C196" s="123"/>
      <c r="D196" s="124"/>
      <c r="E196" s="128"/>
      <c r="F196" s="125"/>
      <c r="G196" s="126" t="str">
        <f t="shared" si="8"/>
        <v>Team Kennet</v>
      </c>
      <c r="H196" s="201" t="s">
        <v>18</v>
      </c>
      <c r="J196" s="5" t="str">
        <f t="shared" si="6"/>
        <v/>
      </c>
      <c r="K196" s="5" t="str" cm="1">
        <f t="array" ref="K196">IFERROR(_xlfn.IFS(
                       $G$3="", "You need to enter an Event Date", D196="", "", F196="", "You need to enter an Age Group",
                       NOT(OR(F196="U11", F196="U9")), "Age Group must be either U9 or U11", J196&lt;8,"This athlete is too young to compete",
                       DATEDIF(E196,$G$3,"y") &lt; 8, "The athlete must be over 8 on the day of competition",
                       AND(REPLACE(F196,1,1,"")="11",J196=8),"This athlete is in the U9 age group",
                       AND(REPLACE(F196,1,1,"")="9", OR(J196=9, J196=10)),"This athlete is in the U11 age group",
                       J196="", "",
                       J196&gt;10,"This athlete is too old for QuadKids",
                       OR(J196=8, J196=9, J196=10), "OK"
      ),"An error occured")</f>
        <v/>
      </c>
    </row>
    <row r="197" spans="1:11" ht="15" customHeight="1">
      <c r="A197" s="359"/>
      <c r="B197" s="351" t="str">
        <f>'MATCH DETAILS'!B12</f>
        <v>White Horse Harriers</v>
      </c>
      <c r="C197" s="119"/>
      <c r="D197" s="120"/>
      <c r="E197" s="129"/>
      <c r="F197" s="121"/>
      <c r="G197" s="122" t="str">
        <f>$B$197</f>
        <v>White Horse Harriers</v>
      </c>
      <c r="H197" s="202" t="s">
        <v>19</v>
      </c>
      <c r="J197" s="5" t="str">
        <f t="shared" ref="J197:J260" si="9">IFERROR(IF(OR(E197="", $G$3=""),"", DATEDIF(E197,(DATE(YEAR($G$3),8,31)),"y")),"")</f>
        <v/>
      </c>
      <c r="K197" s="5" t="str" cm="1">
        <f t="array" ref="K197">IFERROR(_xlfn.IFS(
                       $G$3="", "You need to enter an Event Date", D197="", "", F197="", "You need to enter an Age Group",
                       NOT(OR(F197="U11", F197="U9")), "Age Group must be either U9 or U11", J197&lt;8,"This athlete is too young to compete",
                       DATEDIF(E197,$G$3,"y") &lt; 8, "The athlete must be over 8 on the day of competition",
                       AND(REPLACE(F197,1,1,"")="11",J197=8),"This athlete is in the U9 age group",
                       AND(REPLACE(F197,1,1,"")="9", OR(J197=9, J197=10)),"This athlete is in the U11 age group",
                       J197="", "",
                       J197&gt;10,"This athlete is too old for QuadKids",
                       OR(J197=8, J197=9, J197=10), "OK"
      ),"An error occured")</f>
        <v/>
      </c>
    </row>
    <row r="198" spans="1:11" ht="15" customHeight="1">
      <c r="A198" s="360"/>
      <c r="B198" s="352"/>
      <c r="C198" s="116"/>
      <c r="D198" s="90"/>
      <c r="E198" s="127"/>
      <c r="F198" s="91"/>
      <c r="G198" s="12" t="str">
        <f t="shared" ref="G198:G228" si="10">$B$197</f>
        <v>White Horse Harriers</v>
      </c>
      <c r="H198" s="200" t="s">
        <v>19</v>
      </c>
      <c r="J198" s="5" t="str">
        <f t="shared" si="9"/>
        <v/>
      </c>
      <c r="K198" s="5" t="str" cm="1">
        <f t="array" ref="K198">IFERROR(_xlfn.IFS(
                       $G$3="", "You need to enter an Event Date", D198="", "", F198="", "You need to enter an Age Group",
                       NOT(OR(F198="U11", F198="U9")), "Age Group must be either U9 or U11", J198&lt;8,"This athlete is too young to compete",
                       DATEDIF(E198,$G$3,"y") &lt; 8, "The athlete must be over 8 on the day of competition",
                       AND(REPLACE(F198,1,1,"")="11",J198=8),"This athlete is in the U9 age group",
                       AND(REPLACE(F198,1,1,"")="9", OR(J198=9, J198=10)),"This athlete is in the U11 age group",
                       J198="", "",
                       J198&gt;10,"This athlete is too old for QuadKids",
                       OR(J198=8, J198=9, J198=10), "OK"
      ),"An error occured")</f>
        <v/>
      </c>
    </row>
    <row r="199" spans="1:11" ht="15" customHeight="1">
      <c r="A199" s="360"/>
      <c r="B199" s="352"/>
      <c r="C199" s="116"/>
      <c r="D199" s="90"/>
      <c r="E199" s="127"/>
      <c r="F199" s="91"/>
      <c r="G199" s="12" t="str">
        <f t="shared" si="10"/>
        <v>White Horse Harriers</v>
      </c>
      <c r="H199" s="200" t="s">
        <v>19</v>
      </c>
      <c r="J199" s="5" t="str">
        <f t="shared" si="9"/>
        <v/>
      </c>
      <c r="K199" s="5" t="str" cm="1">
        <f t="array" ref="K199">IFERROR(_xlfn.IFS(
                       $G$3="", "You need to enter an Event Date", D199="", "", F199="", "You need to enter an Age Group",
                       NOT(OR(F199="U11", F199="U9")), "Age Group must be either U9 or U11", J199&lt;8,"This athlete is too young to compete",
                       DATEDIF(E199,$G$3,"y") &lt; 8, "The athlete must be over 8 on the day of competition",
                       AND(REPLACE(F199,1,1,"")="11",J199=8),"This athlete is in the U9 age group",
                       AND(REPLACE(F199,1,1,"")="9", OR(J199=9, J199=10)),"This athlete is in the U11 age group",
                       J199="", "",
                       J199&gt;10,"This athlete is too old for QuadKids",
                       OR(J199=8, J199=9, J199=10), "OK"
      ),"An error occured")</f>
        <v/>
      </c>
    </row>
    <row r="200" spans="1:11" ht="15" customHeight="1">
      <c r="A200" s="360"/>
      <c r="B200" s="352"/>
      <c r="C200" s="116"/>
      <c r="D200" s="90"/>
      <c r="E200" s="127"/>
      <c r="F200" s="91"/>
      <c r="G200" s="12" t="str">
        <f t="shared" si="10"/>
        <v>White Horse Harriers</v>
      </c>
      <c r="H200" s="200" t="s">
        <v>19</v>
      </c>
      <c r="J200" s="5" t="str">
        <f t="shared" si="9"/>
        <v/>
      </c>
      <c r="K200" s="5" t="str" cm="1">
        <f t="array" ref="K200">IFERROR(_xlfn.IFS(
                       $G$3="", "You need to enter an Event Date", D200="", "", F200="", "You need to enter an Age Group",
                       NOT(OR(F200="U11", F200="U9")), "Age Group must be either U9 or U11", J200&lt;8,"This athlete is too young to compete",
                       DATEDIF(E200,$G$3,"y") &lt; 8, "The athlete must be over 8 on the day of competition",
                       AND(REPLACE(F200,1,1,"")="11",J200=8),"This athlete is in the U9 age group",
                       AND(REPLACE(F200,1,1,"")="9", OR(J200=9, J200=10)),"This athlete is in the U11 age group",
                       J200="", "",
                       J200&gt;10,"This athlete is too old for QuadKids",
                       OR(J200=8, J200=9, J200=10), "OK"
      ),"An error occured")</f>
        <v/>
      </c>
    </row>
    <row r="201" spans="1:11" ht="15" customHeight="1">
      <c r="A201" s="360"/>
      <c r="B201" s="352"/>
      <c r="C201" s="116"/>
      <c r="D201" s="90"/>
      <c r="E201" s="127"/>
      <c r="F201" s="91"/>
      <c r="G201" s="12" t="str">
        <f t="shared" si="10"/>
        <v>White Horse Harriers</v>
      </c>
      <c r="H201" s="200" t="s">
        <v>19</v>
      </c>
      <c r="J201" s="5" t="str">
        <f t="shared" si="9"/>
        <v/>
      </c>
      <c r="K201" s="5" t="str" cm="1">
        <f t="array" ref="K201">IFERROR(_xlfn.IFS(
                       $G$3="", "You need to enter an Event Date", D201="", "", F201="", "You need to enter an Age Group",
                       NOT(OR(F201="U11", F201="U9")), "Age Group must be either U9 or U11", J201&lt;8,"This athlete is too young to compete",
                       DATEDIF(E201,$G$3,"y") &lt; 8, "The athlete must be over 8 on the day of competition",
                       AND(REPLACE(F201,1,1,"")="11",J201=8),"This athlete is in the U9 age group",
                       AND(REPLACE(F201,1,1,"")="9", OR(J201=9, J201=10)),"This athlete is in the U11 age group",
                       J201="", "",
                       J201&gt;10,"This athlete is too old for QuadKids",
                       OR(J201=8, J201=9, J201=10), "OK"
      ),"An error occured")</f>
        <v/>
      </c>
    </row>
    <row r="202" spans="1:11" ht="15" customHeight="1">
      <c r="A202" s="360"/>
      <c r="B202" s="352"/>
      <c r="C202" s="116"/>
      <c r="D202" s="90"/>
      <c r="E202" s="127"/>
      <c r="F202" s="91"/>
      <c r="G202" s="12" t="str">
        <f t="shared" si="10"/>
        <v>White Horse Harriers</v>
      </c>
      <c r="H202" s="200" t="s">
        <v>19</v>
      </c>
      <c r="J202" s="5" t="str">
        <f t="shared" si="9"/>
        <v/>
      </c>
      <c r="K202" s="5" t="str" cm="1">
        <f t="array" ref="K202">IFERROR(_xlfn.IFS(
                       $G$3="", "You need to enter an Event Date", D202="", "", F202="", "You need to enter an Age Group",
                       NOT(OR(F202="U11", F202="U9")), "Age Group must be either U9 or U11", J202&lt;8,"This athlete is too young to compete",
                       DATEDIF(E202,$G$3,"y") &lt; 8, "The athlete must be over 8 on the day of competition",
                       AND(REPLACE(F202,1,1,"")="11",J202=8),"This athlete is in the U9 age group",
                       AND(REPLACE(F202,1,1,"")="9", OR(J202=9, J202=10)),"This athlete is in the U11 age group",
                       J202="", "",
                       J202&gt;10,"This athlete is too old for QuadKids",
                       OR(J202=8, J202=9, J202=10), "OK"
      ),"An error occured")</f>
        <v/>
      </c>
    </row>
    <row r="203" spans="1:11" ht="15" customHeight="1">
      <c r="A203" s="360"/>
      <c r="B203" s="352"/>
      <c r="C203" s="116"/>
      <c r="D203" s="90"/>
      <c r="E203" s="127"/>
      <c r="F203" s="91"/>
      <c r="G203" s="12" t="str">
        <f t="shared" si="10"/>
        <v>White Horse Harriers</v>
      </c>
      <c r="H203" s="200" t="s">
        <v>19</v>
      </c>
      <c r="J203" s="5" t="str">
        <f t="shared" si="9"/>
        <v/>
      </c>
      <c r="K203" s="5" t="str" cm="1">
        <f t="array" ref="K203">IFERROR(_xlfn.IFS(
                       $G$3="", "You need to enter an Event Date", D203="", "", F203="", "You need to enter an Age Group",
                       NOT(OR(F203="U11", F203="U9")), "Age Group must be either U9 or U11", J203&lt;8,"This athlete is too young to compete",
                       DATEDIF(E203,$G$3,"y") &lt; 8, "The athlete must be over 8 on the day of competition",
                       AND(REPLACE(F203,1,1,"")="11",J203=8),"This athlete is in the U9 age group",
                       AND(REPLACE(F203,1,1,"")="9", OR(J203=9, J203=10)),"This athlete is in the U11 age group",
                       J203="", "",
                       J203&gt;10,"This athlete is too old for QuadKids",
                       OR(J203=8, J203=9, J203=10), "OK"
      ),"An error occured")</f>
        <v/>
      </c>
    </row>
    <row r="204" spans="1:11" ht="15" customHeight="1">
      <c r="A204" s="360"/>
      <c r="B204" s="352"/>
      <c r="C204" s="116"/>
      <c r="D204" s="90"/>
      <c r="E204" s="127"/>
      <c r="F204" s="91"/>
      <c r="G204" s="12" t="str">
        <f t="shared" si="10"/>
        <v>White Horse Harriers</v>
      </c>
      <c r="H204" s="200" t="s">
        <v>19</v>
      </c>
      <c r="J204" s="5" t="str">
        <f t="shared" si="9"/>
        <v/>
      </c>
      <c r="K204" s="5" t="str" cm="1">
        <f t="array" ref="K204">IFERROR(_xlfn.IFS(
                       $G$3="", "You need to enter an Event Date", D204="", "", F204="", "You need to enter an Age Group",
                       NOT(OR(F204="U11", F204="U9")), "Age Group must be either U9 or U11", J204&lt;8,"This athlete is too young to compete",
                       DATEDIF(E204,$G$3,"y") &lt; 8, "The athlete must be over 8 on the day of competition",
                       AND(REPLACE(F204,1,1,"")="11",J204=8),"This athlete is in the U9 age group",
                       AND(REPLACE(F204,1,1,"")="9", OR(J204=9, J204=10)),"This athlete is in the U11 age group",
                       J204="", "",
                       J204&gt;10,"This athlete is too old for QuadKids",
                       OR(J204=8, J204=9, J204=10), "OK"
      ),"An error occured")</f>
        <v/>
      </c>
    </row>
    <row r="205" spans="1:11" ht="15" customHeight="1">
      <c r="A205" s="360"/>
      <c r="B205" s="352"/>
      <c r="C205" s="116"/>
      <c r="D205" s="90"/>
      <c r="E205" s="127"/>
      <c r="F205" s="91"/>
      <c r="G205" s="12" t="str">
        <f t="shared" si="10"/>
        <v>White Horse Harriers</v>
      </c>
      <c r="H205" s="200" t="s">
        <v>19</v>
      </c>
      <c r="J205" s="5" t="str">
        <f t="shared" si="9"/>
        <v/>
      </c>
      <c r="K205" s="5" t="str" cm="1">
        <f t="array" ref="K205">IFERROR(_xlfn.IFS(
                       $G$3="", "You need to enter an Event Date", D205="", "", F205="", "You need to enter an Age Group",
                       NOT(OR(F205="U11", F205="U9")), "Age Group must be either U9 or U11", J205&lt;8,"This athlete is too young to compete",
                       DATEDIF(E205,$G$3,"y") &lt; 8, "The athlete must be over 8 on the day of competition",
                       AND(REPLACE(F205,1,1,"")="11",J205=8),"This athlete is in the U9 age group",
                       AND(REPLACE(F205,1,1,"")="9", OR(J205=9, J205=10)),"This athlete is in the U11 age group",
                       J205="", "",
                       J205&gt;10,"This athlete is too old for QuadKids",
                       OR(J205=8, J205=9, J205=10), "OK"
      ),"An error occured")</f>
        <v/>
      </c>
    </row>
    <row r="206" spans="1:11" ht="15" customHeight="1">
      <c r="A206" s="360"/>
      <c r="B206" s="352"/>
      <c r="C206" s="116"/>
      <c r="D206" s="90"/>
      <c r="E206" s="127"/>
      <c r="F206" s="91"/>
      <c r="G206" s="12" t="str">
        <f t="shared" si="10"/>
        <v>White Horse Harriers</v>
      </c>
      <c r="H206" s="200" t="s">
        <v>19</v>
      </c>
      <c r="J206" s="5" t="str">
        <f t="shared" si="9"/>
        <v/>
      </c>
      <c r="K206" s="5" t="str" cm="1">
        <f t="array" ref="K206">IFERROR(_xlfn.IFS(
                       $G$3="", "You need to enter an Event Date", D206="", "", F206="", "You need to enter an Age Group",
                       NOT(OR(F206="U11", F206="U9")), "Age Group must be either U9 or U11", J206&lt;8,"This athlete is too young to compete",
                       DATEDIF(E206,$G$3,"y") &lt; 8, "The athlete must be over 8 on the day of competition",
                       AND(REPLACE(F206,1,1,"")="11",J206=8),"This athlete is in the U9 age group",
                       AND(REPLACE(F206,1,1,"")="9", OR(J206=9, J206=10)),"This athlete is in the U11 age group",
                       J206="", "",
                       J206&gt;10,"This athlete is too old for QuadKids",
                       OR(J206=8, J206=9, J206=10), "OK"
      ),"An error occured")</f>
        <v/>
      </c>
    </row>
    <row r="207" spans="1:11" ht="15" customHeight="1">
      <c r="A207" s="360"/>
      <c r="B207" s="352"/>
      <c r="C207" s="116"/>
      <c r="D207" s="90"/>
      <c r="E207" s="127"/>
      <c r="F207" s="91"/>
      <c r="G207" s="12" t="str">
        <f t="shared" si="10"/>
        <v>White Horse Harriers</v>
      </c>
      <c r="H207" s="200" t="s">
        <v>19</v>
      </c>
      <c r="J207" s="5" t="str">
        <f t="shared" si="9"/>
        <v/>
      </c>
      <c r="K207" s="5" t="str" cm="1">
        <f t="array" ref="K207">IFERROR(_xlfn.IFS(
                       $G$3="", "You need to enter an Event Date", D207="", "", F207="", "You need to enter an Age Group",
                       NOT(OR(F207="U11", F207="U9")), "Age Group must be either U9 or U11", J207&lt;8,"This athlete is too young to compete",
                       DATEDIF(E207,$G$3,"y") &lt; 8, "The athlete must be over 8 on the day of competition",
                       AND(REPLACE(F207,1,1,"")="11",J207=8),"This athlete is in the U9 age group",
                       AND(REPLACE(F207,1,1,"")="9", OR(J207=9, J207=10)),"This athlete is in the U11 age group",
                       J207="", "",
                       J207&gt;10,"This athlete is too old for QuadKids",
                       OR(J207=8, J207=9, J207=10), "OK"
      ),"An error occured")</f>
        <v/>
      </c>
    </row>
    <row r="208" spans="1:11" ht="15" customHeight="1">
      <c r="A208" s="360"/>
      <c r="B208" s="352"/>
      <c r="C208" s="116"/>
      <c r="D208" s="90"/>
      <c r="E208" s="127"/>
      <c r="F208" s="91"/>
      <c r="G208" s="12" t="str">
        <f t="shared" si="10"/>
        <v>White Horse Harriers</v>
      </c>
      <c r="H208" s="200" t="s">
        <v>19</v>
      </c>
      <c r="J208" s="5" t="str">
        <f t="shared" si="9"/>
        <v/>
      </c>
      <c r="K208" s="5" t="str" cm="1">
        <f t="array" ref="K208">IFERROR(_xlfn.IFS(
                       $G$3="", "You need to enter an Event Date", D208="", "", F208="", "You need to enter an Age Group",
                       NOT(OR(F208="U11", F208="U9")), "Age Group must be either U9 or U11", J208&lt;8,"This athlete is too young to compete",
                       DATEDIF(E208,$G$3,"y") &lt; 8, "The athlete must be over 8 on the day of competition",
                       AND(REPLACE(F208,1,1,"")="11",J208=8),"This athlete is in the U9 age group",
                       AND(REPLACE(F208,1,1,"")="9", OR(J208=9, J208=10)),"This athlete is in the U11 age group",
                       J208="", "",
                       J208&gt;10,"This athlete is too old for QuadKids",
                       OR(J208=8, J208=9, J208=10), "OK"
      ),"An error occured")</f>
        <v/>
      </c>
    </row>
    <row r="209" spans="1:11" ht="15" customHeight="1">
      <c r="A209" s="360"/>
      <c r="B209" s="352"/>
      <c r="C209" s="116"/>
      <c r="D209" s="90"/>
      <c r="E209" s="127"/>
      <c r="F209" s="91"/>
      <c r="G209" s="12" t="str">
        <f t="shared" si="10"/>
        <v>White Horse Harriers</v>
      </c>
      <c r="H209" s="200" t="s">
        <v>19</v>
      </c>
      <c r="J209" s="5" t="str">
        <f t="shared" si="9"/>
        <v/>
      </c>
      <c r="K209" s="5" t="str" cm="1">
        <f t="array" ref="K209">IFERROR(_xlfn.IFS(
                       $G$3="", "You need to enter an Event Date", D209="", "", F209="", "You need to enter an Age Group",
                       NOT(OR(F209="U11", F209="U9")), "Age Group must be either U9 or U11", J209&lt;8,"This athlete is too young to compete",
                       DATEDIF(E209,$G$3,"y") &lt; 8, "The athlete must be over 8 on the day of competition",
                       AND(REPLACE(F209,1,1,"")="11",J209=8),"This athlete is in the U9 age group",
                       AND(REPLACE(F209,1,1,"")="9", OR(J209=9, J209=10)),"This athlete is in the U11 age group",
                       J209="", "",
                       J209&gt;10,"This athlete is too old for QuadKids",
                       OR(J209=8, J209=9, J209=10), "OK"
      ),"An error occured")</f>
        <v/>
      </c>
    </row>
    <row r="210" spans="1:11" ht="15" customHeight="1">
      <c r="A210" s="360"/>
      <c r="B210" s="352"/>
      <c r="C210" s="116"/>
      <c r="D210" s="90"/>
      <c r="E210" s="127"/>
      <c r="F210" s="91"/>
      <c r="G210" s="12" t="str">
        <f t="shared" si="10"/>
        <v>White Horse Harriers</v>
      </c>
      <c r="H210" s="200" t="s">
        <v>19</v>
      </c>
      <c r="J210" s="5" t="str">
        <f t="shared" si="9"/>
        <v/>
      </c>
      <c r="K210" s="5" t="str" cm="1">
        <f t="array" ref="K210">IFERROR(_xlfn.IFS(
                       $G$3="", "You need to enter an Event Date", D210="", "", F210="", "You need to enter an Age Group",
                       NOT(OR(F210="U11", F210="U9")), "Age Group must be either U9 or U11", J210&lt;8,"This athlete is too young to compete",
                       DATEDIF(E210,$G$3,"y") &lt; 8, "The athlete must be over 8 on the day of competition",
                       AND(REPLACE(F210,1,1,"")="11",J210=8),"This athlete is in the U9 age group",
                       AND(REPLACE(F210,1,1,"")="9", OR(J210=9, J210=10)),"This athlete is in the U11 age group",
                       J210="", "",
                       J210&gt;10,"This athlete is too old for QuadKids",
                       OR(J210=8, J210=9, J210=10), "OK"
      ),"An error occured")</f>
        <v/>
      </c>
    </row>
    <row r="211" spans="1:11" ht="15" customHeight="1">
      <c r="A211" s="360"/>
      <c r="B211" s="352"/>
      <c r="C211" s="116"/>
      <c r="D211" s="90"/>
      <c r="E211" s="127"/>
      <c r="F211" s="91"/>
      <c r="G211" s="12" t="str">
        <f t="shared" si="10"/>
        <v>White Horse Harriers</v>
      </c>
      <c r="H211" s="200" t="s">
        <v>19</v>
      </c>
      <c r="J211" s="5" t="str">
        <f t="shared" si="9"/>
        <v/>
      </c>
      <c r="K211" s="5" t="str" cm="1">
        <f t="array" ref="K211">IFERROR(_xlfn.IFS(
                       $G$3="", "You need to enter an Event Date", D211="", "", F211="", "You need to enter an Age Group",
                       NOT(OR(F211="U11", F211="U9")), "Age Group must be either U9 or U11", J211&lt;8,"This athlete is too young to compete",
                       DATEDIF(E211,$G$3,"y") &lt; 8, "The athlete must be over 8 on the day of competition",
                       AND(REPLACE(F211,1,1,"")="11",J211=8),"This athlete is in the U9 age group",
                       AND(REPLACE(F211,1,1,"")="9", OR(J211=9, J211=10)),"This athlete is in the U11 age group",
                       J211="", "",
                       J211&gt;10,"This athlete is too old for QuadKids",
                       OR(J211=8, J211=9, J211=10), "OK"
      ),"An error occured")</f>
        <v/>
      </c>
    </row>
    <row r="212" spans="1:11" ht="15" customHeight="1" thickBot="1">
      <c r="A212" s="360"/>
      <c r="B212" s="352"/>
      <c r="C212" s="123"/>
      <c r="D212" s="124"/>
      <c r="E212" s="128"/>
      <c r="F212" s="125"/>
      <c r="G212" s="126" t="str">
        <f t="shared" si="10"/>
        <v>White Horse Harriers</v>
      </c>
      <c r="H212" s="201" t="s">
        <v>19</v>
      </c>
      <c r="J212" s="5" t="str">
        <f t="shared" si="9"/>
        <v/>
      </c>
      <c r="K212" s="5" t="str" cm="1">
        <f t="array" ref="K212">IFERROR(_xlfn.IFS(
                       $G$3="", "You need to enter an Event Date", D212="", "", F212="", "You need to enter an Age Group",
                       NOT(OR(F212="U11", F212="U9")), "Age Group must be either U9 or U11", J212&lt;8,"This athlete is too young to compete",
                       DATEDIF(E212,$G$3,"y") &lt; 8, "The athlete must be over 8 on the day of competition",
                       AND(REPLACE(F212,1,1,"")="11",J212=8),"This athlete is in the U9 age group",
                       AND(REPLACE(F212,1,1,"")="9", OR(J212=9, J212=10)),"This athlete is in the U11 age group",
                       J212="", "",
                       J212&gt;10,"This athlete is too old for QuadKids",
                       OR(J212=8, J212=9, J212=10), "OK"
      ),"An error occured")</f>
        <v/>
      </c>
    </row>
    <row r="213" spans="1:11" ht="15" customHeight="1">
      <c r="A213" s="360"/>
      <c r="B213" s="352"/>
      <c r="C213" s="119"/>
      <c r="D213" s="120"/>
      <c r="E213" s="129"/>
      <c r="F213" s="121"/>
      <c r="G213" s="122" t="str">
        <f t="shared" si="10"/>
        <v>White Horse Harriers</v>
      </c>
      <c r="H213" s="202" t="s">
        <v>18</v>
      </c>
      <c r="J213" s="5" t="str">
        <f t="shared" si="9"/>
        <v/>
      </c>
      <c r="K213" s="5" t="str" cm="1">
        <f t="array" ref="K213">IFERROR(_xlfn.IFS(
                       $G$3="", "You need to enter an Event Date", D213="", "", F213="", "You need to enter an Age Group",
                       NOT(OR(F213="U11", F213="U9")), "Age Group must be either U9 or U11", J213&lt;8,"This athlete is too young to compete",
                       DATEDIF(E213,$G$3,"y") &lt; 8, "The athlete must be over 8 on the day of competition",
                       AND(REPLACE(F213,1,1,"")="11",J213=8),"This athlete is in the U9 age group",
                       AND(REPLACE(F213,1,1,"")="9", OR(J213=9, J213=10)),"This athlete is in the U11 age group",
                       J213="", "",
                       J213&gt;10,"This athlete is too old for QuadKids",
                       OR(J213=8, J213=9, J213=10), "OK"
      ),"An error occured")</f>
        <v/>
      </c>
    </row>
    <row r="214" spans="1:11" ht="15" customHeight="1">
      <c r="A214" s="360"/>
      <c r="B214" s="352"/>
      <c r="C214" s="116"/>
      <c r="D214" s="90"/>
      <c r="E214" s="127"/>
      <c r="F214" s="91"/>
      <c r="G214" s="12" t="str">
        <f t="shared" si="10"/>
        <v>White Horse Harriers</v>
      </c>
      <c r="H214" s="200" t="s">
        <v>18</v>
      </c>
      <c r="J214" s="5" t="str">
        <f t="shared" si="9"/>
        <v/>
      </c>
      <c r="K214" s="5" t="str" cm="1">
        <f t="array" ref="K214">IFERROR(_xlfn.IFS(
                       $G$3="", "You need to enter an Event Date", D214="", "", F214="", "You need to enter an Age Group",
                       NOT(OR(F214="U11", F214="U9")), "Age Group must be either U9 or U11", J214&lt;8,"This athlete is too young to compete",
                       DATEDIF(E214,$G$3,"y") &lt; 8, "The athlete must be over 8 on the day of competition",
                       AND(REPLACE(F214,1,1,"")="11",J214=8),"This athlete is in the U9 age group",
                       AND(REPLACE(F214,1,1,"")="9", OR(J214=9, J214=10)),"This athlete is in the U11 age group",
                       J214="", "",
                       J214&gt;10,"This athlete is too old for QuadKids",
                       OR(J214=8, J214=9, J214=10), "OK"
      ),"An error occured")</f>
        <v/>
      </c>
    </row>
    <row r="215" spans="1:11" ht="15" customHeight="1">
      <c r="A215" s="360"/>
      <c r="B215" s="352"/>
      <c r="C215" s="116"/>
      <c r="D215" s="90"/>
      <c r="E215" s="127"/>
      <c r="F215" s="91"/>
      <c r="G215" s="12" t="str">
        <f t="shared" si="10"/>
        <v>White Horse Harriers</v>
      </c>
      <c r="H215" s="200" t="s">
        <v>18</v>
      </c>
      <c r="J215" s="5" t="str">
        <f t="shared" si="9"/>
        <v/>
      </c>
      <c r="K215" s="5" t="str" cm="1">
        <f t="array" ref="K215">IFERROR(_xlfn.IFS(
                       $G$3="", "You need to enter an Event Date", D215="", "", F215="", "You need to enter an Age Group",
                       NOT(OR(F215="U11", F215="U9")), "Age Group must be either U9 or U11", J215&lt;8,"This athlete is too young to compete",
                       DATEDIF(E215,$G$3,"y") &lt; 8, "The athlete must be over 8 on the day of competition",
                       AND(REPLACE(F215,1,1,"")="11",J215=8),"This athlete is in the U9 age group",
                       AND(REPLACE(F215,1,1,"")="9", OR(J215=9, J215=10)),"This athlete is in the U11 age group",
                       J215="", "",
                       J215&gt;10,"This athlete is too old for QuadKids",
                       OR(J215=8, J215=9, J215=10), "OK"
      ),"An error occured")</f>
        <v/>
      </c>
    </row>
    <row r="216" spans="1:11" ht="15" customHeight="1">
      <c r="A216" s="360"/>
      <c r="B216" s="352"/>
      <c r="C216" s="116"/>
      <c r="D216" s="90"/>
      <c r="E216" s="127"/>
      <c r="F216" s="91"/>
      <c r="G216" s="12" t="str">
        <f t="shared" si="10"/>
        <v>White Horse Harriers</v>
      </c>
      <c r="H216" s="200" t="s">
        <v>18</v>
      </c>
      <c r="J216" s="5" t="str">
        <f t="shared" si="9"/>
        <v/>
      </c>
      <c r="K216" s="5" t="str" cm="1">
        <f t="array" ref="K216">IFERROR(_xlfn.IFS(
                       $G$3="", "You need to enter an Event Date", D216="", "", F216="", "You need to enter an Age Group",
                       NOT(OR(F216="U11", F216="U9")), "Age Group must be either U9 or U11", J216&lt;8,"This athlete is too young to compete",
                       DATEDIF(E216,$G$3,"y") &lt; 8, "The athlete must be over 8 on the day of competition",
                       AND(REPLACE(F216,1,1,"")="11",J216=8),"This athlete is in the U9 age group",
                       AND(REPLACE(F216,1,1,"")="9", OR(J216=9, J216=10)),"This athlete is in the U11 age group",
                       J216="", "",
                       J216&gt;10,"This athlete is too old for QuadKids",
                       OR(J216=8, J216=9, J216=10), "OK"
      ),"An error occured")</f>
        <v/>
      </c>
    </row>
    <row r="217" spans="1:11" ht="15" customHeight="1">
      <c r="A217" s="360"/>
      <c r="B217" s="352"/>
      <c r="C217" s="116"/>
      <c r="D217" s="90"/>
      <c r="E217" s="127"/>
      <c r="F217" s="91"/>
      <c r="G217" s="12" t="str">
        <f t="shared" si="10"/>
        <v>White Horse Harriers</v>
      </c>
      <c r="H217" s="200" t="s">
        <v>18</v>
      </c>
      <c r="J217" s="5" t="str">
        <f t="shared" si="9"/>
        <v/>
      </c>
      <c r="K217" s="5" t="str" cm="1">
        <f t="array" ref="K217">IFERROR(_xlfn.IFS(
                       $G$3="", "You need to enter an Event Date", D217="", "", F217="", "You need to enter an Age Group",
                       NOT(OR(F217="U11", F217="U9")), "Age Group must be either U9 or U11", J217&lt;8,"This athlete is too young to compete",
                       DATEDIF(E217,$G$3,"y") &lt; 8, "The athlete must be over 8 on the day of competition",
                       AND(REPLACE(F217,1,1,"")="11",J217=8),"This athlete is in the U9 age group",
                       AND(REPLACE(F217,1,1,"")="9", OR(J217=9, J217=10)),"This athlete is in the U11 age group",
                       J217="", "",
                       J217&gt;10,"This athlete is too old for QuadKids",
                       OR(J217=8, J217=9, J217=10), "OK"
      ),"An error occured")</f>
        <v/>
      </c>
    </row>
    <row r="218" spans="1:11" ht="15" customHeight="1">
      <c r="A218" s="360"/>
      <c r="B218" s="352"/>
      <c r="C218" s="116"/>
      <c r="D218" s="90"/>
      <c r="E218" s="127"/>
      <c r="F218" s="91"/>
      <c r="G218" s="12" t="str">
        <f t="shared" si="10"/>
        <v>White Horse Harriers</v>
      </c>
      <c r="H218" s="200" t="s">
        <v>18</v>
      </c>
      <c r="J218" s="5" t="str">
        <f t="shared" si="9"/>
        <v/>
      </c>
      <c r="K218" s="5" t="str" cm="1">
        <f t="array" ref="K218">IFERROR(_xlfn.IFS(
                       $G$3="", "You need to enter an Event Date", D218="", "", F218="", "You need to enter an Age Group",
                       NOT(OR(F218="U11", F218="U9")), "Age Group must be either U9 or U11", J218&lt;8,"This athlete is too young to compete",
                       DATEDIF(E218,$G$3,"y") &lt; 8, "The athlete must be over 8 on the day of competition",
                       AND(REPLACE(F218,1,1,"")="11",J218=8),"This athlete is in the U9 age group",
                       AND(REPLACE(F218,1,1,"")="9", OR(J218=9, J218=10)),"This athlete is in the U11 age group",
                       J218="", "",
                       J218&gt;10,"This athlete is too old for QuadKids",
                       OR(J218=8, J218=9, J218=10), "OK"
      ),"An error occured")</f>
        <v/>
      </c>
    </row>
    <row r="219" spans="1:11" ht="15" customHeight="1">
      <c r="A219" s="360"/>
      <c r="B219" s="352"/>
      <c r="C219" s="116"/>
      <c r="D219" s="90"/>
      <c r="E219" s="127"/>
      <c r="F219" s="91"/>
      <c r="G219" s="12" t="str">
        <f t="shared" si="10"/>
        <v>White Horse Harriers</v>
      </c>
      <c r="H219" s="200" t="s">
        <v>18</v>
      </c>
      <c r="J219" s="5" t="str">
        <f t="shared" si="9"/>
        <v/>
      </c>
      <c r="K219" s="5" t="str" cm="1">
        <f t="array" ref="K219">IFERROR(_xlfn.IFS(
                       $G$3="", "You need to enter an Event Date", D219="", "", F219="", "You need to enter an Age Group",
                       NOT(OR(F219="U11", F219="U9")), "Age Group must be either U9 or U11", J219&lt;8,"This athlete is too young to compete",
                       DATEDIF(E219,$G$3,"y") &lt; 8, "The athlete must be over 8 on the day of competition",
                       AND(REPLACE(F219,1,1,"")="11",J219=8),"This athlete is in the U9 age group",
                       AND(REPLACE(F219,1,1,"")="9", OR(J219=9, J219=10)),"This athlete is in the U11 age group",
                       J219="", "",
                       J219&gt;10,"This athlete is too old for QuadKids",
                       OR(J219=8, J219=9, J219=10), "OK"
      ),"An error occured")</f>
        <v/>
      </c>
    </row>
    <row r="220" spans="1:11" ht="15" customHeight="1">
      <c r="A220" s="360"/>
      <c r="B220" s="352"/>
      <c r="C220" s="116"/>
      <c r="D220" s="90"/>
      <c r="E220" s="127"/>
      <c r="F220" s="91"/>
      <c r="G220" s="12" t="str">
        <f t="shared" si="10"/>
        <v>White Horse Harriers</v>
      </c>
      <c r="H220" s="200" t="s">
        <v>18</v>
      </c>
      <c r="J220" s="5" t="str">
        <f t="shared" si="9"/>
        <v/>
      </c>
      <c r="K220" s="5" t="str" cm="1">
        <f t="array" ref="K220">IFERROR(_xlfn.IFS(
                       $G$3="", "You need to enter an Event Date", D220="", "", F220="", "You need to enter an Age Group",
                       NOT(OR(F220="U11", F220="U9")), "Age Group must be either U9 or U11", J220&lt;8,"This athlete is too young to compete",
                       DATEDIF(E220,$G$3,"y") &lt; 8, "The athlete must be over 8 on the day of competition",
                       AND(REPLACE(F220,1,1,"")="11",J220=8),"This athlete is in the U9 age group",
                       AND(REPLACE(F220,1,1,"")="9", OR(J220=9, J220=10)),"This athlete is in the U11 age group",
                       J220="", "",
                       J220&gt;10,"This athlete is too old for QuadKids",
                       OR(J220=8, J220=9, J220=10), "OK"
      ),"An error occured")</f>
        <v/>
      </c>
    </row>
    <row r="221" spans="1:11" ht="15" customHeight="1">
      <c r="A221" s="360"/>
      <c r="B221" s="352"/>
      <c r="C221" s="116"/>
      <c r="D221" s="90"/>
      <c r="E221" s="127"/>
      <c r="F221" s="91"/>
      <c r="G221" s="12" t="str">
        <f t="shared" si="10"/>
        <v>White Horse Harriers</v>
      </c>
      <c r="H221" s="200" t="s">
        <v>18</v>
      </c>
      <c r="J221" s="5" t="str">
        <f t="shared" si="9"/>
        <v/>
      </c>
      <c r="K221" s="5" t="str" cm="1">
        <f t="array" ref="K221">IFERROR(_xlfn.IFS(
                       $G$3="", "You need to enter an Event Date", D221="", "", F221="", "You need to enter an Age Group",
                       NOT(OR(F221="U11", F221="U9")), "Age Group must be either U9 or U11", J221&lt;8,"This athlete is too young to compete",
                       DATEDIF(E221,$G$3,"y") &lt; 8, "The athlete must be over 8 on the day of competition",
                       AND(REPLACE(F221,1,1,"")="11",J221=8),"This athlete is in the U9 age group",
                       AND(REPLACE(F221,1,1,"")="9", OR(J221=9, J221=10)),"This athlete is in the U11 age group",
                       J221="", "",
                       J221&gt;10,"This athlete is too old for QuadKids",
                       OR(J221=8, J221=9, J221=10), "OK"
      ),"An error occured")</f>
        <v/>
      </c>
    </row>
    <row r="222" spans="1:11" ht="15" customHeight="1">
      <c r="A222" s="360"/>
      <c r="B222" s="352"/>
      <c r="C222" s="116"/>
      <c r="D222" s="90"/>
      <c r="E222" s="127"/>
      <c r="F222" s="91"/>
      <c r="G222" s="12" t="str">
        <f t="shared" si="10"/>
        <v>White Horse Harriers</v>
      </c>
      <c r="H222" s="200" t="s">
        <v>18</v>
      </c>
      <c r="J222" s="5" t="str">
        <f t="shared" si="9"/>
        <v/>
      </c>
      <c r="K222" s="5" t="str" cm="1">
        <f t="array" ref="K222">IFERROR(_xlfn.IFS(
                       $G$3="", "You need to enter an Event Date", D222="", "", F222="", "You need to enter an Age Group",
                       NOT(OR(F222="U11", F222="U9")), "Age Group must be either U9 or U11", J222&lt;8,"This athlete is too young to compete",
                       DATEDIF(E222,$G$3,"y") &lt; 8, "The athlete must be over 8 on the day of competition",
                       AND(REPLACE(F222,1,1,"")="11",J222=8),"This athlete is in the U9 age group",
                       AND(REPLACE(F222,1,1,"")="9", OR(J222=9, J222=10)),"This athlete is in the U11 age group",
                       J222="", "",
                       J222&gt;10,"This athlete is too old for QuadKids",
                       OR(J222=8, J222=9, J222=10), "OK"
      ),"An error occured")</f>
        <v/>
      </c>
    </row>
    <row r="223" spans="1:11" ht="15" customHeight="1">
      <c r="A223" s="360"/>
      <c r="B223" s="352"/>
      <c r="C223" s="116"/>
      <c r="D223" s="90"/>
      <c r="E223" s="127"/>
      <c r="F223" s="91"/>
      <c r="G223" s="12" t="str">
        <f t="shared" si="10"/>
        <v>White Horse Harriers</v>
      </c>
      <c r="H223" s="200" t="s">
        <v>18</v>
      </c>
      <c r="J223" s="5" t="str">
        <f t="shared" si="9"/>
        <v/>
      </c>
      <c r="K223" s="5" t="str" cm="1">
        <f t="array" ref="K223">IFERROR(_xlfn.IFS(
                       $G$3="", "You need to enter an Event Date", D223="", "", F223="", "You need to enter an Age Group",
                       NOT(OR(F223="U11", F223="U9")), "Age Group must be either U9 or U11", J223&lt;8,"This athlete is too young to compete",
                       DATEDIF(E223,$G$3,"y") &lt; 8, "The athlete must be over 8 on the day of competition",
                       AND(REPLACE(F223,1,1,"")="11",J223=8),"This athlete is in the U9 age group",
                       AND(REPLACE(F223,1,1,"")="9", OR(J223=9, J223=10)),"This athlete is in the U11 age group",
                       J223="", "",
                       J223&gt;10,"This athlete is too old for QuadKids",
                       OR(J223=8, J223=9, J223=10), "OK"
      ),"An error occured")</f>
        <v/>
      </c>
    </row>
    <row r="224" spans="1:11" ht="15" customHeight="1">
      <c r="A224" s="360"/>
      <c r="B224" s="352"/>
      <c r="C224" s="116"/>
      <c r="D224" s="90"/>
      <c r="E224" s="127"/>
      <c r="F224" s="91"/>
      <c r="G224" s="12" t="str">
        <f t="shared" si="10"/>
        <v>White Horse Harriers</v>
      </c>
      <c r="H224" s="200" t="s">
        <v>18</v>
      </c>
      <c r="J224" s="5" t="str">
        <f t="shared" si="9"/>
        <v/>
      </c>
      <c r="K224" s="5" t="str" cm="1">
        <f t="array" ref="K224">IFERROR(_xlfn.IFS(
                       $G$3="", "You need to enter an Event Date", D224="", "", F224="", "You need to enter an Age Group",
                       NOT(OR(F224="U11", F224="U9")), "Age Group must be either U9 or U11", J224&lt;8,"This athlete is too young to compete",
                       DATEDIF(E224,$G$3,"y") &lt; 8, "The athlete must be over 8 on the day of competition",
                       AND(REPLACE(F224,1,1,"")="11",J224=8),"This athlete is in the U9 age group",
                       AND(REPLACE(F224,1,1,"")="9", OR(J224=9, J224=10)),"This athlete is in the U11 age group",
                       J224="", "",
                       J224&gt;10,"This athlete is too old for QuadKids",
                       OR(J224=8, J224=9, J224=10), "OK"
      ),"An error occured")</f>
        <v/>
      </c>
    </row>
    <row r="225" spans="1:11" ht="15" customHeight="1">
      <c r="A225" s="360"/>
      <c r="B225" s="352"/>
      <c r="C225" s="116"/>
      <c r="D225" s="90"/>
      <c r="E225" s="127"/>
      <c r="F225" s="91"/>
      <c r="G225" s="12" t="str">
        <f t="shared" si="10"/>
        <v>White Horse Harriers</v>
      </c>
      <c r="H225" s="200" t="s">
        <v>18</v>
      </c>
      <c r="J225" s="5" t="str">
        <f t="shared" si="9"/>
        <v/>
      </c>
      <c r="K225" s="5" t="str" cm="1">
        <f t="array" ref="K225">IFERROR(_xlfn.IFS(
                       $G$3="", "You need to enter an Event Date", D225="", "", F225="", "You need to enter an Age Group",
                       NOT(OR(F225="U11", F225="U9")), "Age Group must be either U9 or U11", J225&lt;8,"This athlete is too young to compete",
                       DATEDIF(E225,$G$3,"y") &lt; 8, "The athlete must be over 8 on the day of competition",
                       AND(REPLACE(F225,1,1,"")="11",J225=8),"This athlete is in the U9 age group",
                       AND(REPLACE(F225,1,1,"")="9", OR(J225=9, J225=10)),"This athlete is in the U11 age group",
                       J225="", "",
                       J225&gt;10,"This athlete is too old for QuadKids",
                       OR(J225=8, J225=9, J225=10), "OK"
      ),"An error occured")</f>
        <v/>
      </c>
    </row>
    <row r="226" spans="1:11" ht="15" customHeight="1">
      <c r="A226" s="360"/>
      <c r="B226" s="352"/>
      <c r="C226" s="116"/>
      <c r="D226" s="90"/>
      <c r="E226" s="127"/>
      <c r="F226" s="91"/>
      <c r="G226" s="12" t="str">
        <f t="shared" si="10"/>
        <v>White Horse Harriers</v>
      </c>
      <c r="H226" s="200" t="s">
        <v>18</v>
      </c>
      <c r="J226" s="5" t="str">
        <f t="shared" si="9"/>
        <v/>
      </c>
      <c r="K226" s="5" t="str" cm="1">
        <f t="array" ref="K226">IFERROR(_xlfn.IFS(
                       $G$3="", "You need to enter an Event Date", D226="", "", F226="", "You need to enter an Age Group",
                       NOT(OR(F226="U11", F226="U9")), "Age Group must be either U9 or U11", J226&lt;8,"This athlete is too young to compete",
                       DATEDIF(E226,$G$3,"y") &lt; 8, "The athlete must be over 8 on the day of competition",
                       AND(REPLACE(F226,1,1,"")="11",J226=8),"This athlete is in the U9 age group",
                       AND(REPLACE(F226,1,1,"")="9", OR(J226=9, J226=10)),"This athlete is in the U11 age group",
                       J226="", "",
                       J226&gt;10,"This athlete is too old for QuadKids",
                       OR(J226=8, J226=9, J226=10), "OK"
      ),"An error occured")</f>
        <v/>
      </c>
    </row>
    <row r="227" spans="1:11" ht="15" customHeight="1">
      <c r="A227" s="360"/>
      <c r="B227" s="352"/>
      <c r="C227" s="116"/>
      <c r="D227" s="90"/>
      <c r="E227" s="127"/>
      <c r="F227" s="91"/>
      <c r="G227" s="12" t="str">
        <f t="shared" si="10"/>
        <v>White Horse Harriers</v>
      </c>
      <c r="H227" s="200" t="s">
        <v>18</v>
      </c>
      <c r="J227" s="5" t="str">
        <f t="shared" si="9"/>
        <v/>
      </c>
      <c r="K227" s="5" t="str" cm="1">
        <f t="array" ref="K227">IFERROR(_xlfn.IFS(
                       $G$3="", "You need to enter an Event Date", D227="", "", F227="", "You need to enter an Age Group",
                       NOT(OR(F227="U11", F227="U9")), "Age Group must be either U9 or U11", J227&lt;8,"This athlete is too young to compete",
                       DATEDIF(E227,$G$3,"y") &lt; 8, "The athlete must be over 8 on the day of competition",
                       AND(REPLACE(F227,1,1,"")="11",J227=8),"This athlete is in the U9 age group",
                       AND(REPLACE(F227,1,1,"")="9", OR(J227=9, J227=10)),"This athlete is in the U11 age group",
                       J227="", "",
                       J227&gt;10,"This athlete is too old for QuadKids",
                       OR(J227=8, J227=9, J227=10), "OK"
      ),"An error occured")</f>
        <v/>
      </c>
    </row>
    <row r="228" spans="1:11" ht="15" customHeight="1" thickBot="1">
      <c r="A228" s="361"/>
      <c r="B228" s="353"/>
      <c r="C228" s="123"/>
      <c r="D228" s="124"/>
      <c r="E228" s="128"/>
      <c r="F228" s="125"/>
      <c r="G228" s="126" t="str">
        <f t="shared" si="10"/>
        <v>White Horse Harriers</v>
      </c>
      <c r="H228" s="201" t="s">
        <v>18</v>
      </c>
      <c r="J228" s="5" t="str">
        <f t="shared" si="9"/>
        <v/>
      </c>
      <c r="K228" s="5" t="str" cm="1">
        <f t="array" ref="K228">IFERROR(_xlfn.IFS(
                       $G$3="", "You need to enter an Event Date", D228="", "", F228="", "You need to enter an Age Group",
                       NOT(OR(F228="U11", F228="U9")), "Age Group must be either U9 or U11", J228&lt;8,"This athlete is too young to compete",
                       DATEDIF(E228,$G$3,"y") &lt; 8, "The athlete must be over 8 on the day of competition",
                       AND(REPLACE(F228,1,1,"")="11",J228=8),"This athlete is in the U9 age group",
                       AND(REPLACE(F228,1,1,"")="9", OR(J228=9, J228=10)),"This athlete is in the U11 age group",
                       J228="", "",
                       J228&gt;10,"This athlete is too old for QuadKids",
                       OR(J228=8, J228=9, J228=10), "OK"
      ),"An error occured")</f>
        <v/>
      </c>
    </row>
    <row r="229" spans="1:11" ht="15" customHeight="1">
      <c r="A229" s="359"/>
      <c r="B229" s="351" t="str">
        <f>'MATCH DETAILS'!B13</f>
        <v>Witney Road Runners</v>
      </c>
      <c r="C229" s="119"/>
      <c r="D229" s="120"/>
      <c r="E229" s="129"/>
      <c r="F229" s="121"/>
      <c r="G229" s="122" t="str">
        <f>$B$229</f>
        <v>Witney Road Runners</v>
      </c>
      <c r="H229" s="202" t="s">
        <v>19</v>
      </c>
      <c r="J229" s="5" t="str">
        <f t="shared" si="9"/>
        <v/>
      </c>
      <c r="K229" s="5" t="str" cm="1">
        <f t="array" ref="K229">IFERROR(_xlfn.IFS(
                       $G$3="", "You need to enter an Event Date", D229="", "", F229="", "You need to enter an Age Group",
                       NOT(OR(F229="U11", F229="U9")), "Age Group must be either U9 or U11", J229&lt;8,"This athlete is too young to compete",
                       DATEDIF(E229,$G$3,"y") &lt; 8, "The athlete must be over 8 on the day of competition",
                       AND(REPLACE(F229,1,1,"")="11",J229=8),"This athlete is in the U9 age group",
                       AND(REPLACE(F229,1,1,"")="9", OR(J229=9, J229=10)),"This athlete is in the U11 age group",
                       J229="", "",
                       J229&gt;10,"This athlete is too old for QuadKids",
                       OR(J229=8, J229=9, J229=10), "OK"
      ),"An error occured")</f>
        <v/>
      </c>
    </row>
    <row r="230" spans="1:11" ht="15" customHeight="1">
      <c r="A230" s="360"/>
      <c r="B230" s="352"/>
      <c r="C230" s="116"/>
      <c r="D230" s="90"/>
      <c r="E230" s="127"/>
      <c r="F230" s="91"/>
      <c r="G230" s="12" t="str">
        <f t="shared" ref="G230:G260" si="11">$B$229</f>
        <v>Witney Road Runners</v>
      </c>
      <c r="H230" s="200" t="s">
        <v>19</v>
      </c>
      <c r="J230" s="5" t="str">
        <f t="shared" si="9"/>
        <v/>
      </c>
      <c r="K230" s="5" t="str" cm="1">
        <f t="array" ref="K230">IFERROR(_xlfn.IFS(
                       $G$3="", "You need to enter an Event Date", D230="", "", F230="", "You need to enter an Age Group",
                       NOT(OR(F230="U11", F230="U9")), "Age Group must be either U9 or U11", J230&lt;8,"This athlete is too young to compete",
                       DATEDIF(E230,$G$3,"y") &lt; 8, "The athlete must be over 8 on the day of competition",
                       AND(REPLACE(F230,1,1,"")="11",J230=8),"This athlete is in the U9 age group",
                       AND(REPLACE(F230,1,1,"")="9", OR(J230=9, J230=10)),"This athlete is in the U11 age group",
                       J230="", "",
                       J230&gt;10,"This athlete is too old for QuadKids",
                       OR(J230=8, J230=9, J230=10), "OK"
      ),"An error occured")</f>
        <v/>
      </c>
    </row>
    <row r="231" spans="1:11" ht="15" customHeight="1">
      <c r="A231" s="360"/>
      <c r="B231" s="352"/>
      <c r="C231" s="116"/>
      <c r="D231" s="90"/>
      <c r="E231" s="127"/>
      <c r="F231" s="91"/>
      <c r="G231" s="12" t="str">
        <f t="shared" si="11"/>
        <v>Witney Road Runners</v>
      </c>
      <c r="H231" s="200" t="s">
        <v>19</v>
      </c>
      <c r="J231" s="5" t="str">
        <f t="shared" si="9"/>
        <v/>
      </c>
      <c r="K231" s="5" t="str" cm="1">
        <f t="array" ref="K231">IFERROR(_xlfn.IFS(
                       $G$3="", "You need to enter an Event Date", D231="", "", F231="", "You need to enter an Age Group",
                       NOT(OR(F231="U11", F231="U9")), "Age Group must be either U9 or U11", J231&lt;8,"This athlete is too young to compete",
                       DATEDIF(E231,$G$3,"y") &lt; 8, "The athlete must be over 8 on the day of competition",
                       AND(REPLACE(F231,1,1,"")="11",J231=8),"This athlete is in the U9 age group",
                       AND(REPLACE(F231,1,1,"")="9", OR(J231=9, J231=10)),"This athlete is in the U11 age group",
                       J231="", "",
                       J231&gt;10,"This athlete is too old for QuadKids",
                       OR(J231=8, J231=9, J231=10), "OK"
      ),"An error occured")</f>
        <v/>
      </c>
    </row>
    <row r="232" spans="1:11" ht="15" customHeight="1">
      <c r="A232" s="360"/>
      <c r="B232" s="352"/>
      <c r="C232" s="116"/>
      <c r="D232" s="90"/>
      <c r="E232" s="127"/>
      <c r="F232" s="91"/>
      <c r="G232" s="12" t="str">
        <f t="shared" si="11"/>
        <v>Witney Road Runners</v>
      </c>
      <c r="H232" s="200" t="s">
        <v>19</v>
      </c>
      <c r="J232" s="5" t="str">
        <f t="shared" si="9"/>
        <v/>
      </c>
      <c r="K232" s="5" t="str" cm="1">
        <f t="array" ref="K232">IFERROR(_xlfn.IFS(
                       $G$3="", "You need to enter an Event Date", D232="", "", F232="", "You need to enter an Age Group",
                       NOT(OR(F232="U11", F232="U9")), "Age Group must be either U9 or U11", J232&lt;8,"This athlete is too young to compete",
                       DATEDIF(E232,$G$3,"y") &lt; 8, "The athlete must be over 8 on the day of competition",
                       AND(REPLACE(F232,1,1,"")="11",J232=8),"This athlete is in the U9 age group",
                       AND(REPLACE(F232,1,1,"")="9", OR(J232=9, J232=10)),"This athlete is in the U11 age group",
                       J232="", "",
                       J232&gt;10,"This athlete is too old for QuadKids",
                       OR(J232=8, J232=9, J232=10), "OK"
      ),"An error occured")</f>
        <v/>
      </c>
    </row>
    <row r="233" spans="1:11" ht="15" customHeight="1">
      <c r="A233" s="360"/>
      <c r="B233" s="352"/>
      <c r="C233" s="116"/>
      <c r="D233" s="90"/>
      <c r="E233" s="127"/>
      <c r="F233" s="91"/>
      <c r="G233" s="12" t="str">
        <f t="shared" si="11"/>
        <v>Witney Road Runners</v>
      </c>
      <c r="H233" s="200" t="s">
        <v>19</v>
      </c>
      <c r="J233" s="5" t="str">
        <f t="shared" si="9"/>
        <v/>
      </c>
      <c r="K233" s="5" t="str" cm="1">
        <f t="array" ref="K233">IFERROR(_xlfn.IFS(
                       $G$3="", "You need to enter an Event Date", D233="", "", F233="", "You need to enter an Age Group",
                       NOT(OR(F233="U11", F233="U9")), "Age Group must be either U9 or U11", J233&lt;8,"This athlete is too young to compete",
                       DATEDIF(E233,$G$3,"y") &lt; 8, "The athlete must be over 8 on the day of competition",
                       AND(REPLACE(F233,1,1,"")="11",J233=8),"This athlete is in the U9 age group",
                       AND(REPLACE(F233,1,1,"")="9", OR(J233=9, J233=10)),"This athlete is in the U11 age group",
                       J233="", "",
                       J233&gt;10,"This athlete is too old for QuadKids",
                       OR(J233=8, J233=9, J233=10), "OK"
      ),"An error occured")</f>
        <v/>
      </c>
    </row>
    <row r="234" spans="1:11" ht="15" customHeight="1">
      <c r="A234" s="360"/>
      <c r="B234" s="352"/>
      <c r="C234" s="116"/>
      <c r="D234" s="90"/>
      <c r="E234" s="127"/>
      <c r="F234" s="91"/>
      <c r="G234" s="12" t="str">
        <f t="shared" si="11"/>
        <v>Witney Road Runners</v>
      </c>
      <c r="H234" s="200" t="s">
        <v>19</v>
      </c>
      <c r="J234" s="5" t="str">
        <f t="shared" si="9"/>
        <v/>
      </c>
      <c r="K234" s="5" t="str" cm="1">
        <f t="array" ref="K234">IFERROR(_xlfn.IFS(
                       $G$3="", "You need to enter an Event Date", D234="", "", F234="", "You need to enter an Age Group",
                       NOT(OR(F234="U11", F234="U9")), "Age Group must be either U9 or U11", J234&lt;8,"This athlete is too young to compete",
                       DATEDIF(E234,$G$3,"y") &lt; 8, "The athlete must be over 8 on the day of competition",
                       AND(REPLACE(F234,1,1,"")="11",J234=8),"This athlete is in the U9 age group",
                       AND(REPLACE(F234,1,1,"")="9", OR(J234=9, J234=10)),"This athlete is in the U11 age group",
                       J234="", "",
                       J234&gt;10,"This athlete is too old for QuadKids",
                       OR(J234=8, J234=9, J234=10), "OK"
      ),"An error occured")</f>
        <v/>
      </c>
    </row>
    <row r="235" spans="1:11" ht="15" customHeight="1">
      <c r="A235" s="360"/>
      <c r="B235" s="352"/>
      <c r="C235" s="116"/>
      <c r="D235" s="90"/>
      <c r="E235" s="127"/>
      <c r="F235" s="91"/>
      <c r="G235" s="12" t="str">
        <f t="shared" si="11"/>
        <v>Witney Road Runners</v>
      </c>
      <c r="H235" s="200" t="s">
        <v>19</v>
      </c>
      <c r="J235" s="5" t="str">
        <f t="shared" si="9"/>
        <v/>
      </c>
      <c r="K235" s="5" t="str" cm="1">
        <f t="array" ref="K235">IFERROR(_xlfn.IFS(
                       $G$3="", "You need to enter an Event Date", D235="", "", F235="", "You need to enter an Age Group",
                       NOT(OR(F235="U11", F235="U9")), "Age Group must be either U9 or U11", J235&lt;8,"This athlete is too young to compete",
                       DATEDIF(E235,$G$3,"y") &lt; 8, "The athlete must be over 8 on the day of competition",
                       AND(REPLACE(F235,1,1,"")="11",J235=8),"This athlete is in the U9 age group",
                       AND(REPLACE(F235,1,1,"")="9", OR(J235=9, J235=10)),"This athlete is in the U11 age group",
                       J235="", "",
                       J235&gt;10,"This athlete is too old for QuadKids",
                       OR(J235=8, J235=9, J235=10), "OK"
      ),"An error occured")</f>
        <v/>
      </c>
    </row>
    <row r="236" spans="1:11" ht="15" customHeight="1">
      <c r="A236" s="360"/>
      <c r="B236" s="352"/>
      <c r="C236" s="116"/>
      <c r="D236" s="90"/>
      <c r="E236" s="127"/>
      <c r="F236" s="91"/>
      <c r="G236" s="12" t="str">
        <f t="shared" si="11"/>
        <v>Witney Road Runners</v>
      </c>
      <c r="H236" s="200" t="s">
        <v>19</v>
      </c>
      <c r="J236" s="5" t="str">
        <f t="shared" si="9"/>
        <v/>
      </c>
      <c r="K236" s="5" t="str" cm="1">
        <f t="array" ref="K236">IFERROR(_xlfn.IFS(
                       $G$3="", "You need to enter an Event Date", D236="", "", F236="", "You need to enter an Age Group",
                       NOT(OR(F236="U11", F236="U9")), "Age Group must be either U9 or U11", J236&lt;8,"This athlete is too young to compete",
                       DATEDIF(E236,$G$3,"y") &lt; 8, "The athlete must be over 8 on the day of competition",
                       AND(REPLACE(F236,1,1,"")="11",J236=8),"This athlete is in the U9 age group",
                       AND(REPLACE(F236,1,1,"")="9", OR(J236=9, J236=10)),"This athlete is in the U11 age group",
                       J236="", "",
                       J236&gt;10,"This athlete is too old for QuadKids",
                       OR(J236=8, J236=9, J236=10), "OK"
      ),"An error occured")</f>
        <v/>
      </c>
    </row>
    <row r="237" spans="1:11" ht="15" customHeight="1">
      <c r="A237" s="360"/>
      <c r="B237" s="352"/>
      <c r="C237" s="116"/>
      <c r="D237" s="90"/>
      <c r="E237" s="127"/>
      <c r="F237" s="91"/>
      <c r="G237" s="12" t="str">
        <f t="shared" si="11"/>
        <v>Witney Road Runners</v>
      </c>
      <c r="H237" s="200" t="s">
        <v>19</v>
      </c>
      <c r="J237" s="5" t="str">
        <f t="shared" si="9"/>
        <v/>
      </c>
      <c r="K237" s="5" t="str" cm="1">
        <f t="array" ref="K237">IFERROR(_xlfn.IFS(
                       $G$3="", "You need to enter an Event Date", D237="", "", F237="", "You need to enter an Age Group",
                       NOT(OR(F237="U11", F237="U9")), "Age Group must be either U9 or U11", J237&lt;8,"This athlete is too young to compete",
                       DATEDIF(E237,$G$3,"y") &lt; 8, "The athlete must be over 8 on the day of competition",
                       AND(REPLACE(F237,1,1,"")="11",J237=8),"This athlete is in the U9 age group",
                       AND(REPLACE(F237,1,1,"")="9", OR(J237=9, J237=10)),"This athlete is in the U11 age group",
                       J237="", "",
                       J237&gt;10,"This athlete is too old for QuadKids",
                       OR(J237=8, J237=9, J237=10), "OK"
      ),"An error occured")</f>
        <v/>
      </c>
    </row>
    <row r="238" spans="1:11" ht="15" customHeight="1">
      <c r="A238" s="360"/>
      <c r="B238" s="352"/>
      <c r="C238" s="116"/>
      <c r="D238" s="90"/>
      <c r="E238" s="127"/>
      <c r="F238" s="91"/>
      <c r="G238" s="12" t="str">
        <f t="shared" si="11"/>
        <v>Witney Road Runners</v>
      </c>
      <c r="H238" s="200" t="s">
        <v>19</v>
      </c>
      <c r="J238" s="5" t="str">
        <f t="shared" si="9"/>
        <v/>
      </c>
      <c r="K238" s="5" t="str" cm="1">
        <f t="array" ref="K238">IFERROR(_xlfn.IFS(
                       $G$3="", "You need to enter an Event Date", D238="", "", F238="", "You need to enter an Age Group",
                       NOT(OR(F238="U11", F238="U9")), "Age Group must be either U9 or U11", J238&lt;8,"This athlete is too young to compete",
                       DATEDIF(E238,$G$3,"y") &lt; 8, "The athlete must be over 8 on the day of competition",
                       AND(REPLACE(F238,1,1,"")="11",J238=8),"This athlete is in the U9 age group",
                       AND(REPLACE(F238,1,1,"")="9", OR(J238=9, J238=10)),"This athlete is in the U11 age group",
                       J238="", "",
                       J238&gt;10,"This athlete is too old for QuadKids",
                       OR(J238=8, J238=9, J238=10), "OK"
      ),"An error occured")</f>
        <v/>
      </c>
    </row>
    <row r="239" spans="1:11" ht="15" customHeight="1">
      <c r="A239" s="360"/>
      <c r="B239" s="352"/>
      <c r="C239" s="116"/>
      <c r="D239" s="90"/>
      <c r="E239" s="127"/>
      <c r="F239" s="91"/>
      <c r="G239" s="12" t="str">
        <f t="shared" si="11"/>
        <v>Witney Road Runners</v>
      </c>
      <c r="H239" s="200" t="s">
        <v>19</v>
      </c>
      <c r="J239" s="5" t="str">
        <f t="shared" si="9"/>
        <v/>
      </c>
      <c r="K239" s="5" t="str" cm="1">
        <f t="array" ref="K239">IFERROR(_xlfn.IFS(
                       $G$3="", "You need to enter an Event Date", D239="", "", F239="", "You need to enter an Age Group",
                       NOT(OR(F239="U11", F239="U9")), "Age Group must be either U9 or U11", J239&lt;8,"This athlete is too young to compete",
                       DATEDIF(E239,$G$3,"y") &lt; 8, "The athlete must be over 8 on the day of competition",
                       AND(REPLACE(F239,1,1,"")="11",J239=8),"This athlete is in the U9 age group",
                       AND(REPLACE(F239,1,1,"")="9", OR(J239=9, J239=10)),"This athlete is in the U11 age group",
                       J239="", "",
                       J239&gt;10,"This athlete is too old for QuadKids",
                       OR(J239=8, J239=9, J239=10), "OK"
      ),"An error occured")</f>
        <v/>
      </c>
    </row>
    <row r="240" spans="1:11" ht="15" customHeight="1">
      <c r="A240" s="360"/>
      <c r="B240" s="352"/>
      <c r="C240" s="116"/>
      <c r="D240" s="90"/>
      <c r="E240" s="127"/>
      <c r="F240" s="91"/>
      <c r="G240" s="12" t="str">
        <f t="shared" si="11"/>
        <v>Witney Road Runners</v>
      </c>
      <c r="H240" s="200" t="s">
        <v>19</v>
      </c>
      <c r="J240" s="5" t="str">
        <f t="shared" si="9"/>
        <v/>
      </c>
      <c r="K240" s="5" t="str" cm="1">
        <f t="array" ref="K240">IFERROR(_xlfn.IFS(
                       $G$3="", "You need to enter an Event Date", D240="", "", F240="", "You need to enter an Age Group",
                       NOT(OR(F240="U11", F240="U9")), "Age Group must be either U9 or U11", J240&lt;8,"This athlete is too young to compete",
                       DATEDIF(E240,$G$3,"y") &lt; 8, "The athlete must be over 8 on the day of competition",
                       AND(REPLACE(F240,1,1,"")="11",J240=8),"This athlete is in the U9 age group",
                       AND(REPLACE(F240,1,1,"")="9", OR(J240=9, J240=10)),"This athlete is in the U11 age group",
                       J240="", "",
                       J240&gt;10,"This athlete is too old for QuadKids",
                       OR(J240=8, J240=9, J240=10), "OK"
      ),"An error occured")</f>
        <v/>
      </c>
    </row>
    <row r="241" spans="1:11" ht="15" customHeight="1">
      <c r="A241" s="360"/>
      <c r="B241" s="352"/>
      <c r="C241" s="116"/>
      <c r="D241" s="90"/>
      <c r="E241" s="127"/>
      <c r="F241" s="91"/>
      <c r="G241" s="12" t="str">
        <f t="shared" si="11"/>
        <v>Witney Road Runners</v>
      </c>
      <c r="H241" s="200" t="s">
        <v>19</v>
      </c>
      <c r="J241" s="5" t="str">
        <f t="shared" si="9"/>
        <v/>
      </c>
      <c r="K241" s="5" t="str" cm="1">
        <f t="array" ref="K241">IFERROR(_xlfn.IFS(
                       $G$3="", "You need to enter an Event Date", D241="", "", F241="", "You need to enter an Age Group",
                       NOT(OR(F241="U11", F241="U9")), "Age Group must be either U9 or U11", J241&lt;8,"This athlete is too young to compete",
                       DATEDIF(E241,$G$3,"y") &lt; 8, "The athlete must be over 8 on the day of competition",
                       AND(REPLACE(F241,1,1,"")="11",J241=8),"This athlete is in the U9 age group",
                       AND(REPLACE(F241,1,1,"")="9", OR(J241=9, J241=10)),"This athlete is in the U11 age group",
                       J241="", "",
                       J241&gt;10,"This athlete is too old for QuadKids",
                       OR(J241=8, J241=9, J241=10), "OK"
      ),"An error occured")</f>
        <v/>
      </c>
    </row>
    <row r="242" spans="1:11" ht="15" customHeight="1">
      <c r="A242" s="360"/>
      <c r="B242" s="352"/>
      <c r="C242" s="116"/>
      <c r="D242" s="90"/>
      <c r="E242" s="127"/>
      <c r="F242" s="91"/>
      <c r="G242" s="12" t="str">
        <f t="shared" si="11"/>
        <v>Witney Road Runners</v>
      </c>
      <c r="H242" s="200" t="s">
        <v>19</v>
      </c>
      <c r="J242" s="5" t="str">
        <f t="shared" si="9"/>
        <v/>
      </c>
      <c r="K242" s="5" t="str" cm="1">
        <f t="array" ref="K242">IFERROR(_xlfn.IFS(
                       $G$3="", "You need to enter an Event Date", D242="", "", F242="", "You need to enter an Age Group",
                       NOT(OR(F242="U11", F242="U9")), "Age Group must be either U9 or U11", J242&lt;8,"This athlete is too young to compete",
                       DATEDIF(E242,$G$3,"y") &lt; 8, "The athlete must be over 8 on the day of competition",
                       AND(REPLACE(F242,1,1,"")="11",J242=8),"This athlete is in the U9 age group",
                       AND(REPLACE(F242,1,1,"")="9", OR(J242=9, J242=10)),"This athlete is in the U11 age group",
                       J242="", "",
                       J242&gt;10,"This athlete is too old for QuadKids",
                       OR(J242=8, J242=9, J242=10), "OK"
      ),"An error occured")</f>
        <v/>
      </c>
    </row>
    <row r="243" spans="1:11" ht="15" customHeight="1">
      <c r="A243" s="360"/>
      <c r="B243" s="352"/>
      <c r="C243" s="116"/>
      <c r="D243" s="90"/>
      <c r="E243" s="127"/>
      <c r="F243" s="91"/>
      <c r="G243" s="12" t="str">
        <f t="shared" si="11"/>
        <v>Witney Road Runners</v>
      </c>
      <c r="H243" s="200" t="s">
        <v>19</v>
      </c>
      <c r="J243" s="5" t="str">
        <f t="shared" si="9"/>
        <v/>
      </c>
      <c r="K243" s="5" t="str" cm="1">
        <f t="array" ref="K243">IFERROR(_xlfn.IFS(
                       $G$3="", "You need to enter an Event Date", D243="", "", F243="", "You need to enter an Age Group",
                       NOT(OR(F243="U11", F243="U9")), "Age Group must be either U9 or U11", J243&lt;8,"This athlete is too young to compete",
                       DATEDIF(E243,$G$3,"y") &lt; 8, "The athlete must be over 8 on the day of competition",
                       AND(REPLACE(F243,1,1,"")="11",J243=8),"This athlete is in the U9 age group",
                       AND(REPLACE(F243,1,1,"")="9", OR(J243=9, J243=10)),"This athlete is in the U11 age group",
                       J243="", "",
                       J243&gt;10,"This athlete is too old for QuadKids",
                       OR(J243=8, J243=9, J243=10), "OK"
      ),"An error occured")</f>
        <v/>
      </c>
    </row>
    <row r="244" spans="1:11" ht="15" customHeight="1" thickBot="1">
      <c r="A244" s="360"/>
      <c r="B244" s="352"/>
      <c r="C244" s="123"/>
      <c r="D244" s="124"/>
      <c r="E244" s="128"/>
      <c r="F244" s="125"/>
      <c r="G244" s="126" t="str">
        <f t="shared" si="11"/>
        <v>Witney Road Runners</v>
      </c>
      <c r="H244" s="201" t="s">
        <v>19</v>
      </c>
      <c r="J244" s="5" t="str">
        <f t="shared" si="9"/>
        <v/>
      </c>
      <c r="K244" s="5" t="str" cm="1">
        <f t="array" ref="K244">IFERROR(_xlfn.IFS(
                       $G$3="", "You need to enter an Event Date", D244="", "", F244="", "You need to enter an Age Group",
                       NOT(OR(F244="U11", F244="U9")), "Age Group must be either U9 or U11", J244&lt;8,"This athlete is too young to compete",
                       DATEDIF(E244,$G$3,"y") &lt; 8, "The athlete must be over 8 on the day of competition",
                       AND(REPLACE(F244,1,1,"")="11",J244=8),"This athlete is in the U9 age group",
                       AND(REPLACE(F244,1,1,"")="9", OR(J244=9, J244=10)),"This athlete is in the U11 age group",
                       J244="", "",
                       J244&gt;10,"This athlete is too old for QuadKids",
                       OR(J244=8, J244=9, J244=10), "OK"
      ),"An error occured")</f>
        <v/>
      </c>
    </row>
    <row r="245" spans="1:11" ht="15" customHeight="1">
      <c r="A245" s="360"/>
      <c r="B245" s="352"/>
      <c r="C245" s="119"/>
      <c r="D245" s="120"/>
      <c r="E245" s="129"/>
      <c r="F245" s="121"/>
      <c r="G245" s="122" t="str">
        <f t="shared" si="11"/>
        <v>Witney Road Runners</v>
      </c>
      <c r="H245" s="202" t="s">
        <v>18</v>
      </c>
      <c r="J245" s="5" t="str">
        <f t="shared" si="9"/>
        <v/>
      </c>
      <c r="K245" s="5" t="str" cm="1">
        <f t="array" ref="K245">IFERROR(_xlfn.IFS(
                       $G$3="", "You need to enter an Event Date", D245="", "", F245="", "You need to enter an Age Group",
                       NOT(OR(F245="U11", F245="U9")), "Age Group must be either U9 or U11", J245&lt;8,"This athlete is too young to compete",
                       DATEDIF(E245,$G$3,"y") &lt; 8, "The athlete must be over 8 on the day of competition",
                       AND(REPLACE(F245,1,1,"")="11",J245=8),"This athlete is in the U9 age group",
                       AND(REPLACE(F245,1,1,"")="9", OR(J245=9, J245=10)),"This athlete is in the U11 age group",
                       J245="", "",
                       J245&gt;10,"This athlete is too old for QuadKids",
                       OR(J245=8, J245=9, J245=10), "OK"
      ),"An error occured")</f>
        <v/>
      </c>
    </row>
    <row r="246" spans="1:11" ht="15" customHeight="1">
      <c r="A246" s="360"/>
      <c r="B246" s="352"/>
      <c r="C246" s="116"/>
      <c r="D246" s="90"/>
      <c r="E246" s="127"/>
      <c r="F246" s="91"/>
      <c r="G246" s="12" t="str">
        <f t="shared" si="11"/>
        <v>Witney Road Runners</v>
      </c>
      <c r="H246" s="200" t="s">
        <v>18</v>
      </c>
      <c r="J246" s="5" t="str">
        <f t="shared" si="9"/>
        <v/>
      </c>
      <c r="K246" s="5" t="str" cm="1">
        <f t="array" ref="K246">IFERROR(_xlfn.IFS(
                       $G$3="", "You need to enter an Event Date", D246="", "", F246="", "You need to enter an Age Group",
                       NOT(OR(F246="U11", F246="U9")), "Age Group must be either U9 or U11", J246&lt;8,"This athlete is too young to compete",
                       DATEDIF(E246,$G$3,"y") &lt; 8, "The athlete must be over 8 on the day of competition",
                       AND(REPLACE(F246,1,1,"")="11",J246=8),"This athlete is in the U9 age group",
                       AND(REPLACE(F246,1,1,"")="9", OR(J246=9, J246=10)),"This athlete is in the U11 age group",
                       J246="", "",
                       J246&gt;10,"This athlete is too old for QuadKids",
                       OR(J246=8, J246=9, J246=10), "OK"
      ),"An error occured")</f>
        <v/>
      </c>
    </row>
    <row r="247" spans="1:11" ht="15" customHeight="1">
      <c r="A247" s="360"/>
      <c r="B247" s="352"/>
      <c r="C247" s="116"/>
      <c r="D247" s="90"/>
      <c r="E247" s="127"/>
      <c r="F247" s="91"/>
      <c r="G247" s="12" t="str">
        <f t="shared" si="11"/>
        <v>Witney Road Runners</v>
      </c>
      <c r="H247" s="200" t="s">
        <v>18</v>
      </c>
      <c r="J247" s="5" t="str">
        <f t="shared" si="9"/>
        <v/>
      </c>
      <c r="K247" s="5" t="str" cm="1">
        <f t="array" ref="K247">IFERROR(_xlfn.IFS(
                       $G$3="", "You need to enter an Event Date", D247="", "", F247="", "You need to enter an Age Group",
                       NOT(OR(F247="U11", F247="U9")), "Age Group must be either U9 or U11", J247&lt;8,"This athlete is too young to compete",
                       DATEDIF(E247,$G$3,"y") &lt; 8, "The athlete must be over 8 on the day of competition",
                       AND(REPLACE(F247,1,1,"")="11",J247=8),"This athlete is in the U9 age group",
                       AND(REPLACE(F247,1,1,"")="9", OR(J247=9, J247=10)),"This athlete is in the U11 age group",
                       J247="", "",
                       J247&gt;10,"This athlete is too old for QuadKids",
                       OR(J247=8, J247=9, J247=10), "OK"
      ),"An error occured")</f>
        <v/>
      </c>
    </row>
    <row r="248" spans="1:11" ht="15" customHeight="1">
      <c r="A248" s="360"/>
      <c r="B248" s="352"/>
      <c r="C248" s="116"/>
      <c r="D248" s="90"/>
      <c r="E248" s="127"/>
      <c r="F248" s="91"/>
      <c r="G248" s="12" t="str">
        <f t="shared" si="11"/>
        <v>Witney Road Runners</v>
      </c>
      <c r="H248" s="200" t="s">
        <v>18</v>
      </c>
      <c r="J248" s="5" t="str">
        <f t="shared" si="9"/>
        <v/>
      </c>
      <c r="K248" s="5" t="str" cm="1">
        <f t="array" ref="K248">IFERROR(_xlfn.IFS(
                       $G$3="", "You need to enter an Event Date", D248="", "", F248="", "You need to enter an Age Group",
                       NOT(OR(F248="U11", F248="U9")), "Age Group must be either U9 or U11", J248&lt;8,"This athlete is too young to compete",
                       DATEDIF(E248,$G$3,"y") &lt; 8, "The athlete must be over 8 on the day of competition",
                       AND(REPLACE(F248,1,1,"")="11",J248=8),"This athlete is in the U9 age group",
                       AND(REPLACE(F248,1,1,"")="9", OR(J248=9, J248=10)),"This athlete is in the U11 age group",
                       J248="", "",
                       J248&gt;10,"This athlete is too old for QuadKids",
                       OR(J248=8, J248=9, J248=10), "OK"
      ),"An error occured")</f>
        <v/>
      </c>
    </row>
    <row r="249" spans="1:11" ht="15" customHeight="1">
      <c r="A249" s="360"/>
      <c r="B249" s="352"/>
      <c r="C249" s="116"/>
      <c r="D249" s="90"/>
      <c r="E249" s="127"/>
      <c r="F249" s="91"/>
      <c r="G249" s="12" t="str">
        <f t="shared" si="11"/>
        <v>Witney Road Runners</v>
      </c>
      <c r="H249" s="200" t="s">
        <v>18</v>
      </c>
      <c r="J249" s="5" t="str">
        <f t="shared" si="9"/>
        <v/>
      </c>
      <c r="K249" s="5" t="str" cm="1">
        <f t="array" ref="K249">IFERROR(_xlfn.IFS(
                       $G$3="", "You need to enter an Event Date", D249="", "", F249="", "You need to enter an Age Group",
                       NOT(OR(F249="U11", F249="U9")), "Age Group must be either U9 or U11", J249&lt;8,"This athlete is too young to compete",
                       DATEDIF(E249,$G$3,"y") &lt; 8, "The athlete must be over 8 on the day of competition",
                       AND(REPLACE(F249,1,1,"")="11",J249=8),"This athlete is in the U9 age group",
                       AND(REPLACE(F249,1,1,"")="9", OR(J249=9, J249=10)),"This athlete is in the U11 age group",
                       J249="", "",
                       J249&gt;10,"This athlete is too old for QuadKids",
                       OR(J249=8, J249=9, J249=10), "OK"
      ),"An error occured")</f>
        <v/>
      </c>
    </row>
    <row r="250" spans="1:11" ht="15" customHeight="1">
      <c r="A250" s="360"/>
      <c r="B250" s="352"/>
      <c r="C250" s="116"/>
      <c r="D250" s="90"/>
      <c r="E250" s="127"/>
      <c r="F250" s="91"/>
      <c r="G250" s="12" t="str">
        <f t="shared" si="11"/>
        <v>Witney Road Runners</v>
      </c>
      <c r="H250" s="200" t="s">
        <v>18</v>
      </c>
      <c r="J250" s="5" t="str">
        <f t="shared" si="9"/>
        <v/>
      </c>
      <c r="K250" s="5" t="str" cm="1">
        <f t="array" ref="K250">IFERROR(_xlfn.IFS(
                       $G$3="", "You need to enter an Event Date", D250="", "", F250="", "You need to enter an Age Group",
                       NOT(OR(F250="U11", F250="U9")), "Age Group must be either U9 or U11", J250&lt;8,"This athlete is too young to compete",
                       DATEDIF(E250,$G$3,"y") &lt; 8, "The athlete must be over 8 on the day of competition",
                       AND(REPLACE(F250,1,1,"")="11",J250=8),"This athlete is in the U9 age group",
                       AND(REPLACE(F250,1,1,"")="9", OR(J250=9, J250=10)),"This athlete is in the U11 age group",
                       J250="", "",
                       J250&gt;10,"This athlete is too old for QuadKids",
                       OR(J250=8, J250=9, J250=10), "OK"
      ),"An error occured")</f>
        <v/>
      </c>
    </row>
    <row r="251" spans="1:11" ht="15" customHeight="1">
      <c r="A251" s="360"/>
      <c r="B251" s="352"/>
      <c r="C251" s="116"/>
      <c r="D251" s="90"/>
      <c r="E251" s="127"/>
      <c r="F251" s="91"/>
      <c r="G251" s="12" t="str">
        <f t="shared" si="11"/>
        <v>Witney Road Runners</v>
      </c>
      <c r="H251" s="200" t="s">
        <v>18</v>
      </c>
      <c r="J251" s="5" t="str">
        <f t="shared" si="9"/>
        <v/>
      </c>
      <c r="K251" s="5" t="str" cm="1">
        <f t="array" ref="K251">IFERROR(_xlfn.IFS(
                       $G$3="", "You need to enter an Event Date", D251="", "", F251="", "You need to enter an Age Group",
                       NOT(OR(F251="U11", F251="U9")), "Age Group must be either U9 or U11", J251&lt;8,"This athlete is too young to compete",
                       DATEDIF(E251,$G$3,"y") &lt; 8, "The athlete must be over 8 on the day of competition",
                       AND(REPLACE(F251,1,1,"")="11",J251=8),"This athlete is in the U9 age group",
                       AND(REPLACE(F251,1,1,"")="9", OR(J251=9, J251=10)),"This athlete is in the U11 age group",
                       J251="", "",
                       J251&gt;10,"This athlete is too old for QuadKids",
                       OR(J251=8, J251=9, J251=10), "OK"
      ),"An error occured")</f>
        <v/>
      </c>
    </row>
    <row r="252" spans="1:11" ht="15" customHeight="1">
      <c r="A252" s="360"/>
      <c r="B252" s="352"/>
      <c r="C252" s="116"/>
      <c r="D252" s="90"/>
      <c r="E252" s="127"/>
      <c r="F252" s="91"/>
      <c r="G252" s="12" t="str">
        <f t="shared" si="11"/>
        <v>Witney Road Runners</v>
      </c>
      <c r="H252" s="200" t="s">
        <v>18</v>
      </c>
      <c r="J252" s="5" t="str">
        <f t="shared" si="9"/>
        <v/>
      </c>
      <c r="K252" s="5" t="str" cm="1">
        <f t="array" ref="K252">IFERROR(_xlfn.IFS(
                       $G$3="", "You need to enter an Event Date", D252="", "", F252="", "You need to enter an Age Group",
                       NOT(OR(F252="U11", F252="U9")), "Age Group must be either U9 or U11", J252&lt;8,"This athlete is too young to compete",
                       DATEDIF(E252,$G$3,"y") &lt; 8, "The athlete must be over 8 on the day of competition",
                       AND(REPLACE(F252,1,1,"")="11",J252=8),"This athlete is in the U9 age group",
                       AND(REPLACE(F252,1,1,"")="9", OR(J252=9, J252=10)),"This athlete is in the U11 age group",
                       J252="", "",
                       J252&gt;10,"This athlete is too old for QuadKids",
                       OR(J252=8, J252=9, J252=10), "OK"
      ),"An error occured")</f>
        <v/>
      </c>
    </row>
    <row r="253" spans="1:11" ht="15" customHeight="1">
      <c r="A253" s="360"/>
      <c r="B253" s="352"/>
      <c r="C253" s="116"/>
      <c r="D253" s="90"/>
      <c r="E253" s="127"/>
      <c r="F253" s="91"/>
      <c r="G253" s="12" t="str">
        <f t="shared" si="11"/>
        <v>Witney Road Runners</v>
      </c>
      <c r="H253" s="200" t="s">
        <v>18</v>
      </c>
      <c r="J253" s="5" t="str">
        <f t="shared" si="9"/>
        <v/>
      </c>
      <c r="K253" s="5" t="str" cm="1">
        <f t="array" ref="K253">IFERROR(_xlfn.IFS(
                       $G$3="", "You need to enter an Event Date", D253="", "", F253="", "You need to enter an Age Group",
                       NOT(OR(F253="U11", F253="U9")), "Age Group must be either U9 or U11", J253&lt;8,"This athlete is too young to compete",
                       DATEDIF(E253,$G$3,"y") &lt; 8, "The athlete must be over 8 on the day of competition",
                       AND(REPLACE(F253,1,1,"")="11",J253=8),"This athlete is in the U9 age group",
                       AND(REPLACE(F253,1,1,"")="9", OR(J253=9, J253=10)),"This athlete is in the U11 age group",
                       J253="", "",
                       J253&gt;10,"This athlete is too old for QuadKids",
                       OR(J253=8, J253=9, J253=10), "OK"
      ),"An error occured")</f>
        <v/>
      </c>
    </row>
    <row r="254" spans="1:11" ht="15" customHeight="1">
      <c r="A254" s="360"/>
      <c r="B254" s="352"/>
      <c r="C254" s="116"/>
      <c r="D254" s="90"/>
      <c r="E254" s="127"/>
      <c r="F254" s="91"/>
      <c r="G254" s="12" t="str">
        <f t="shared" si="11"/>
        <v>Witney Road Runners</v>
      </c>
      <c r="H254" s="200" t="s">
        <v>18</v>
      </c>
      <c r="J254" s="5" t="str">
        <f t="shared" si="9"/>
        <v/>
      </c>
      <c r="K254" s="5" t="str" cm="1">
        <f t="array" ref="K254">IFERROR(_xlfn.IFS(
                       $G$3="", "You need to enter an Event Date", D254="", "", F254="", "You need to enter an Age Group",
                       NOT(OR(F254="U11", F254="U9")), "Age Group must be either U9 or U11", J254&lt;8,"This athlete is too young to compete",
                       DATEDIF(E254,$G$3,"y") &lt; 8, "The athlete must be over 8 on the day of competition",
                       AND(REPLACE(F254,1,1,"")="11",J254=8),"This athlete is in the U9 age group",
                       AND(REPLACE(F254,1,1,"")="9", OR(J254=9, J254=10)),"This athlete is in the U11 age group",
                       J254="", "",
                       J254&gt;10,"This athlete is too old for QuadKids",
                       OR(J254=8, J254=9, J254=10), "OK"
      ),"An error occured")</f>
        <v/>
      </c>
    </row>
    <row r="255" spans="1:11" ht="15" customHeight="1">
      <c r="A255" s="360"/>
      <c r="B255" s="352"/>
      <c r="C255" s="116"/>
      <c r="D255" s="90"/>
      <c r="E255" s="127"/>
      <c r="F255" s="91"/>
      <c r="G255" s="12" t="str">
        <f t="shared" si="11"/>
        <v>Witney Road Runners</v>
      </c>
      <c r="H255" s="200" t="s">
        <v>18</v>
      </c>
      <c r="J255" s="5" t="str">
        <f t="shared" si="9"/>
        <v/>
      </c>
      <c r="K255" s="5" t="str" cm="1">
        <f t="array" ref="K255">IFERROR(_xlfn.IFS(
                       $G$3="", "You need to enter an Event Date", D255="", "", F255="", "You need to enter an Age Group",
                       NOT(OR(F255="U11", F255="U9")), "Age Group must be either U9 or U11", J255&lt;8,"This athlete is too young to compete",
                       DATEDIF(E255,$G$3,"y") &lt; 8, "The athlete must be over 8 on the day of competition",
                       AND(REPLACE(F255,1,1,"")="11",J255=8),"This athlete is in the U9 age group",
                       AND(REPLACE(F255,1,1,"")="9", OR(J255=9, J255=10)),"This athlete is in the U11 age group",
                       J255="", "",
                       J255&gt;10,"This athlete is too old for QuadKids",
                       OR(J255=8, J255=9, J255=10), "OK"
      ),"An error occured")</f>
        <v/>
      </c>
    </row>
    <row r="256" spans="1:11" ht="15" customHeight="1">
      <c r="A256" s="360"/>
      <c r="B256" s="352"/>
      <c r="C256" s="116"/>
      <c r="D256" s="90"/>
      <c r="E256" s="127"/>
      <c r="F256" s="91"/>
      <c r="G256" s="12" t="str">
        <f t="shared" si="11"/>
        <v>Witney Road Runners</v>
      </c>
      <c r="H256" s="200" t="s">
        <v>18</v>
      </c>
      <c r="J256" s="5" t="str">
        <f t="shared" si="9"/>
        <v/>
      </c>
      <c r="K256" s="5" t="str" cm="1">
        <f t="array" ref="K256">IFERROR(_xlfn.IFS(
                       $G$3="", "You need to enter an Event Date", D256="", "", F256="", "You need to enter an Age Group",
                       NOT(OR(F256="U11", F256="U9")), "Age Group must be either U9 or U11", J256&lt;8,"This athlete is too young to compete",
                       DATEDIF(E256,$G$3,"y") &lt; 8, "The athlete must be over 8 on the day of competition",
                       AND(REPLACE(F256,1,1,"")="11",J256=8),"This athlete is in the U9 age group",
                       AND(REPLACE(F256,1,1,"")="9", OR(J256=9, J256=10)),"This athlete is in the U11 age group",
                       J256="", "",
                       J256&gt;10,"This athlete is too old for QuadKids",
                       OR(J256=8, J256=9, J256=10), "OK"
      ),"An error occured")</f>
        <v/>
      </c>
    </row>
    <row r="257" spans="1:11" ht="15" customHeight="1">
      <c r="A257" s="360"/>
      <c r="B257" s="352"/>
      <c r="C257" s="116"/>
      <c r="D257" s="90"/>
      <c r="E257" s="127"/>
      <c r="F257" s="91"/>
      <c r="G257" s="12" t="str">
        <f t="shared" si="11"/>
        <v>Witney Road Runners</v>
      </c>
      <c r="H257" s="200" t="s">
        <v>18</v>
      </c>
      <c r="J257" s="5" t="str">
        <f t="shared" si="9"/>
        <v/>
      </c>
      <c r="K257" s="5" t="str" cm="1">
        <f t="array" ref="K257">IFERROR(_xlfn.IFS(
                       $G$3="", "You need to enter an Event Date", D257="", "", F257="", "You need to enter an Age Group",
                       NOT(OR(F257="U11", F257="U9")), "Age Group must be either U9 or U11", J257&lt;8,"This athlete is too young to compete",
                       DATEDIF(E257,$G$3,"y") &lt; 8, "The athlete must be over 8 on the day of competition",
                       AND(REPLACE(F257,1,1,"")="11",J257=8),"This athlete is in the U9 age group",
                       AND(REPLACE(F257,1,1,"")="9", OR(J257=9, J257=10)),"This athlete is in the U11 age group",
                       J257="", "",
                       J257&gt;10,"This athlete is too old for QuadKids",
                       OR(J257=8, J257=9, J257=10), "OK"
      ),"An error occured")</f>
        <v/>
      </c>
    </row>
    <row r="258" spans="1:11" ht="15" customHeight="1">
      <c r="A258" s="360"/>
      <c r="B258" s="352"/>
      <c r="C258" s="116"/>
      <c r="D258" s="90"/>
      <c r="E258" s="127"/>
      <c r="F258" s="91"/>
      <c r="G258" s="12" t="str">
        <f t="shared" si="11"/>
        <v>Witney Road Runners</v>
      </c>
      <c r="H258" s="200" t="s">
        <v>18</v>
      </c>
      <c r="J258" s="5" t="str">
        <f t="shared" si="9"/>
        <v/>
      </c>
      <c r="K258" s="5" t="str" cm="1">
        <f t="array" ref="K258">IFERROR(_xlfn.IFS(
                       $G$3="", "You need to enter an Event Date", D258="", "", F258="", "You need to enter an Age Group",
                       NOT(OR(F258="U11", F258="U9")), "Age Group must be either U9 or U11", J258&lt;8,"This athlete is too young to compete",
                       DATEDIF(E258,$G$3,"y") &lt; 8, "The athlete must be over 8 on the day of competition",
                       AND(REPLACE(F258,1,1,"")="11",J258=8),"This athlete is in the U9 age group",
                       AND(REPLACE(F258,1,1,"")="9", OR(J258=9, J258=10)),"This athlete is in the U11 age group",
                       J258="", "",
                       J258&gt;10,"This athlete is too old for QuadKids",
                       OR(J258=8, J258=9, J258=10), "OK"
      ),"An error occured")</f>
        <v/>
      </c>
    </row>
    <row r="259" spans="1:11" ht="15" customHeight="1">
      <c r="A259" s="360"/>
      <c r="B259" s="352"/>
      <c r="C259" s="116"/>
      <c r="D259" s="90"/>
      <c r="E259" s="127"/>
      <c r="F259" s="91"/>
      <c r="G259" s="12" t="str">
        <f t="shared" si="11"/>
        <v>Witney Road Runners</v>
      </c>
      <c r="H259" s="200" t="s">
        <v>18</v>
      </c>
      <c r="J259" s="5" t="str">
        <f t="shared" si="9"/>
        <v/>
      </c>
      <c r="K259" s="5" t="str" cm="1">
        <f t="array" ref="K259">IFERROR(_xlfn.IFS(
                       $G$3="", "You need to enter an Event Date", D259="", "", F259="", "You need to enter an Age Group",
                       NOT(OR(F259="U11", F259="U9")), "Age Group must be either U9 or U11", J259&lt;8,"This athlete is too young to compete",
                       DATEDIF(E259,$G$3,"y") &lt; 8, "The athlete must be over 8 on the day of competition",
                       AND(REPLACE(F259,1,1,"")="11",J259=8),"This athlete is in the U9 age group",
                       AND(REPLACE(F259,1,1,"")="9", OR(J259=9, J259=10)),"This athlete is in the U11 age group",
                       J259="", "",
                       J259&gt;10,"This athlete is too old for QuadKids",
                       OR(J259=8, J259=9, J259=10), "OK"
      ),"An error occured")</f>
        <v/>
      </c>
    </row>
    <row r="260" spans="1:11" ht="15" customHeight="1" thickBot="1">
      <c r="A260" s="361"/>
      <c r="B260" s="353"/>
      <c r="C260" s="123"/>
      <c r="D260" s="124"/>
      <c r="E260" s="128"/>
      <c r="F260" s="125"/>
      <c r="G260" s="126" t="str">
        <f t="shared" si="11"/>
        <v>Witney Road Runners</v>
      </c>
      <c r="H260" s="201" t="s">
        <v>18</v>
      </c>
      <c r="J260" s="5" t="str">
        <f t="shared" si="9"/>
        <v/>
      </c>
      <c r="K260" s="5" t="str" cm="1">
        <f t="array" ref="K260">IFERROR(_xlfn.IFS(
                       $G$3="", "You need to enter an Event Date", D260="", "", F260="", "You need to enter an Age Group",
                       NOT(OR(F260="U11", F260="U9")), "Age Group must be either U9 or U11", J260&lt;8,"This athlete is too young to compete",
                       DATEDIF(E260,$G$3,"y") &lt; 8, "The athlete must be over 8 on the day of competition",
                       AND(REPLACE(F260,1,1,"")="11",J260=8),"This athlete is in the U9 age group",
                       AND(REPLACE(F260,1,1,"")="9", OR(J260=9, J260=10)),"This athlete is in the U11 age group",
                       J260="", "",
                       J260&gt;10,"This athlete is too old for QuadKids",
                       OR(J260=8, J260=9, J260=10), "OK"
      ),"An error occured")</f>
        <v/>
      </c>
    </row>
    <row r="261" spans="1:11" ht="15" customHeight="1">
      <c r="A261" s="359"/>
      <c r="B261" s="351" t="str">
        <f>'MATCH DETAILS'!B14</f>
        <v>Great Milton AC</v>
      </c>
      <c r="C261" s="119"/>
      <c r="D261" s="255"/>
      <c r="E261" s="256"/>
      <c r="F261" s="257"/>
      <c r="G261" s="122" t="str">
        <f>$B$261</f>
        <v>Great Milton AC</v>
      </c>
      <c r="H261" s="202" t="s">
        <v>19</v>
      </c>
      <c r="J261" s="5" t="str">
        <f t="shared" ref="J261:J273" si="12">IFERROR(IF(OR(E261="", $G$3=""),"", DATEDIF(E261,(DATE(YEAR($G$3),8,31)),"y")),"")</f>
        <v/>
      </c>
      <c r="K261" s="5" t="str" cm="1">
        <f t="array" ref="K261">IFERROR(_xlfn.IFS(
                       $G$3="", "You need to enter an Event Date", D261="", "", F261="", "You need to enter an Age Group",
                       NOT(OR(F261="U11", F261="U9")), "Age Group must be either U9 or U11", J261&lt;8,"This athlete is too young to compete",
                       DATEDIF(E261,$G$3,"y") &lt; 8, "The athlete must be over 8 on the day of competition",
                       AND(REPLACE(F261,1,1,"")="11",J261=8),"This athlete is in the U9 age group",
                       AND(REPLACE(F261,1,1,"")="9", OR(J261=9, J261=10)),"This athlete is in the U11 age group",
                       J261="", "",
                       J261&gt;10,"This athlete is too old for QuadKids",
                       OR(J261=8, J261=9, J261=10), "OK"
      ),"An error occured")</f>
        <v/>
      </c>
    </row>
    <row r="262" spans="1:11" ht="15" customHeight="1">
      <c r="A262" s="360"/>
      <c r="B262" s="352"/>
      <c r="C262" s="116"/>
      <c r="D262" s="255"/>
      <c r="E262" s="256"/>
      <c r="F262" s="257"/>
      <c r="G262" s="12" t="str">
        <f t="shared" ref="G262:G292" si="13">$B$261</f>
        <v>Great Milton AC</v>
      </c>
      <c r="H262" s="200" t="s">
        <v>19</v>
      </c>
      <c r="J262" s="5" t="str">
        <f t="shared" si="12"/>
        <v/>
      </c>
      <c r="K262" s="5" t="str" cm="1">
        <f t="array" ref="K262">IFERROR(_xlfn.IFS(
                       $G$3="", "You need to enter an Event Date", D262="", "", F262="", "You need to enter an Age Group",
                       NOT(OR(F262="U11", F262="U9")), "Age Group must be either U9 or U11", J262&lt;8,"This athlete is too young to compete",
                       DATEDIF(E262,$G$3,"y") &lt; 8, "The athlete must be over 8 on the day of competition",
                       AND(REPLACE(F262,1,1,"")="11",J262=8),"This athlete is in the U9 age group",
                       AND(REPLACE(F262,1,1,"")="9", OR(J262=9, J262=10)),"This athlete is in the U11 age group",
                       J262="", "",
                       J262&gt;10,"This athlete is too old for QuadKids",
                       OR(J262=8, J262=9, J262=10), "OK"
      ),"An error occured")</f>
        <v/>
      </c>
    </row>
    <row r="263" spans="1:11" ht="15" customHeight="1">
      <c r="A263" s="360"/>
      <c r="B263" s="352"/>
      <c r="C263" s="116"/>
      <c r="D263" s="255"/>
      <c r="E263" s="256"/>
      <c r="F263" s="257"/>
      <c r="G263" s="12" t="str">
        <f t="shared" si="13"/>
        <v>Great Milton AC</v>
      </c>
      <c r="H263" s="200" t="s">
        <v>19</v>
      </c>
      <c r="J263" s="5" t="str">
        <f t="shared" si="12"/>
        <v/>
      </c>
      <c r="K263" s="5" t="str" cm="1">
        <f t="array" ref="K263">IFERROR(_xlfn.IFS(
                       $G$3="", "You need to enter an Event Date", D263="", "", F263="", "You need to enter an Age Group",
                       NOT(OR(F263="U11", F263="U9")), "Age Group must be either U9 or U11", J263&lt;8,"This athlete is too young to compete",
                       DATEDIF(E263,$G$3,"y") &lt; 8, "The athlete must be over 8 on the day of competition",
                       AND(REPLACE(F263,1,1,"")="11",J263=8),"This athlete is in the U9 age group",
                       AND(REPLACE(F263,1,1,"")="9", OR(J263=9, J263=10)),"This athlete is in the U11 age group",
                       J263="", "",
                       J263&gt;10,"This athlete is too old for QuadKids",
                       OR(J263=8, J263=9, J263=10), "OK"
      ),"An error occured")</f>
        <v/>
      </c>
    </row>
    <row r="264" spans="1:11" ht="15" customHeight="1">
      <c r="A264" s="360"/>
      <c r="B264" s="352"/>
      <c r="C264" s="116"/>
      <c r="D264" s="90"/>
      <c r="E264" s="127"/>
      <c r="F264" s="91"/>
      <c r="G264" s="12" t="str">
        <f t="shared" si="13"/>
        <v>Great Milton AC</v>
      </c>
      <c r="H264" s="200" t="s">
        <v>19</v>
      </c>
      <c r="J264" s="5" t="str">
        <f t="shared" si="12"/>
        <v/>
      </c>
      <c r="K264" s="5" t="str" cm="1">
        <f t="array" ref="K264">IFERROR(_xlfn.IFS(
                       $G$3="", "You need to enter an Event Date", D264="", "", F264="", "You need to enter an Age Group",
                       NOT(OR(F264="U11", F264="U9")), "Age Group must be either U9 or U11", J264&lt;8,"This athlete is too young to compete",
                       DATEDIF(E264,$G$3,"y") &lt; 8, "The athlete must be over 8 on the day of competition",
                       AND(REPLACE(F264,1,1,"")="11",J264=8),"This athlete is in the U9 age group",
                       AND(REPLACE(F264,1,1,"")="9", OR(J264=9, J264=10)),"This athlete is in the U11 age group",
                       J264="", "",
                       J264&gt;10,"This athlete is too old for QuadKids",
                       OR(J264=8, J264=9, J264=10), "OK"
      ),"An error occured")</f>
        <v/>
      </c>
    </row>
    <row r="265" spans="1:11" ht="15" customHeight="1">
      <c r="A265" s="360"/>
      <c r="B265" s="352"/>
      <c r="C265" s="116"/>
      <c r="D265" s="90"/>
      <c r="E265" s="127"/>
      <c r="F265" s="91"/>
      <c r="G265" s="12" t="str">
        <f t="shared" si="13"/>
        <v>Great Milton AC</v>
      </c>
      <c r="H265" s="200" t="s">
        <v>19</v>
      </c>
      <c r="J265" s="5" t="str">
        <f t="shared" si="12"/>
        <v/>
      </c>
      <c r="K265" s="5" t="str" cm="1">
        <f t="array" ref="K265">IFERROR(_xlfn.IFS(
                       $G$3="", "You need to enter an Event Date", D265="", "", F265="", "You need to enter an Age Group",
                       NOT(OR(F265="U11", F265="U9")), "Age Group must be either U9 or U11", J265&lt;8,"This athlete is too young to compete",
                       DATEDIF(E265,$G$3,"y") &lt; 8, "The athlete must be over 8 on the day of competition",
                       AND(REPLACE(F265,1,1,"")="11",J265=8),"This athlete is in the U9 age group",
                       AND(REPLACE(F265,1,1,"")="9", OR(J265=9, J265=10)),"This athlete is in the U11 age group",
                       J265="", "",
                       J265&gt;10,"This athlete is too old for QuadKids",
                       OR(J265=8, J265=9, J265=10), "OK"
      ),"An error occured")</f>
        <v/>
      </c>
    </row>
    <row r="266" spans="1:11" ht="15" customHeight="1">
      <c r="A266" s="360"/>
      <c r="B266" s="352"/>
      <c r="C266" s="116"/>
      <c r="D266" s="90"/>
      <c r="E266" s="127"/>
      <c r="F266" s="91"/>
      <c r="G266" s="12" t="str">
        <f t="shared" si="13"/>
        <v>Great Milton AC</v>
      </c>
      <c r="H266" s="200" t="s">
        <v>19</v>
      </c>
      <c r="J266" s="5" t="str">
        <f t="shared" si="12"/>
        <v/>
      </c>
      <c r="K266" s="5" t="str" cm="1">
        <f t="array" ref="K266">IFERROR(_xlfn.IFS(
                       $G$3="", "You need to enter an Event Date", D266="", "", F266="", "You need to enter an Age Group",
                       NOT(OR(F266="U11", F266="U9")), "Age Group must be either U9 or U11", J266&lt;8,"This athlete is too young to compete",
                       DATEDIF(E266,$G$3,"y") &lt; 8, "The athlete must be over 8 on the day of competition",
                       AND(REPLACE(F266,1,1,"")="11",J266=8),"This athlete is in the U9 age group",
                       AND(REPLACE(F266,1,1,"")="9", OR(J266=9, J266=10)),"This athlete is in the U11 age group",
                       J266="", "",
                       J266&gt;10,"This athlete is too old for QuadKids",
                       OR(J266=8, J266=9, J266=10), "OK"
      ),"An error occured")</f>
        <v/>
      </c>
    </row>
    <row r="267" spans="1:11" ht="15" customHeight="1">
      <c r="A267" s="360"/>
      <c r="B267" s="352"/>
      <c r="C267" s="116"/>
      <c r="D267" s="90"/>
      <c r="E267" s="127"/>
      <c r="F267" s="91"/>
      <c r="G267" s="12" t="str">
        <f t="shared" si="13"/>
        <v>Great Milton AC</v>
      </c>
      <c r="H267" s="200" t="s">
        <v>19</v>
      </c>
      <c r="J267" s="5" t="str">
        <f t="shared" si="12"/>
        <v/>
      </c>
      <c r="K267" s="5" t="str" cm="1">
        <f t="array" ref="K267">IFERROR(_xlfn.IFS(
                       $G$3="", "You need to enter an Event Date", D267="", "", F267="", "You need to enter an Age Group",
                       NOT(OR(F267="U11", F267="U9")), "Age Group must be either U9 or U11", J267&lt;8,"This athlete is too young to compete",
                       DATEDIF(E267,$G$3,"y") &lt; 8, "The athlete must be over 8 on the day of competition",
                       AND(REPLACE(F267,1,1,"")="11",J267=8),"This athlete is in the U9 age group",
                       AND(REPLACE(F267,1,1,"")="9", OR(J267=9, J267=10)),"This athlete is in the U11 age group",
                       J267="", "",
                       J267&gt;10,"This athlete is too old for QuadKids",
                       OR(J267=8, J267=9, J267=10), "OK"
      ),"An error occured")</f>
        <v/>
      </c>
    </row>
    <row r="268" spans="1:11" ht="15" customHeight="1">
      <c r="A268" s="360"/>
      <c r="B268" s="352"/>
      <c r="C268" s="116"/>
      <c r="D268" s="90"/>
      <c r="E268" s="127"/>
      <c r="F268" s="91"/>
      <c r="G268" s="12" t="str">
        <f t="shared" si="13"/>
        <v>Great Milton AC</v>
      </c>
      <c r="H268" s="200" t="s">
        <v>19</v>
      </c>
      <c r="J268" s="5" t="str">
        <f t="shared" si="12"/>
        <v/>
      </c>
      <c r="K268" s="5" t="str" cm="1">
        <f t="array" ref="K268">IFERROR(_xlfn.IFS(
                       $G$3="", "You need to enter an Event Date", D268="", "", F268="", "You need to enter an Age Group",
                       NOT(OR(F268="U11", F268="U9")), "Age Group must be either U9 or U11", J268&lt;8,"This athlete is too young to compete",
                       DATEDIF(E268,$G$3,"y") &lt; 8, "The athlete must be over 8 on the day of competition",
                       AND(REPLACE(F268,1,1,"")="11",J268=8),"This athlete is in the U9 age group",
                       AND(REPLACE(F268,1,1,"")="9", OR(J268=9, J268=10)),"This athlete is in the U11 age group",
                       J268="", "",
                       J268&gt;10,"This athlete is too old for QuadKids",
                       OR(J268=8, J268=9, J268=10), "OK"
      ),"An error occured")</f>
        <v/>
      </c>
    </row>
    <row r="269" spans="1:11" ht="15" customHeight="1">
      <c r="A269" s="360"/>
      <c r="B269" s="352"/>
      <c r="C269" s="116"/>
      <c r="D269" s="90"/>
      <c r="E269" s="127"/>
      <c r="F269" s="91"/>
      <c r="G269" s="12" t="str">
        <f t="shared" si="13"/>
        <v>Great Milton AC</v>
      </c>
      <c r="H269" s="200" t="s">
        <v>19</v>
      </c>
      <c r="J269" s="5" t="str">
        <f t="shared" si="12"/>
        <v/>
      </c>
      <c r="K269" s="5" t="str" cm="1">
        <f t="array" ref="K269">IFERROR(_xlfn.IFS(
                       $G$3="", "You need to enter an Event Date", D269="", "", F269="", "You need to enter an Age Group",
                       NOT(OR(F269="U11", F269="U9")), "Age Group must be either U9 or U11", J269&lt;8,"This athlete is too young to compete",
                       DATEDIF(E269,$G$3,"y") &lt; 8, "The athlete must be over 8 on the day of competition",
                       AND(REPLACE(F269,1,1,"")="11",J269=8),"This athlete is in the U9 age group",
                       AND(REPLACE(F269,1,1,"")="9", OR(J269=9, J269=10)),"This athlete is in the U11 age group",
                       J269="", "",
                       J269&gt;10,"This athlete is too old for QuadKids",
                       OR(J269=8, J269=9, J269=10), "OK"
      ),"An error occured")</f>
        <v/>
      </c>
    </row>
    <row r="270" spans="1:11" ht="15" customHeight="1">
      <c r="A270" s="360"/>
      <c r="B270" s="352"/>
      <c r="C270" s="116"/>
      <c r="D270" s="90"/>
      <c r="E270" s="127"/>
      <c r="F270" s="91"/>
      <c r="G270" s="12" t="str">
        <f t="shared" si="13"/>
        <v>Great Milton AC</v>
      </c>
      <c r="H270" s="200" t="s">
        <v>19</v>
      </c>
      <c r="J270" s="5" t="str">
        <f t="shared" si="12"/>
        <v/>
      </c>
      <c r="K270" s="5" t="str" cm="1">
        <f t="array" ref="K270">IFERROR(_xlfn.IFS(
                       $G$3="", "You need to enter an Event Date", D270="", "", F270="", "You need to enter an Age Group",
                       NOT(OR(F270="U11", F270="U9")), "Age Group must be either U9 or U11", J270&lt;8,"This athlete is too young to compete",
                       DATEDIF(E270,$G$3,"y") &lt; 8, "The athlete must be over 8 on the day of competition",
                       AND(REPLACE(F270,1,1,"")="11",J270=8),"This athlete is in the U9 age group",
                       AND(REPLACE(F270,1,1,"")="9", OR(J270=9, J270=10)),"This athlete is in the U11 age group",
                       J270="", "",
                       J270&gt;10,"This athlete is too old for QuadKids",
                       OR(J270=8, J270=9, J270=10), "OK"
      ),"An error occured")</f>
        <v/>
      </c>
    </row>
    <row r="271" spans="1:11" ht="15" customHeight="1">
      <c r="A271" s="360"/>
      <c r="B271" s="352"/>
      <c r="C271" s="116"/>
      <c r="D271" s="90"/>
      <c r="E271" s="127"/>
      <c r="F271" s="91"/>
      <c r="G271" s="12" t="str">
        <f t="shared" si="13"/>
        <v>Great Milton AC</v>
      </c>
      <c r="H271" s="200" t="s">
        <v>19</v>
      </c>
      <c r="J271" s="5" t="str">
        <f t="shared" si="12"/>
        <v/>
      </c>
      <c r="K271" s="5" t="str" cm="1">
        <f t="array" ref="K271">IFERROR(_xlfn.IFS(
                       $G$3="", "You need to enter an Event Date", D271="", "", F271="", "You need to enter an Age Group",
                       NOT(OR(F271="U11", F271="U9")), "Age Group must be either U9 or U11", J271&lt;8,"This athlete is too young to compete",
                       DATEDIF(E271,$G$3,"y") &lt; 8, "The athlete must be over 8 on the day of competition",
                       AND(REPLACE(F271,1,1,"")="11",J271=8),"This athlete is in the U9 age group",
                       AND(REPLACE(F271,1,1,"")="9", OR(J271=9, J271=10)),"This athlete is in the U11 age group",
                       J271="", "",
                       J271&gt;10,"This athlete is too old for QuadKids",
                       OR(J271=8, J271=9, J271=10), "OK"
      ),"An error occured")</f>
        <v/>
      </c>
    </row>
    <row r="272" spans="1:11" ht="15" customHeight="1">
      <c r="A272" s="360"/>
      <c r="B272" s="352"/>
      <c r="C272" s="116"/>
      <c r="D272" s="90"/>
      <c r="E272" s="127"/>
      <c r="F272" s="91"/>
      <c r="G272" s="12" t="str">
        <f t="shared" si="13"/>
        <v>Great Milton AC</v>
      </c>
      <c r="H272" s="200" t="s">
        <v>19</v>
      </c>
      <c r="J272" s="5" t="str">
        <f t="shared" si="12"/>
        <v/>
      </c>
      <c r="K272" s="5" t="str" cm="1">
        <f t="array" ref="K272">IFERROR(_xlfn.IFS(
                       $G$3="", "You need to enter an Event Date", D272="", "", F272="", "You need to enter an Age Group",
                       NOT(OR(F272="U11", F272="U9")), "Age Group must be either U9 or U11", J272&lt;8,"This athlete is too young to compete",
                       DATEDIF(E272,$G$3,"y") &lt; 8, "The athlete must be over 8 on the day of competition",
                       AND(REPLACE(F272,1,1,"")="11",J272=8),"This athlete is in the U9 age group",
                       AND(REPLACE(F272,1,1,"")="9", OR(J272=9, J272=10)),"This athlete is in the U11 age group",
                       J272="", "",
                       J272&gt;10,"This athlete is too old for QuadKids",
                       OR(J272=8, J272=9, J272=10), "OK"
      ),"An error occured")</f>
        <v/>
      </c>
    </row>
    <row r="273" spans="1:12" ht="15" customHeight="1">
      <c r="A273" s="360"/>
      <c r="B273" s="352"/>
      <c r="C273" s="116"/>
      <c r="D273" s="90"/>
      <c r="E273" s="127"/>
      <c r="F273" s="91"/>
      <c r="G273" s="12" t="str">
        <f t="shared" si="13"/>
        <v>Great Milton AC</v>
      </c>
      <c r="H273" s="200" t="s">
        <v>19</v>
      </c>
      <c r="J273" s="5" t="str">
        <f t="shared" si="12"/>
        <v/>
      </c>
      <c r="K273" s="5" t="str" cm="1">
        <f t="array" ref="K273">IFERROR(_xlfn.IFS(
                       $G$3="", "You need to enter an Event Date", D273="", "", F273="", "You need to enter an Age Group",
                       NOT(OR(F273="U11", F273="U9")), "Age Group must be either U9 or U11", J273&lt;8,"This athlete is too young to compete",
                       DATEDIF(E273,$G$3,"y") &lt; 8, "The athlete must be over 8 on the day of competition",
                       AND(REPLACE(F273,1,1,"")="11",J273=8),"This athlete is in the U9 age group",
                       AND(REPLACE(F273,1,1,"")="9", OR(J273=9, J273=10)),"This athlete is in the U11 age group",
                       J273="", "",
                       J273&gt;10,"This athlete is too old for QuadKids",
                       OR(J273=8, J273=9, J273=10), "OK"
      ),"An error occured")</f>
        <v/>
      </c>
    </row>
    <row r="274" spans="1:12" ht="15" customHeight="1">
      <c r="A274" s="360"/>
      <c r="B274" s="352"/>
      <c r="C274" s="116"/>
      <c r="D274" s="90"/>
      <c r="E274" s="127"/>
      <c r="F274" s="91"/>
      <c r="G274" s="12" t="str">
        <f t="shared" si="13"/>
        <v>Great Milton AC</v>
      </c>
      <c r="H274" s="200" t="s">
        <v>19</v>
      </c>
      <c r="J274" s="5"/>
      <c r="K274" s="5"/>
    </row>
    <row r="275" spans="1:12" ht="15" customHeight="1">
      <c r="A275" s="360"/>
      <c r="B275" s="352"/>
      <c r="C275" s="116"/>
      <c r="D275" s="90"/>
      <c r="E275" s="127"/>
      <c r="F275" s="91"/>
      <c r="G275" s="12" t="str">
        <f t="shared" si="13"/>
        <v>Great Milton AC</v>
      </c>
      <c r="H275" s="200" t="s">
        <v>19</v>
      </c>
      <c r="J275" s="5"/>
      <c r="K275" s="5"/>
    </row>
    <row r="276" spans="1:12" ht="15" customHeight="1" thickBot="1">
      <c r="A276" s="360"/>
      <c r="B276" s="352"/>
      <c r="C276" s="123"/>
      <c r="D276" s="124"/>
      <c r="E276" s="128"/>
      <c r="F276" s="125"/>
      <c r="G276" s="126" t="str">
        <f t="shared" si="13"/>
        <v>Great Milton AC</v>
      </c>
      <c r="H276" s="201" t="s">
        <v>19</v>
      </c>
      <c r="I276" s="203"/>
      <c r="J276" s="5"/>
      <c r="K276" s="5"/>
      <c r="L276" s="203"/>
    </row>
    <row r="277" spans="1:12" ht="15" customHeight="1">
      <c r="A277" s="360"/>
      <c r="B277" s="352"/>
      <c r="C277" s="119"/>
      <c r="D277" s="120"/>
      <c r="E277" s="129"/>
      <c r="F277" s="121"/>
      <c r="G277" s="122" t="str">
        <f t="shared" si="13"/>
        <v>Great Milton AC</v>
      </c>
      <c r="H277" s="202" t="s">
        <v>18</v>
      </c>
      <c r="I277" s="203"/>
      <c r="J277" s="5"/>
      <c r="K277" s="5"/>
      <c r="L277" s="203"/>
    </row>
    <row r="278" spans="1:12" ht="15" customHeight="1">
      <c r="A278" s="360"/>
      <c r="B278" s="352"/>
      <c r="C278" s="116"/>
      <c r="D278" s="90"/>
      <c r="E278" s="127"/>
      <c r="F278" s="91"/>
      <c r="G278" s="12" t="str">
        <f t="shared" si="13"/>
        <v>Great Milton AC</v>
      </c>
      <c r="H278" s="200" t="s">
        <v>18</v>
      </c>
      <c r="J278" s="5"/>
      <c r="K278" s="5"/>
      <c r="L278" s="203"/>
    </row>
    <row r="279" spans="1:12" ht="15" customHeight="1">
      <c r="A279" s="360"/>
      <c r="B279" s="352"/>
      <c r="C279" s="116"/>
      <c r="D279" s="90"/>
      <c r="E279" s="127"/>
      <c r="F279" s="91"/>
      <c r="G279" s="12" t="str">
        <f t="shared" si="13"/>
        <v>Great Milton AC</v>
      </c>
      <c r="H279" s="200" t="s">
        <v>18</v>
      </c>
      <c r="J279" s="5"/>
      <c r="K279" s="5"/>
      <c r="L279" s="203"/>
    </row>
    <row r="280" spans="1:12" ht="15" customHeight="1">
      <c r="A280" s="360"/>
      <c r="B280" s="352"/>
      <c r="C280" s="116"/>
      <c r="D280" s="90"/>
      <c r="E280" s="127"/>
      <c r="F280" s="91"/>
      <c r="G280" s="12" t="str">
        <f t="shared" si="13"/>
        <v>Great Milton AC</v>
      </c>
      <c r="H280" s="200" t="s">
        <v>18</v>
      </c>
      <c r="J280" s="5"/>
      <c r="K280" s="5"/>
      <c r="L280" s="203"/>
    </row>
    <row r="281" spans="1:12" ht="15" customHeight="1">
      <c r="A281" s="360"/>
      <c r="B281" s="352"/>
      <c r="C281" s="116"/>
      <c r="D281" s="90"/>
      <c r="E281" s="127"/>
      <c r="F281" s="91"/>
      <c r="G281" s="12" t="str">
        <f t="shared" si="13"/>
        <v>Great Milton AC</v>
      </c>
      <c r="H281" s="200" t="s">
        <v>18</v>
      </c>
      <c r="J281" s="5"/>
      <c r="K281" s="5"/>
    </row>
    <row r="282" spans="1:12" ht="15" customHeight="1">
      <c r="A282" s="360"/>
      <c r="B282" s="352"/>
      <c r="C282" s="116"/>
      <c r="D282" s="90"/>
      <c r="E282" s="127"/>
      <c r="F282" s="91"/>
      <c r="G282" s="12" t="str">
        <f t="shared" si="13"/>
        <v>Great Milton AC</v>
      </c>
      <c r="H282" s="200" t="s">
        <v>18</v>
      </c>
      <c r="J282" s="5" t="str">
        <f t="shared" ref="J282:J292" si="14">IFERROR(IF(OR(E282="", $G$3=""),"", DATEDIF(E282,(DATE(YEAR($G$3),8,31)),"y")),"")</f>
        <v/>
      </c>
      <c r="K282" s="5" t="str" cm="1">
        <f t="array" ref="K282">IFERROR(_xlfn.IFS(
                       $G$3="", "You need to enter an Event Date", D282="", "", F282="", "You need to enter an Age Group",
                       NOT(OR(F282="U11", F282="U9")), "Age Group must be either U9 or U11", J282&lt;8,"This athlete is too young to compete",
                       DATEDIF(E282,$G$3,"y") &lt; 8, "The athlete must be over 8 on the day of competition",
                       AND(REPLACE(F282,1,1,"")="11",J282=8),"This athlete is in the U9 age group",
                       AND(REPLACE(F282,1,1,"")="9", OR(J282=9, J282=10)),"This athlete is in the U11 age group",
                       J282="", "",
                       J282&gt;10,"This athlete is too old for QuadKids",
                       OR(J282=8, J282=9, J282=10), "OK"
      ),"An error occured")</f>
        <v/>
      </c>
    </row>
    <row r="283" spans="1:12" ht="15" customHeight="1">
      <c r="A283" s="360"/>
      <c r="B283" s="352"/>
      <c r="C283" s="116"/>
      <c r="D283" s="90"/>
      <c r="E283" s="127"/>
      <c r="F283" s="91"/>
      <c r="G283" s="12" t="str">
        <f t="shared" si="13"/>
        <v>Great Milton AC</v>
      </c>
      <c r="H283" s="200" t="s">
        <v>18</v>
      </c>
      <c r="J283" s="5" t="str">
        <f t="shared" si="14"/>
        <v/>
      </c>
      <c r="K283" s="5" t="str" cm="1">
        <f t="array" ref="K283">IFERROR(_xlfn.IFS(
                       $G$3="", "You need to enter an Event Date", D283="", "", F283="", "You need to enter an Age Group",
                       NOT(OR(F283="U11", F283="U9")), "Age Group must be either U9 or U11", J283&lt;8,"This athlete is too young to compete",
                       DATEDIF(E283,$G$3,"y") &lt; 8, "The athlete must be over 8 on the day of competition",
                       AND(REPLACE(F283,1,1,"")="11",J283=8),"This athlete is in the U9 age group",
                       AND(REPLACE(F283,1,1,"")="9", OR(J283=9, J283=10)),"This athlete is in the U11 age group",
                       J283="", "",
                       J283&gt;10,"This athlete is too old for QuadKids",
                       OR(J283=8, J283=9, J283=10), "OK"
      ),"An error occured")</f>
        <v/>
      </c>
    </row>
    <row r="284" spans="1:12" ht="15" customHeight="1">
      <c r="A284" s="360"/>
      <c r="B284" s="352"/>
      <c r="C284" s="116"/>
      <c r="D284" s="90"/>
      <c r="E284" s="127"/>
      <c r="F284" s="91"/>
      <c r="G284" s="12" t="str">
        <f t="shared" si="13"/>
        <v>Great Milton AC</v>
      </c>
      <c r="H284" s="200" t="s">
        <v>18</v>
      </c>
      <c r="J284" s="5" t="str">
        <f t="shared" si="14"/>
        <v/>
      </c>
      <c r="K284" s="5" t="str" cm="1">
        <f t="array" ref="K284">IFERROR(_xlfn.IFS(
                       $G$3="", "You need to enter an Event Date", D284="", "", F284="", "You need to enter an Age Group",
                       NOT(OR(F284="U11", F284="U9")), "Age Group must be either U9 or U11", J284&lt;8,"This athlete is too young to compete",
                       DATEDIF(E284,$G$3,"y") &lt; 8, "The athlete must be over 8 on the day of competition",
                       AND(REPLACE(F284,1,1,"")="11",J284=8),"This athlete is in the U9 age group",
                       AND(REPLACE(F284,1,1,"")="9", OR(J284=9, J284=10)),"This athlete is in the U11 age group",
                       J284="", "",
                       J284&gt;10,"This athlete is too old for QuadKids",
                       OR(J284=8, J284=9, J284=10), "OK"
      ),"An error occured")</f>
        <v/>
      </c>
    </row>
    <row r="285" spans="1:12" ht="15" customHeight="1">
      <c r="A285" s="360"/>
      <c r="B285" s="352"/>
      <c r="C285" s="116"/>
      <c r="D285" s="90"/>
      <c r="E285" s="127"/>
      <c r="F285" s="91"/>
      <c r="G285" s="12" t="str">
        <f t="shared" si="13"/>
        <v>Great Milton AC</v>
      </c>
      <c r="H285" s="200" t="s">
        <v>18</v>
      </c>
      <c r="J285" s="5" t="str">
        <f t="shared" si="14"/>
        <v/>
      </c>
      <c r="K285" s="5" t="str" cm="1">
        <f t="array" ref="K285">IFERROR(_xlfn.IFS(
                       $G$3="", "You need to enter an Event Date", D285="", "", F285="", "You need to enter an Age Group",
                       NOT(OR(F285="U11", F285="U9")), "Age Group must be either U9 or U11", J285&lt;8,"This athlete is too young to compete",
                       DATEDIF(E285,$G$3,"y") &lt; 8, "The athlete must be over 8 on the day of competition",
                       AND(REPLACE(F285,1,1,"")="11",J285=8),"This athlete is in the U9 age group",
                       AND(REPLACE(F285,1,1,"")="9", OR(J285=9, J285=10)),"This athlete is in the U11 age group",
                       J285="", "",
                       J285&gt;10,"This athlete is too old for QuadKids",
                       OR(J285=8, J285=9, J285=10), "OK"
      ),"An error occured")</f>
        <v/>
      </c>
    </row>
    <row r="286" spans="1:12" ht="15" customHeight="1">
      <c r="A286" s="360"/>
      <c r="B286" s="352"/>
      <c r="C286" s="116"/>
      <c r="D286" s="90"/>
      <c r="E286" s="127"/>
      <c r="F286" s="91"/>
      <c r="G286" s="12" t="str">
        <f t="shared" si="13"/>
        <v>Great Milton AC</v>
      </c>
      <c r="H286" s="200" t="s">
        <v>18</v>
      </c>
      <c r="J286" s="5" t="str">
        <f t="shared" si="14"/>
        <v/>
      </c>
      <c r="K286" s="5" t="str" cm="1">
        <f t="array" ref="K286">IFERROR(_xlfn.IFS(
                       $G$3="", "You need to enter an Event Date", D286="", "", F286="", "You need to enter an Age Group",
                       NOT(OR(F286="U11", F286="U9")), "Age Group must be either U9 or U11", J286&lt;8,"This athlete is too young to compete",
                       DATEDIF(E286,$G$3,"y") &lt; 8, "The athlete must be over 8 on the day of competition",
                       AND(REPLACE(F286,1,1,"")="11",J286=8),"This athlete is in the U9 age group",
                       AND(REPLACE(F286,1,1,"")="9", OR(J286=9, J286=10)),"This athlete is in the U11 age group",
                       J286="", "",
                       J286&gt;10,"This athlete is too old for QuadKids",
                       OR(J286=8, J286=9, J286=10), "OK"
      ),"An error occured")</f>
        <v/>
      </c>
    </row>
    <row r="287" spans="1:12" ht="15" customHeight="1">
      <c r="A287" s="360"/>
      <c r="B287" s="352"/>
      <c r="C287" s="116"/>
      <c r="D287" s="90"/>
      <c r="E287" s="127"/>
      <c r="F287" s="91"/>
      <c r="G287" s="12" t="str">
        <f t="shared" si="13"/>
        <v>Great Milton AC</v>
      </c>
      <c r="H287" s="200" t="s">
        <v>18</v>
      </c>
      <c r="J287" s="5" t="str">
        <f t="shared" si="14"/>
        <v/>
      </c>
      <c r="K287" s="5" t="str" cm="1">
        <f t="array" ref="K287">IFERROR(_xlfn.IFS(
                       $G$3="", "You need to enter an Event Date", D287="", "", F287="", "You need to enter an Age Group",
                       NOT(OR(F287="U11", F287="U9")), "Age Group must be either U9 or U11", J287&lt;8,"This athlete is too young to compete",
                       DATEDIF(E287,$G$3,"y") &lt; 8, "The athlete must be over 8 on the day of competition",
                       AND(REPLACE(F287,1,1,"")="11",J287=8),"This athlete is in the U9 age group",
                       AND(REPLACE(F287,1,1,"")="9", OR(J287=9, J287=10)),"This athlete is in the U11 age group",
                       J287="", "",
                       J287&gt;10,"This athlete is too old for QuadKids",
                       OR(J287=8, J287=9, J287=10), "OK"
      ),"An error occured")</f>
        <v/>
      </c>
    </row>
    <row r="288" spans="1:12" ht="15" customHeight="1">
      <c r="A288" s="360"/>
      <c r="B288" s="352"/>
      <c r="C288" s="116"/>
      <c r="D288" s="90"/>
      <c r="E288" s="127"/>
      <c r="F288" s="91"/>
      <c r="G288" s="12" t="str">
        <f t="shared" si="13"/>
        <v>Great Milton AC</v>
      </c>
      <c r="H288" s="200" t="s">
        <v>18</v>
      </c>
      <c r="J288" s="5" t="str">
        <f t="shared" si="14"/>
        <v/>
      </c>
      <c r="K288" s="5" t="str" cm="1">
        <f t="array" ref="K288">IFERROR(_xlfn.IFS(
                       $G$3="", "You need to enter an Event Date", D288="", "", F288="", "You need to enter an Age Group",
                       NOT(OR(F288="U11", F288="U9")), "Age Group must be either U9 or U11", J288&lt;8,"This athlete is too young to compete",
                       DATEDIF(E288,$G$3,"y") &lt; 8, "The athlete must be over 8 on the day of competition",
                       AND(REPLACE(F288,1,1,"")="11",J288=8),"This athlete is in the U9 age group",
                       AND(REPLACE(F288,1,1,"")="9", OR(J288=9, J288=10)),"This athlete is in the U11 age group",
                       J288="", "",
                       J288&gt;10,"This athlete is too old for QuadKids",
                       OR(J288=8, J288=9, J288=10), "OK"
      ),"An error occured")</f>
        <v/>
      </c>
    </row>
    <row r="289" spans="1:11" ht="15" customHeight="1">
      <c r="A289" s="360"/>
      <c r="B289" s="352"/>
      <c r="C289" s="116"/>
      <c r="D289" s="90"/>
      <c r="E289" s="127"/>
      <c r="F289" s="91"/>
      <c r="G289" s="12" t="str">
        <f t="shared" si="13"/>
        <v>Great Milton AC</v>
      </c>
      <c r="H289" s="200" t="s">
        <v>18</v>
      </c>
      <c r="J289" s="5" t="str">
        <f t="shared" si="14"/>
        <v/>
      </c>
      <c r="K289" s="5" t="str" cm="1">
        <f t="array" ref="K289">IFERROR(_xlfn.IFS(
                       $G$3="", "You need to enter an Event Date", D289="", "", F289="", "You need to enter an Age Group",
                       NOT(OR(F289="U11", F289="U9")), "Age Group must be either U9 or U11", J289&lt;8,"This athlete is too young to compete",
                       DATEDIF(E289,$G$3,"y") &lt; 8, "The athlete must be over 8 on the day of competition",
                       AND(REPLACE(F289,1,1,"")="11",J289=8),"This athlete is in the U9 age group",
                       AND(REPLACE(F289,1,1,"")="9", OR(J289=9, J289=10)),"This athlete is in the U11 age group",
                       J289="", "",
                       J289&gt;10,"This athlete is too old for QuadKids",
                       OR(J289=8, J289=9, J289=10), "OK"
      ),"An error occured")</f>
        <v/>
      </c>
    </row>
    <row r="290" spans="1:11" ht="15" customHeight="1">
      <c r="A290" s="360"/>
      <c r="B290" s="352"/>
      <c r="C290" s="116"/>
      <c r="D290" s="90"/>
      <c r="E290" s="127"/>
      <c r="F290" s="91"/>
      <c r="G290" s="12" t="str">
        <f t="shared" si="13"/>
        <v>Great Milton AC</v>
      </c>
      <c r="H290" s="200" t="s">
        <v>18</v>
      </c>
      <c r="J290" s="5" t="str">
        <f t="shared" si="14"/>
        <v/>
      </c>
      <c r="K290" s="5" t="str" cm="1">
        <f t="array" ref="K290">IFERROR(_xlfn.IFS(
                       $G$3="", "You need to enter an Event Date", D290="", "", F290="", "You need to enter an Age Group",
                       NOT(OR(F290="U11", F290="U9")), "Age Group must be either U9 or U11", J290&lt;8,"This athlete is too young to compete",
                       DATEDIF(E290,$G$3,"y") &lt; 8, "The athlete must be over 8 on the day of competition",
                       AND(REPLACE(F290,1,1,"")="11",J290=8),"This athlete is in the U9 age group",
                       AND(REPLACE(F290,1,1,"")="9", OR(J290=9, J290=10)),"This athlete is in the U11 age group",
                       J290="", "",
                       J290&gt;10,"This athlete is too old for QuadKids",
                       OR(J290=8, J290=9, J290=10), "OK"
      ),"An error occured")</f>
        <v/>
      </c>
    </row>
    <row r="291" spans="1:11" ht="15" customHeight="1">
      <c r="A291" s="360"/>
      <c r="B291" s="352"/>
      <c r="C291" s="116"/>
      <c r="D291" s="90"/>
      <c r="E291" s="127"/>
      <c r="F291" s="91"/>
      <c r="G291" s="12" t="str">
        <f t="shared" si="13"/>
        <v>Great Milton AC</v>
      </c>
      <c r="H291" s="200" t="s">
        <v>18</v>
      </c>
      <c r="J291" s="5" t="str">
        <f t="shared" si="14"/>
        <v/>
      </c>
      <c r="K291" s="5" t="str" cm="1">
        <f t="array" ref="K291">IFERROR(_xlfn.IFS(
                       $G$3="", "You need to enter an Event Date", D291="", "", F291="", "You need to enter an Age Group",
                       NOT(OR(F291="U11", F291="U9")), "Age Group must be either U9 or U11", J291&lt;8,"This athlete is too young to compete",
                       DATEDIF(E291,$G$3,"y") &lt; 8, "The athlete must be over 8 on the day of competition",
                       AND(REPLACE(F291,1,1,"")="11",J291=8),"This athlete is in the U9 age group",
                       AND(REPLACE(F291,1,1,"")="9", OR(J291=9, J291=10)),"This athlete is in the U11 age group",
                       J291="", "",
                       J291&gt;10,"This athlete is too old for QuadKids",
                       OR(J291=8, J291=9, J291=10), "OK"
      ),"An error occured")</f>
        <v/>
      </c>
    </row>
    <row r="292" spans="1:11" ht="15" customHeight="1">
      <c r="A292" s="361"/>
      <c r="B292" s="353"/>
      <c r="C292" s="116"/>
      <c r="D292" s="90"/>
      <c r="E292" s="127"/>
      <c r="F292" s="91"/>
      <c r="G292" s="12" t="str">
        <f t="shared" si="13"/>
        <v>Great Milton AC</v>
      </c>
      <c r="H292" s="200" t="s">
        <v>18</v>
      </c>
      <c r="J292" s="5" t="str">
        <f t="shared" si="14"/>
        <v/>
      </c>
      <c r="K292" s="5" t="str" cm="1">
        <f t="array" ref="K292">IFERROR(_xlfn.IFS(
                       $G$3="", "You need to enter an Event Date", D292="", "", F292="", "You need to enter an Age Group",
                       NOT(OR(F292="U11", F292="U9")), "Age Group must be either U9 or U11", J292&lt;8,"This athlete is too young to compete",
                       DATEDIF(E292,$G$3,"y") &lt; 8, "The athlete must be over 8 on the day of competition",
                       AND(REPLACE(F292,1,1,"")="11",J292=8),"This athlete is in the U9 age group",
                       AND(REPLACE(F292,1,1,"")="9", OR(J292=9, J292=10)),"This athlete is in the U11 age group",
                       J292="", "",
                       J292&gt;10,"This athlete is too old for QuadKids",
                       OR(J292=8, J292=9, J292=10), "OK"
      ),"An error occured")</f>
        <v/>
      </c>
    </row>
  </sheetData>
  <sheetProtection sheet="1" objects="1" scenarios="1"/>
  <mergeCells count="25">
    <mergeCell ref="M6:P11"/>
    <mergeCell ref="B229:B260"/>
    <mergeCell ref="B261:B292"/>
    <mergeCell ref="A37:A68"/>
    <mergeCell ref="A69:A100"/>
    <mergeCell ref="A101:A132"/>
    <mergeCell ref="A133:A164"/>
    <mergeCell ref="A165:A196"/>
    <mergeCell ref="A197:A228"/>
    <mergeCell ref="A229:A260"/>
    <mergeCell ref="A261:A292"/>
    <mergeCell ref="B69:B100"/>
    <mergeCell ref="B101:B132"/>
    <mergeCell ref="B133:B164"/>
    <mergeCell ref="B165:B196"/>
    <mergeCell ref="B197:B228"/>
    <mergeCell ref="A1:H1"/>
    <mergeCell ref="A2:H2"/>
    <mergeCell ref="J3:J4"/>
    <mergeCell ref="K3:K4"/>
    <mergeCell ref="B37:B68"/>
    <mergeCell ref="G3:H3"/>
    <mergeCell ref="C3:F3"/>
    <mergeCell ref="A5:A36"/>
    <mergeCell ref="B5:B36"/>
  </mergeCells>
  <phoneticPr fontId="5" type="noConversion"/>
  <conditionalFormatting sqref="C5:C292">
    <cfRule type="duplicateValues" dxfId="37" priority="5"/>
  </conditionalFormatting>
  <conditionalFormatting sqref="H5:H292">
    <cfRule type="containsText" dxfId="36" priority="1" stopIfTrue="1" operator="containsText" text="BOYS">
      <formula>NOT(ISERROR(SEARCH("BOYS",H5)))</formula>
    </cfRule>
    <cfRule type="containsText" dxfId="35" priority="2" stopIfTrue="1" operator="containsText" text="GIRLS">
      <formula>NOT(ISERROR(SEARCH("GIRLS",H5)))</formula>
    </cfRule>
  </conditionalFormatting>
  <conditionalFormatting sqref="K5:K292">
    <cfRule type="containsText" dxfId="34" priority="3" operator="containsText" text="OK">
      <formula>NOT(ISERROR(SEARCH("OK",K5)))</formula>
    </cfRule>
    <cfRule type="notContainsBlanks" dxfId="33" priority="4">
      <formula>LEN(TRIM(K5))&gt;0</formula>
    </cfRule>
  </conditionalFormatting>
  <pageMargins left="0.75" right="0.75" top="1" bottom="1" header="0.5" footer="0.5"/>
  <pageSetup paperSize="9" scale="39" fitToHeight="0" orientation="portrait" r:id="rId1"/>
  <headerFooter alignWithMargins="0"/>
  <rowBreaks count="5" manualBreakCount="5">
    <brk id="36" max="6" man="1"/>
    <brk id="68" max="6" man="1"/>
    <brk id="100" max="6" man="1"/>
    <brk id="132" max="6" man="1"/>
    <brk id="164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CCD3F4-1B5B-CE41-A0DC-87DE99CFC523}">
  <sheetPr codeName="Sheet1">
    <tabColor theme="0" tint="-0.249977111117893"/>
    <pageSetUpPr fitToPage="1"/>
  </sheetPr>
  <dimension ref="A2:J31"/>
  <sheetViews>
    <sheetView zoomScale="120" zoomScaleNormal="120" workbookViewId="0">
      <selection activeCell="H6" sqref="H6"/>
    </sheetView>
  </sheetViews>
  <sheetFormatPr baseColWidth="10" defaultColWidth="10.83203125" defaultRowHeight="13"/>
  <cols>
    <col min="1" max="1" width="18.83203125" customWidth="1"/>
    <col min="2" max="2" width="8.6640625" customWidth="1"/>
    <col min="3" max="3" width="7" customWidth="1"/>
    <col min="4" max="4" width="17.5" customWidth="1"/>
    <col min="5" max="5" width="13.33203125" bestFit="1" customWidth="1"/>
    <col min="6" max="6" width="9.1640625" customWidth="1"/>
    <col min="7" max="7" width="18.83203125" customWidth="1"/>
    <col min="9" max="9" width="72.6640625" customWidth="1"/>
    <col min="10" max="10" width="18" customWidth="1"/>
  </cols>
  <sheetData>
    <row r="2" spans="1:10">
      <c r="A2" s="99" t="s">
        <v>23</v>
      </c>
      <c r="B2" s="99"/>
      <c r="C2" s="99"/>
      <c r="D2" s="99" t="s">
        <v>85</v>
      </c>
      <c r="E2" s="99" t="s">
        <v>86</v>
      </c>
      <c r="J2" s="1"/>
    </row>
    <row r="3" spans="1:10">
      <c r="A3" s="98" t="s">
        <v>34</v>
      </c>
      <c r="B3" s="374" cm="1">
        <f t="array" ref="B3">SUM(_xlfn._xlws.FILTER(D$3:D$20,A$3:A$20=A3))</f>
        <v>0</v>
      </c>
      <c r="C3" s="24" t="s">
        <v>83</v>
      </c>
      <c r="D3" s="98" cm="1">
        <f t="array" ref="D3">IFERROR(ROWS(_xlfn._xlws.FILTER(DECLARATIONS!D$5:D$36,(DECLARATIONS!H$5:H$36=C3)*(DECLARATIONS!D$5:D$36&lt;&gt;""))), 0)</f>
        <v>0</v>
      </c>
      <c r="E3" s="110"/>
      <c r="F3" s="114" t="str" cm="1">
        <f t="array" ref="F3">IFERROR(_xlfn.TEXTJOIN(",",TRUE,_xlfn._xlws.FILTER(DECLARATIONS!$C$5:$C$300,(DECLARATIONS!$G$5:$G$300&amp;DECLARATIONS!$H$5:$H$300=A3&amp;C3)*(NOT(ISBLANK(DECLARATIONS!$D$5:$D$300))))), "")</f>
        <v/>
      </c>
      <c r="G3" s="24" t="s">
        <v>96</v>
      </c>
      <c r="H3" s="24" t="s">
        <v>20</v>
      </c>
      <c r="I3" s="24" t="s">
        <v>97</v>
      </c>
    </row>
    <row r="4" spans="1:10">
      <c r="A4" s="98" t="s">
        <v>34</v>
      </c>
      <c r="B4" s="375"/>
      <c r="C4" s="24" t="s">
        <v>84</v>
      </c>
      <c r="D4" s="98" cm="1">
        <f t="array" ref="D4">IFERROR(ROWS(_xlfn._xlws.FILTER(DECLARATIONS!D$5:D$36,(DECLARATIONS!H$5:H$36=C4)*(DECLARATIONS!D$5:D$36&lt;&gt;""))), 0)</f>
        <v>0</v>
      </c>
      <c r="E4" s="110"/>
      <c r="F4" s="114" t="str" cm="1">
        <f t="array" ref="F4">IFERROR(_xlfn.TEXTJOIN(",",TRUE,_xlfn._xlws.FILTER(DECLARATIONS!$C$5:$C$300,(DECLARATIONS!$G$5:$G$300&amp;DECLARATIONS!$H$5:$H$300=A4&amp;C4)*(NOT(ISBLANK(DECLARATIONS!$D$5:$D$300))))), "")</f>
        <v/>
      </c>
      <c r="G4" s="114"/>
      <c r="H4" s="114"/>
      <c r="I4" s="114"/>
    </row>
    <row r="5" spans="1:10">
      <c r="A5" s="98" t="s">
        <v>35</v>
      </c>
      <c r="B5" s="374" cm="1">
        <f t="array" ref="B5">SUM(_xlfn._xlws.FILTER(D$3:D$20,A$3:A$20=A5))</f>
        <v>0</v>
      </c>
      <c r="C5" s="24" t="s">
        <v>83</v>
      </c>
      <c r="D5" s="98" cm="1">
        <f t="array" ref="D5">IFERROR(ROWS(_xlfn._xlws.FILTER(DECLARATIONS!D$37:D$68,(DECLARATIONS!H$37:H$68=C5)*(DECLARATIONS!D$37:D$68&lt;&gt;""))), 0)</f>
        <v>0</v>
      </c>
      <c r="E5" s="110"/>
      <c r="F5" s="114" t="str" cm="1">
        <f t="array" ref="F5">IFERROR(_xlfn.TEXTJOIN(",",TRUE,_xlfn._xlws.FILTER(DECLARATIONS!$C$5:$C$300,(DECLARATIONS!$G$5:$G$300&amp;DECLARATIONS!$H$5:$H$300=A5&amp;C5)*(NOT(ISBLANK(DECLARATIONS!$D$5:$D$300))))), "")</f>
        <v/>
      </c>
    </row>
    <row r="6" spans="1:10">
      <c r="A6" s="98" t="s">
        <v>35</v>
      </c>
      <c r="B6" s="375"/>
      <c r="C6" s="24" t="s">
        <v>84</v>
      </c>
      <c r="D6" s="98" cm="1">
        <f t="array" ref="D6">IFERROR(ROWS(_xlfn._xlws.FILTER(DECLARATIONS!D$37:D$68,(DECLARATIONS!H$37:H$68=C6)*(DECLARATIONS!D$37:D$68&lt;&gt;""))), 0)</f>
        <v>0</v>
      </c>
      <c r="E6" s="110"/>
      <c r="F6" s="114" t="str" cm="1">
        <f t="array" ref="F6">IFERROR(_xlfn.TEXTJOIN(",",TRUE,_xlfn._xlws.FILTER(DECLARATIONS!$C$5:$C$300,(DECLARATIONS!$G$5:$G$300&amp;DECLARATIONS!$H$5:$H$300=A6&amp;C6)*(NOT(ISBLANK(DECLARATIONS!$D$5:$D$300))))), "")</f>
        <v/>
      </c>
      <c r="G6" s="24" t="s">
        <v>116</v>
      </c>
      <c r="H6" s="98" cm="1">
        <f t="array" ref="H6">IFERROR(SUM(_xlfn._xlws.FILTER(D$3:D$20,E$3:E$20=G6)),0)</f>
        <v>0</v>
      </c>
      <c r="I6" s="98" t="str" cm="1">
        <f t="array" ref="I6">IFERROR(_xlfn.TEXTJOIN(", ",TRUE,_xlfn._xlws.FILTER($A$3:$A$20&amp;" "&amp;$C$3:$C$20,$E$3:$E$20=$G6)),"")</f>
        <v/>
      </c>
    </row>
    <row r="7" spans="1:10">
      <c r="A7" s="98" t="s">
        <v>36</v>
      </c>
      <c r="B7" s="374" cm="1">
        <f t="array" ref="B7">SUM(_xlfn._xlws.FILTER(D$3:D$20,A$3:A$20=A7))</f>
        <v>0</v>
      </c>
      <c r="C7" s="24" t="s">
        <v>83</v>
      </c>
      <c r="D7" s="98" cm="1">
        <f t="array" ref="D7">IFERROR(ROWS(_xlfn._xlws.FILTER(DECLARATIONS!D$69:D$100,(DECLARATIONS!H$69:H$100=C7)*(DECLARATIONS!D$69:D$100&lt;&gt;""))), 0)</f>
        <v>0</v>
      </c>
      <c r="E7" s="111" t="s">
        <v>89</v>
      </c>
      <c r="F7" s="114" t="str" cm="1">
        <f t="array" ref="F7">IFERROR(_xlfn.TEXTJOIN(",",TRUE,_xlfn._xlws.FILTER(DECLARATIONS!$C$5:$C$300,(DECLARATIONS!$G$5:$G$300&amp;DECLARATIONS!$H$5:$H$300=A7&amp;C7)*(NOT(ISBLANK(DECLARATIONS!$D$5:$D$300))))), "")</f>
        <v/>
      </c>
      <c r="G7" s="24" t="s">
        <v>114</v>
      </c>
      <c r="H7" s="98" cm="1">
        <f t="array" ref="H7">IFERROR(SUM(_xlfn._xlws.FILTER(D$3:D$20,E$3:E$20=G7)),0)</f>
        <v>0</v>
      </c>
      <c r="I7" s="98" t="str" cm="1">
        <f t="array" ref="I7">IFERROR(_xlfn.TEXTJOIN(", ",TRUE,_xlfn._xlws.FILTER($A$3:$A$20&amp;" "&amp;$C$3:$C$20,$E$3:$E$20=$G7)),"")</f>
        <v/>
      </c>
    </row>
    <row r="8" spans="1:10">
      <c r="A8" s="98" t="s">
        <v>36</v>
      </c>
      <c r="B8" s="375"/>
      <c r="C8" s="24" t="s">
        <v>84</v>
      </c>
      <c r="D8" s="98" cm="1">
        <f t="array" ref="D8">IFERROR(ROWS(_xlfn._xlws.FILTER(DECLARATIONS!D$69:D$100,(DECLARATIONS!H$69:H$100=C8)*(DECLARATIONS!D$69:D$100&lt;&gt;""))), 0)</f>
        <v>0</v>
      </c>
      <c r="E8" s="111" t="s">
        <v>89</v>
      </c>
      <c r="F8" s="114" t="str" cm="1">
        <f t="array" ref="F8">IFERROR(_xlfn.TEXTJOIN(",",TRUE,_xlfn._xlws.FILTER(DECLARATIONS!$C$5:$C$300,(DECLARATIONS!$G$5:$G$300&amp;DECLARATIONS!$H$5:$H$300=A8&amp;C8)*(NOT(ISBLANK(DECLARATIONS!$D$5:$D$300))))), "")</f>
        <v/>
      </c>
      <c r="G8" s="24" t="s">
        <v>90</v>
      </c>
      <c r="H8" s="98" cm="1">
        <f t="array" ref="H8">IFERROR(SUM(_xlfn._xlws.FILTER(D$3:D$20,E$3:E$20=G8)),0)</f>
        <v>0</v>
      </c>
      <c r="I8" s="98" t="str" cm="1">
        <f t="array" ref="I8">IFERROR(_xlfn.TEXTJOIN(", ",TRUE,_xlfn._xlws.FILTER($A$3:$A$20&amp;" "&amp;$C$3:$C$20,$E$3:$E$20=$G8)),"")</f>
        <v/>
      </c>
    </row>
    <row r="9" spans="1:10">
      <c r="A9" s="98" t="s">
        <v>37</v>
      </c>
      <c r="B9" s="374" cm="1">
        <f t="array" ref="B9">SUM(_xlfn._xlws.FILTER(D$3:D$20,A$3:A$20=A9))</f>
        <v>0</v>
      </c>
      <c r="C9" s="24" t="s">
        <v>83</v>
      </c>
      <c r="D9" s="98" cm="1">
        <f t="array" ref="D9">IFERROR(ROWS(_xlfn._xlws.FILTER(DECLARATIONS!D$101:D$132,(DECLARATIONS!H$101:H$132=C9)*(DECLARATIONS!D$101:D$132&lt;&gt;""))), 0)</f>
        <v>0</v>
      </c>
      <c r="E9" s="110"/>
      <c r="F9" s="114" t="str" cm="1">
        <f t="array" ref="F9">IFERROR(_xlfn.TEXTJOIN(",",TRUE,_xlfn._xlws.FILTER(DECLARATIONS!$C$5:$C$300,(DECLARATIONS!$G$5:$G$300&amp;DECLARATIONS!$H$5:$H$300=A9&amp;C9)*(NOT(ISBLANK(DECLARATIONS!$D$5:$D$300))))), "")</f>
        <v/>
      </c>
      <c r="G9" s="24" t="s">
        <v>91</v>
      </c>
      <c r="H9" s="98" cm="1">
        <f t="array" ref="H9">IFERROR(SUM(_xlfn._xlws.FILTER(D$3:D$20,E$3:E$20=G9)),0)</f>
        <v>0</v>
      </c>
      <c r="I9" s="98" t="str" cm="1">
        <f t="array" ref="I9">IFERROR(_xlfn.TEXTJOIN(", ",TRUE,_xlfn._xlws.FILTER($A$3:$A$20&amp;" "&amp;$C$3:$C$20,$E$3:$E$20=$G9)),"")</f>
        <v/>
      </c>
    </row>
    <row r="10" spans="1:10">
      <c r="A10" s="98" t="s">
        <v>37</v>
      </c>
      <c r="B10" s="375"/>
      <c r="C10" s="24" t="s">
        <v>84</v>
      </c>
      <c r="D10" s="98" cm="1">
        <f t="array" ref="D10">IFERROR(ROWS(_xlfn._xlws.FILTER(DECLARATIONS!D$101:D$132,(DECLARATIONS!H$101:H$132=C10)*(DECLARATIONS!D$101:D$132&lt;&gt;""))), 0)</f>
        <v>0</v>
      </c>
      <c r="E10" s="110"/>
      <c r="F10" s="114" t="str" cm="1">
        <f t="array" ref="F10">IFERROR(_xlfn.TEXTJOIN(",",TRUE,_xlfn._xlws.FILTER(DECLARATIONS!$C$5:$C$300,(DECLARATIONS!$G$5:$G$300&amp;DECLARATIONS!$H$5:$H$300=A10&amp;C10)*(NOT(ISBLANK(DECLARATIONS!$D$5:$D$300))))), "")</f>
        <v/>
      </c>
      <c r="G10" s="24" t="s">
        <v>92</v>
      </c>
      <c r="H10" s="98" cm="1">
        <f t="array" ref="H10">IFERROR(SUM(_xlfn._xlws.FILTER(D$3:D$20,E$3:E$20=G10)),0)</f>
        <v>0</v>
      </c>
      <c r="I10" s="98" t="str" cm="1">
        <f t="array" ref="I10">IFERROR(_xlfn.TEXTJOIN(", ",TRUE,_xlfn._xlws.FILTER($A$3:$A$20&amp;" "&amp;$C$3:$C$20,$E$3:$E$20=$G10)),"")</f>
        <v/>
      </c>
    </row>
    <row r="11" spans="1:10">
      <c r="A11" s="98" t="s">
        <v>38</v>
      </c>
      <c r="B11" s="374" cm="1">
        <f t="array" ref="B11">SUM(_xlfn._xlws.FILTER(D$3:D$20,A$3:A$20=A11))</f>
        <v>0</v>
      </c>
      <c r="C11" s="24" t="s">
        <v>83</v>
      </c>
      <c r="D11" s="98" cm="1">
        <f t="array" ref="D11">IFERROR(ROWS(_xlfn._xlws.FILTER(DECLARATIONS!D$133:D$164,(DECLARATIONS!H$133:H$164=C11)*(DECLARATIONS!D$133:D$164&lt;&gt;""))), 0)</f>
        <v>0</v>
      </c>
      <c r="E11" s="111" t="s">
        <v>88</v>
      </c>
      <c r="F11" s="114" t="str" cm="1">
        <f t="array" ref="F11">IFERROR(_xlfn.TEXTJOIN(",",TRUE,_xlfn._xlws.FILTER(DECLARATIONS!$C$5:$C$300,(DECLARATIONS!$G$5:$G$300&amp;DECLARATIONS!$H$5:$H$300=A11&amp;C11)*(NOT(ISBLANK(DECLARATIONS!$D$5:$D$300))))), "")</f>
        <v/>
      </c>
      <c r="G11" s="24" t="s">
        <v>89</v>
      </c>
      <c r="H11" s="98" cm="1">
        <f t="array" ref="H11">IFERROR(SUM(_xlfn._xlws.FILTER(D$3:D$20,E$3:E$20=G11)),0)</f>
        <v>0</v>
      </c>
      <c r="I11" s="98" t="str" cm="1">
        <f t="array" ref="I11">IFERROR(_xlfn.TEXTJOIN(", ",TRUE,_xlfn._xlws.FILTER($A$3:$A$20&amp;" "&amp;$C$3:$C$20,$E$3:$E$20=$G11)),"")</f>
        <v>Bicester AC Girls, Bicester AC Boys</v>
      </c>
    </row>
    <row r="12" spans="1:10">
      <c r="A12" s="98" t="s">
        <v>38</v>
      </c>
      <c r="B12" s="375"/>
      <c r="C12" s="24" t="s">
        <v>84</v>
      </c>
      <c r="D12" s="98" cm="1">
        <f t="array" ref="D12">IFERROR(ROWS(_xlfn._xlws.FILTER(DECLARATIONS!D$133:D$164,(DECLARATIONS!H$133:H$164=C12)*(DECLARATIONS!D$133:D$164&lt;&gt;""))), 0)</f>
        <v>0</v>
      </c>
      <c r="E12" s="111" t="s">
        <v>88</v>
      </c>
      <c r="F12" s="114" t="str" cm="1">
        <f t="array" ref="F12">IFERROR(_xlfn.TEXTJOIN(",",TRUE,_xlfn._xlws.FILTER(DECLARATIONS!$C$5:$C$300,(DECLARATIONS!$G$5:$G$300&amp;DECLARATIONS!$H$5:$H$300=A12&amp;C12)*(NOT(ISBLANK(DECLARATIONS!$D$5:$D$300))))), "")</f>
        <v/>
      </c>
      <c r="G12" s="24" t="s">
        <v>88</v>
      </c>
      <c r="H12" s="98" cm="1">
        <f t="array" ref="H12">IFERROR(SUM(_xlfn._xlws.FILTER(D$3:D$20,E$3:E$20=G12)),0)</f>
        <v>0</v>
      </c>
      <c r="I12" s="98" t="str" cm="1">
        <f t="array" ref="I12">IFERROR(_xlfn.TEXTJOIN(", ",TRUE,_xlfn._xlws.FILTER($A$3:$A$20&amp;" "&amp;$C$3:$C$20,$E$3:$E$20=$G12)),"")</f>
        <v>Radley AC Girls, Radley AC Boys</v>
      </c>
    </row>
    <row r="13" spans="1:10">
      <c r="A13" s="98" t="s">
        <v>28</v>
      </c>
      <c r="B13" s="374" cm="1">
        <f t="array" ref="B13">SUM(_xlfn._xlws.FILTER(D$3:D$20,A$3:A$20=A13))</f>
        <v>0</v>
      </c>
      <c r="C13" s="24" t="s">
        <v>83</v>
      </c>
      <c r="D13" s="98" cm="1">
        <f t="array" ref="D13">IFERROR(ROWS(_xlfn._xlws.FILTER(DECLARATIONS!D$165:D$196,(DECLARATIONS!H$165:H$196=C13)*(DECLARATIONS!D$165:D$196&lt;&gt;""))), 0)</f>
        <v>0</v>
      </c>
      <c r="E13" s="110"/>
      <c r="F13" s="114" t="str" cm="1">
        <f t="array" ref="F13">IFERROR(_xlfn.TEXTJOIN(",",TRUE,_xlfn._xlws.FILTER(DECLARATIONS!$C$5:$C$300,(DECLARATIONS!$G$5:$G$300&amp;DECLARATIONS!$H$5:$H$300=A13&amp;C13)*(NOT(ISBLANK(DECLARATIONS!$D$5:$D$300))))), "")</f>
        <v/>
      </c>
      <c r="G13" s="24" t="s">
        <v>93</v>
      </c>
      <c r="H13" s="98" cm="1">
        <f t="array" ref="H13">IFERROR(SUM(_xlfn._xlws.FILTER(D$3:D$20,E$3:E$20=G13)),0)</f>
        <v>0</v>
      </c>
      <c r="I13" s="98" t="str" cm="1">
        <f t="array" ref="I13">IFERROR(_xlfn.TEXTJOIN(", ",TRUE,_xlfn._xlws.FILTER($A$3:$A$20&amp;" "&amp;$C$3:$C$20,$E$3:$E$20=$G13)),"")</f>
        <v/>
      </c>
    </row>
    <row r="14" spans="1:10">
      <c r="A14" s="98" t="s">
        <v>28</v>
      </c>
      <c r="B14" s="375"/>
      <c r="C14" s="24" t="s">
        <v>84</v>
      </c>
      <c r="D14" s="98" cm="1">
        <f t="array" ref="D14">IFERROR(ROWS(_xlfn._xlws.FILTER(DECLARATIONS!D$165:D$196,(DECLARATIONS!H$165:H$196=C14)*(DECLARATIONS!D$165:D$196&lt;&gt;""))), 0)</f>
        <v>0</v>
      </c>
      <c r="E14" s="110"/>
      <c r="F14" s="114" t="str" cm="1">
        <f t="array" ref="F14">IFERROR(_xlfn.TEXTJOIN(",",TRUE,_xlfn._xlws.FILTER(DECLARATIONS!$C$5:$C$300,(DECLARATIONS!$G$5:$G$300&amp;DECLARATIONS!$H$5:$H$300=A14&amp;C14)*(NOT(ISBLANK(DECLARATIONS!$D$5:$D$300))))), "")</f>
        <v/>
      </c>
      <c r="G14" s="24" t="s">
        <v>94</v>
      </c>
      <c r="H14" s="98" cm="1">
        <f t="array" ref="H14">IFERROR(SUM(_xlfn._xlws.FILTER(D$3:D$20,E$3:E$20=G14)),0)</f>
        <v>0</v>
      </c>
      <c r="I14" s="98" t="str" cm="1">
        <f t="array" ref="I14">IFERROR(_xlfn.TEXTJOIN(", ",TRUE,_xlfn._xlws.FILTER($A$3:$A$20&amp;" "&amp;$C$3:$C$20,$E$3:$E$20=$G14)),"")</f>
        <v/>
      </c>
    </row>
    <row r="15" spans="1:10">
      <c r="A15" s="98" t="s">
        <v>39</v>
      </c>
      <c r="B15" s="374" cm="1">
        <f t="array" ref="B15">SUM(_xlfn._xlws.FILTER(D$3:D$20,A$3:A$20=A15))</f>
        <v>0</v>
      </c>
      <c r="C15" s="24" t="s">
        <v>83</v>
      </c>
      <c r="D15" s="98" cm="1">
        <f t="array" ref="D15">IFERROR(ROWS(_xlfn._xlws.FILTER(DECLARATIONS!D$197:D$228,(DECLARATIONS!H$197:H$228=C15)*(DECLARATIONS!D$197:D$228&lt;&gt;""))), 0)</f>
        <v>0</v>
      </c>
      <c r="E15" s="110"/>
      <c r="F15" s="114" t="str" cm="1">
        <f t="array" ref="F15">IFERROR(_xlfn.TEXTJOIN(",",TRUE,_xlfn._xlws.FILTER(DECLARATIONS!$C$5:$C$300,(DECLARATIONS!$G$5:$G$300&amp;DECLARATIONS!$H$5:$H$300=A15&amp;C15)*(NOT(ISBLANK(DECLARATIONS!$D$5:$D$300))))), "")</f>
        <v/>
      </c>
      <c r="G15" s="24" t="s">
        <v>95</v>
      </c>
      <c r="H15" s="98" cm="1">
        <f t="array" ref="H15">IFERROR(SUM(_xlfn._xlws.FILTER(D$3:D$20,E$3:E$20=G15)),0)</f>
        <v>0</v>
      </c>
      <c r="I15" s="98" t="str" cm="1">
        <f t="array" ref="I15">IFERROR(_xlfn.TEXTJOIN(", ",TRUE,_xlfn._xlws.FILTER($A$3:$A$20&amp;" "&amp;$C$3:$C$20,$E$3:$E$20=$G15)),"")</f>
        <v/>
      </c>
    </row>
    <row r="16" spans="1:10">
      <c r="A16" s="98" t="s">
        <v>39</v>
      </c>
      <c r="B16" s="375"/>
      <c r="C16" s="24" t="s">
        <v>84</v>
      </c>
      <c r="D16" s="98" cm="1">
        <f t="array" ref="D16">IFERROR(ROWS(_xlfn._xlws.FILTER(DECLARATIONS!D$197:D$228,(DECLARATIONS!H$197:H$228=C16)*(DECLARATIONS!D$197:D$228&lt;&gt;""))), 0)</f>
        <v>0</v>
      </c>
      <c r="E16" s="110"/>
      <c r="F16" s="114" t="str" cm="1">
        <f t="array" ref="F16">IFERROR(_xlfn.TEXTJOIN(",",TRUE,_xlfn._xlws.FILTER(DECLARATIONS!$C$5:$C$300,(DECLARATIONS!$G$5:$G$300&amp;DECLARATIONS!$H$5:$H$300=A16&amp;C16)*(NOT(ISBLANK(DECLARATIONS!$D$5:$D$300))))), "")</f>
        <v/>
      </c>
    </row>
    <row r="17" spans="1:8">
      <c r="A17" s="98" t="s">
        <v>40</v>
      </c>
      <c r="B17" s="374" cm="1">
        <f t="array" ref="B17">SUM(_xlfn._xlws.FILTER(D$3:D$20,A$3:A$20=A17))</f>
        <v>0</v>
      </c>
      <c r="C17" s="24" t="s">
        <v>83</v>
      </c>
      <c r="D17" s="98" cm="1">
        <f t="array" ref="D17">IFERROR(ROWS(_xlfn._xlws.FILTER(DECLARATIONS!D$229:D$260,(DECLARATIONS!H$229:H$260=C17)*(DECLARATIONS!D$229:D$260&lt;&gt;""))), 0)</f>
        <v>0</v>
      </c>
      <c r="E17" s="110"/>
      <c r="F17" s="114" t="str" cm="1">
        <f t="array" ref="F17">IFERROR(_xlfn.TEXTJOIN(",",TRUE,_xlfn._xlws.FILTER(DECLARATIONS!$C$5:$C$300,(DECLARATIONS!$G$5:$G$300&amp;DECLARATIONS!$H$5:$H$300=A17&amp;C17)*(NOT(ISBLANK(DECLARATIONS!$D$5:$D$300))))), "")</f>
        <v/>
      </c>
      <c r="G17" s="24" t="s">
        <v>87</v>
      </c>
      <c r="H17" s="98">
        <f>SUM(H6:H15)</f>
        <v>0</v>
      </c>
    </row>
    <row r="18" spans="1:8">
      <c r="A18" s="98" t="s">
        <v>40</v>
      </c>
      <c r="B18" s="375"/>
      <c r="C18" s="24" t="s">
        <v>84</v>
      </c>
      <c r="D18" s="98" cm="1">
        <f t="array" ref="D18">IFERROR(ROWS(_xlfn._xlws.FILTER(DECLARATIONS!D$229:D$260,(DECLARATIONS!H$229:H$260=C18)*(DECLARATIONS!D$229:D$260&lt;&gt;""))), 0)</f>
        <v>0</v>
      </c>
      <c r="E18" s="110"/>
      <c r="F18" s="114" t="str" cm="1">
        <f t="array" ref="F18">IFERROR(_xlfn.TEXTJOIN(",",TRUE,_xlfn._xlws.FILTER(DECLARATIONS!$C$5:$C$300,(DECLARATIONS!$G$5:$G$300&amp;DECLARATIONS!$H$5:$H$300=A18&amp;C18)*(NOT(ISBLANK(DECLARATIONS!$D$5:$D$300))))), "")</f>
        <v/>
      </c>
    </row>
    <row r="19" spans="1:8">
      <c r="A19" s="98" t="s">
        <v>41</v>
      </c>
      <c r="B19" s="374" cm="1">
        <f t="array" ref="B19">SUM(_xlfn._xlws.FILTER(D$3:D$20,A$3:A$20=A19))</f>
        <v>0</v>
      </c>
      <c r="C19" s="24" t="s">
        <v>83</v>
      </c>
      <c r="D19" s="98" cm="1">
        <f t="array" ref="D19">IFERROR(ROWS(_xlfn._xlws.FILTER(DECLARATIONS!D$261:D$292,(DECLARATIONS!H$261:H$292=C19)*(DECLARATIONS!D$261:D$292&lt;&gt;""))), 0)</f>
        <v>0</v>
      </c>
      <c r="E19" s="110"/>
      <c r="F19" s="114" t="str" cm="1">
        <f t="array" ref="F19">IFERROR(_xlfn.TEXTJOIN(",",TRUE,_xlfn._xlws.FILTER(DECLARATIONS!$C$5:$C$300,(DECLARATIONS!$G$5:$G$300&amp;DECLARATIONS!$H$5:$H$300=A19&amp;C19)*(NOT(ISBLANK(DECLARATIONS!$D$5:$D$300))))), "")</f>
        <v/>
      </c>
    </row>
    <row r="20" spans="1:8">
      <c r="A20" s="98" t="s">
        <v>41</v>
      </c>
      <c r="B20" s="375"/>
      <c r="C20" s="24" t="s">
        <v>84</v>
      </c>
      <c r="D20" s="98" cm="1">
        <f t="array" ref="D20">IFERROR(ROWS(_xlfn._xlws.FILTER(DECLARATIONS!D$261:D$292,(DECLARATIONS!H$261:H$292=C20)*(DECLARATIONS!D$261:D$292&lt;&gt;""))), 0)</f>
        <v>0</v>
      </c>
      <c r="E20" s="110"/>
      <c r="F20" s="114" t="str" cm="1">
        <f t="array" ref="F20">IFERROR(_xlfn.TEXTJOIN(",",TRUE,_xlfn._xlws.FILTER(DECLARATIONS!$C$5:$C$300,(DECLARATIONS!$G$5:$G$300&amp;DECLARATIONS!$H$5:$H$300=A20&amp;C20)*(NOT(ISBLANK(DECLARATIONS!$D$5:$D$300))))), "")</f>
        <v/>
      </c>
    </row>
    <row r="23" spans="1:8">
      <c r="C23" s="24" t="s">
        <v>87</v>
      </c>
      <c r="D23" s="98">
        <f>SUM(D3:D20)</f>
        <v>0</v>
      </c>
    </row>
    <row r="25" spans="1:8" ht="13" customHeight="1">
      <c r="B25" s="362" t="s">
        <v>109</v>
      </c>
      <c r="C25" s="363"/>
      <c r="D25" s="363"/>
      <c r="E25" s="364"/>
    </row>
    <row r="26" spans="1:8" ht="13" customHeight="1">
      <c r="B26" s="365"/>
      <c r="C26" s="366"/>
      <c r="D26" s="366"/>
      <c r="E26" s="367"/>
    </row>
    <row r="27" spans="1:8" ht="13" customHeight="1">
      <c r="B27" s="376"/>
      <c r="C27" s="377"/>
      <c r="D27" s="377"/>
      <c r="E27" s="378"/>
    </row>
    <row r="29" spans="1:8">
      <c r="B29" s="379" t="s">
        <v>115</v>
      </c>
      <c r="C29" s="380"/>
      <c r="D29" s="380"/>
      <c r="E29" s="381"/>
    </row>
    <row r="30" spans="1:8">
      <c r="B30" s="382"/>
      <c r="C30" s="383"/>
      <c r="D30" s="383"/>
      <c r="E30" s="384"/>
    </row>
    <row r="31" spans="1:8">
      <c r="B31" s="385"/>
      <c r="C31" s="386"/>
      <c r="D31" s="386"/>
      <c r="E31" s="387"/>
    </row>
  </sheetData>
  <sheetProtection sheet="1" objects="1" scenarios="1"/>
  <mergeCells count="11">
    <mergeCell ref="B25:E27"/>
    <mergeCell ref="B29:E31"/>
    <mergeCell ref="B13:B14"/>
    <mergeCell ref="B15:B16"/>
    <mergeCell ref="B17:B18"/>
    <mergeCell ref="B19:B20"/>
    <mergeCell ref="B3:B4"/>
    <mergeCell ref="B5:B6"/>
    <mergeCell ref="B7:B8"/>
    <mergeCell ref="B9:B10"/>
    <mergeCell ref="B11:B12"/>
  </mergeCells>
  <conditionalFormatting sqref="H6:H15">
    <cfRule type="cellIs" dxfId="32" priority="1" operator="greaterThan">
      <formula>30</formula>
    </cfRule>
  </conditionalFormatting>
  <pageMargins left="0.7" right="0.7" top="0.75" bottom="0.75" header="0.3" footer="0.3"/>
  <pageSetup paperSize="9" scale="6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0" tint="-0.249977111117893"/>
  </sheetPr>
  <dimension ref="A1:H800"/>
  <sheetViews>
    <sheetView view="pageBreakPreview" zoomScale="90" zoomScaleNormal="100" zoomScaleSheetLayoutView="100" workbookViewId="0">
      <selection activeCell="B13" sqref="B13"/>
    </sheetView>
  </sheetViews>
  <sheetFormatPr baseColWidth="10" defaultColWidth="9.1640625" defaultRowHeight="16"/>
  <cols>
    <col min="1" max="1" width="10.6640625" style="40" customWidth="1"/>
    <col min="2" max="2" width="45.1640625" style="40" customWidth="1"/>
    <col min="3" max="3" width="28" style="40" customWidth="1"/>
    <col min="4" max="4" width="12" style="40" customWidth="1"/>
    <col min="5" max="8" width="20.33203125" style="40" customWidth="1"/>
    <col min="9" max="16384" width="9.1640625" style="38"/>
  </cols>
  <sheetData>
    <row r="1" spans="1:8" ht="20" customHeight="1">
      <c r="A1" s="390" t="str">
        <f>'MATCH DETAILS'!A1:D13</f>
        <v>OXFORDSHIRE TRACK &amp; FIELD LEAGUE 2025</v>
      </c>
      <c r="B1" s="391"/>
      <c r="C1" s="391"/>
      <c r="D1" s="391"/>
      <c r="E1" s="391"/>
      <c r="F1" s="391"/>
      <c r="G1" s="391"/>
      <c r="H1" s="392"/>
    </row>
    <row r="2" spans="1:8" ht="18" customHeight="1">
      <c r="A2" s="95" t="s">
        <v>12</v>
      </c>
      <c r="B2" s="96">
        <f>'MATCH DETAILS'!$B$4</f>
        <v>45774</v>
      </c>
      <c r="C2" s="97">
        <v>0.5</v>
      </c>
      <c r="D2" s="95" t="s">
        <v>13</v>
      </c>
      <c r="E2" s="393" t="str">
        <f>'MATCH DETAILS'!$B$5</f>
        <v>Horspath, Oxford</v>
      </c>
      <c r="F2" s="394"/>
      <c r="G2" s="394"/>
      <c r="H2" s="395"/>
    </row>
    <row r="3" spans="1:8" ht="18" customHeight="1">
      <c r="A3" s="396" t="s">
        <v>118</v>
      </c>
      <c r="B3" s="396"/>
      <c r="C3" s="396"/>
      <c r="D3" s="396"/>
      <c r="E3" s="94">
        <v>1</v>
      </c>
      <c r="F3" s="94">
        <v>2</v>
      </c>
      <c r="G3" s="94">
        <v>3</v>
      </c>
      <c r="H3" s="94" t="s">
        <v>66</v>
      </c>
    </row>
    <row r="4" spans="1:8" ht="18" customHeight="1">
      <c r="A4" s="100"/>
      <c r="B4" s="100"/>
      <c r="C4" s="100"/>
      <c r="D4" s="100"/>
      <c r="E4" s="101"/>
      <c r="F4" s="101"/>
      <c r="G4" s="101"/>
      <c r="H4" s="101"/>
    </row>
    <row r="5" spans="1:8" s="39" customFormat="1" ht="20" customHeight="1">
      <c r="A5" s="102" t="str" cm="1">
        <f t="array" ref="A5">IFERROR(_xlfn.TEXTSPLIT(IFERROR(_xlfn.TEXTJOIN(",",TRUE,_xlfn._xlws.FILTER(BlockAllocations!$F$3:$F$20,BlockAllocations!$E$3:$E$20=BlockAllocations!$G$6)),""),,",")+0, "!")</f>
        <v>!</v>
      </c>
      <c r="B5" s="103" t="str">
        <f>IF(ISNA(VLOOKUP(A5,DECLARATIONS!C$5:D$292,2,FALSE)),"",IF(VLOOKUP(A5,DECLARATIONS!C$5:D$292,2,FALSE)="","---",VLOOKUP(A5,DECLARATIONS!C$5:D$292,2,FALSE)))</f>
        <v/>
      </c>
      <c r="C5" s="103" t="str">
        <f>IF(ISNA(VLOOKUP(A5,DECLARATIONS!C$5:G$292,5,FALSE)),"",IF(VLOOKUP(A5,DECLARATIONS!C$5:G$292,5,FALSE)="","---",VLOOKUP(A5,DECLARATIONS!C$5:G$292,5,FALSE)))</f>
        <v/>
      </c>
      <c r="D5" s="103" t="str">
        <f>IF(ISNA(VLOOKUP(A5,DECLARATIONS!C$5:G$292,4,FALSE)),"",IF(VLOOKUP(A5,DECLARATIONS!C$5:G$292,4,FALSE)="","---",VLOOKUP(A5,DECLARATIONS!C$5:G$292,4,FALSE)))</f>
        <v/>
      </c>
      <c r="E5" s="150"/>
      <c r="F5" s="151"/>
      <c r="G5" s="151"/>
      <c r="H5" s="104"/>
    </row>
    <row r="6" spans="1:8" s="39" customFormat="1" ht="20" customHeight="1">
      <c r="A6" s="102"/>
      <c r="B6" s="103" t="str">
        <f>IF(ISNA(VLOOKUP(A6,DECLARATIONS!C$5:D$292,2,FALSE)),"",IF(VLOOKUP(A6,DECLARATIONS!C$5:D$292,2,FALSE)="","---",VLOOKUP(A6,DECLARATIONS!C$5:D$292,2,FALSE)))</f>
        <v/>
      </c>
      <c r="C6" s="103" t="str">
        <f>IF(ISNA(VLOOKUP(A6,DECLARATIONS!C$5:G$292,5,FALSE)),"",IF(VLOOKUP(A6,DECLARATIONS!C$5:G$292,5,FALSE)="","---",VLOOKUP(A6,DECLARATIONS!C$5:G$292,5,FALSE)))</f>
        <v/>
      </c>
      <c r="D6" s="103" t="str">
        <f>IF(ISNA(VLOOKUP(A6,DECLARATIONS!C$5:G$292,4,FALSE)),"",IF(VLOOKUP(A6,DECLARATIONS!C$5:G$292,4,FALSE)="","---",VLOOKUP(A6,DECLARATIONS!C$5:G$292,4,FALSE)))</f>
        <v/>
      </c>
      <c r="E6" s="150"/>
      <c r="F6" s="151"/>
      <c r="G6" s="151"/>
      <c r="H6" s="104"/>
    </row>
    <row r="7" spans="1:8" s="39" customFormat="1" ht="20" customHeight="1">
      <c r="A7" s="102"/>
      <c r="B7" s="103" t="str">
        <f>IF(ISNA(VLOOKUP(A7,DECLARATIONS!C$5:D$292,2,FALSE)),"",IF(VLOOKUP(A7,DECLARATIONS!C$5:D$292,2,FALSE)="","---",VLOOKUP(A7,DECLARATIONS!C$5:D$292,2,FALSE)))</f>
        <v/>
      </c>
      <c r="C7" s="103" t="str">
        <f>IF(ISNA(VLOOKUP(A7,DECLARATIONS!C$5:G$292,5,FALSE)),"",IF(VLOOKUP(A7,DECLARATIONS!C$5:G$292,5,FALSE)="","---",VLOOKUP(A7,DECLARATIONS!C$5:G$292,5,FALSE)))</f>
        <v/>
      </c>
      <c r="D7" s="103" t="str">
        <f>IF(ISNA(VLOOKUP(A7,DECLARATIONS!C$5:G$292,4,FALSE)),"",IF(VLOOKUP(A7,DECLARATIONS!C$5:G$292,4,FALSE)="","---",VLOOKUP(A7,DECLARATIONS!C$5:G$292,4,FALSE)))</f>
        <v/>
      </c>
      <c r="E7" s="150"/>
      <c r="F7" s="151"/>
      <c r="G7" s="151"/>
      <c r="H7" s="104"/>
    </row>
    <row r="8" spans="1:8" s="39" customFormat="1" ht="20" customHeight="1">
      <c r="A8" s="102"/>
      <c r="B8" s="103" t="str">
        <f>IF(ISNA(VLOOKUP(A8,DECLARATIONS!C$5:D$292,2,FALSE)),"",IF(VLOOKUP(A8,DECLARATIONS!C$5:D$292,2,FALSE)="","---",VLOOKUP(A8,DECLARATIONS!C$5:D$292,2,FALSE)))</f>
        <v/>
      </c>
      <c r="C8" s="103" t="str">
        <f>IF(ISNA(VLOOKUP(A8,DECLARATIONS!C$5:G$292,5,FALSE)),"",IF(VLOOKUP(A8,DECLARATIONS!C$5:G$292,5,FALSE)="","---",VLOOKUP(A8,DECLARATIONS!C$5:G$292,5,FALSE)))</f>
        <v/>
      </c>
      <c r="D8" s="103" t="str">
        <f>IF(ISNA(VLOOKUP(A8,DECLARATIONS!C$5:G$292,4,FALSE)),"",IF(VLOOKUP(A8,DECLARATIONS!C$5:G$292,4,FALSE)="","---",VLOOKUP(A8,DECLARATIONS!C$5:G$292,4,FALSE)))</f>
        <v/>
      </c>
      <c r="E8" s="150"/>
      <c r="F8" s="151"/>
      <c r="G8" s="151"/>
      <c r="H8" s="104"/>
    </row>
    <row r="9" spans="1:8" s="39" customFormat="1" ht="20" customHeight="1">
      <c r="A9" s="102"/>
      <c r="B9" s="103" t="str">
        <f>IF(ISNA(VLOOKUP(A9,DECLARATIONS!C$5:D$292,2,FALSE)),"",IF(VLOOKUP(A9,DECLARATIONS!C$5:D$292,2,FALSE)="","---",VLOOKUP(A9,DECLARATIONS!C$5:D$292,2,FALSE)))</f>
        <v/>
      </c>
      <c r="C9" s="103" t="str">
        <f>IF(ISNA(VLOOKUP(A9,DECLARATIONS!C$5:G$292,5,FALSE)),"",IF(VLOOKUP(A9,DECLARATIONS!C$5:G$292,5,FALSE)="","---",VLOOKUP(A9,DECLARATIONS!C$5:G$292,5,FALSE)))</f>
        <v/>
      </c>
      <c r="D9" s="103" t="str">
        <f>IF(ISNA(VLOOKUP(A9,DECLARATIONS!C$5:G$292,4,FALSE)),"",IF(VLOOKUP(A9,DECLARATIONS!C$5:G$292,4,FALSE)="","---",VLOOKUP(A9,DECLARATIONS!C$5:G$292,4,FALSE)))</f>
        <v/>
      </c>
      <c r="E9" s="150"/>
      <c r="F9" s="151"/>
      <c r="G9" s="151"/>
      <c r="H9" s="104"/>
    </row>
    <row r="10" spans="1:8" s="39" customFormat="1" ht="20" customHeight="1">
      <c r="A10" s="102"/>
      <c r="B10" s="103" t="str">
        <f>IF(ISNA(VLOOKUP(A10,DECLARATIONS!C$5:D$292,2,FALSE)),"",IF(VLOOKUP(A10,DECLARATIONS!C$5:D$292,2,FALSE)="","---",VLOOKUP(A10,DECLARATIONS!C$5:D$292,2,FALSE)))</f>
        <v/>
      </c>
      <c r="C10" s="103" t="str">
        <f>IF(ISNA(VLOOKUP(A10,DECLARATIONS!C$5:G$292,5,FALSE)),"",IF(VLOOKUP(A10,DECLARATIONS!C$5:G$292,5,FALSE)="","---",VLOOKUP(A10,DECLARATIONS!C$5:G$292,5,FALSE)))</f>
        <v/>
      </c>
      <c r="D10" s="103" t="str">
        <f>IF(ISNA(VLOOKUP(A10,DECLARATIONS!C$5:G$292,4,FALSE)),"",IF(VLOOKUP(A10,DECLARATIONS!C$5:G$292,4,FALSE)="","---",VLOOKUP(A10,DECLARATIONS!C$5:G$292,4,FALSE)))</f>
        <v/>
      </c>
      <c r="E10" s="150"/>
      <c r="F10" s="151"/>
      <c r="G10" s="151"/>
      <c r="H10" s="104"/>
    </row>
    <row r="11" spans="1:8" s="39" customFormat="1" ht="20" customHeight="1">
      <c r="A11" s="102"/>
      <c r="B11" s="103" t="str">
        <f>IF(ISNA(VLOOKUP(A11,DECLARATIONS!C$5:D$292,2,FALSE)),"",IF(VLOOKUP(A11,DECLARATIONS!C$5:D$292,2,FALSE)="","---",VLOOKUP(A11,DECLARATIONS!C$5:D$292,2,FALSE)))</f>
        <v/>
      </c>
      <c r="C11" s="103" t="str">
        <f>IF(ISNA(VLOOKUP(A11,DECLARATIONS!C$5:G$292,5,FALSE)),"",IF(VLOOKUP(A11,DECLARATIONS!C$5:G$292,5,FALSE)="","---",VLOOKUP(A11,DECLARATIONS!C$5:G$292,5,FALSE)))</f>
        <v/>
      </c>
      <c r="D11" s="103" t="str">
        <f>IF(ISNA(VLOOKUP(A11,DECLARATIONS!C$5:G$292,4,FALSE)),"",IF(VLOOKUP(A11,DECLARATIONS!C$5:G$292,4,FALSE)="","---",VLOOKUP(A11,DECLARATIONS!C$5:G$292,4,FALSE)))</f>
        <v/>
      </c>
      <c r="E11" s="150"/>
      <c r="F11" s="151"/>
      <c r="G11" s="151"/>
      <c r="H11" s="104"/>
    </row>
    <row r="12" spans="1:8" s="39" customFormat="1" ht="20" customHeight="1">
      <c r="A12" s="102"/>
      <c r="B12" s="103" t="str">
        <f>IF(ISNA(VLOOKUP(A12,DECLARATIONS!C$5:D$292,2,FALSE)),"",IF(VLOOKUP(A12,DECLARATIONS!C$5:D$292,2,FALSE)="","---",VLOOKUP(A12,DECLARATIONS!C$5:D$292,2,FALSE)))</f>
        <v/>
      </c>
      <c r="C12" s="103" t="str">
        <f>IF(ISNA(VLOOKUP(A12,DECLARATIONS!C$5:G$292,5,FALSE)),"",IF(VLOOKUP(A12,DECLARATIONS!C$5:G$292,5,FALSE)="","---",VLOOKUP(A12,DECLARATIONS!C$5:G$292,5,FALSE)))</f>
        <v/>
      </c>
      <c r="D12" s="103" t="str">
        <f>IF(ISNA(VLOOKUP(A12,DECLARATIONS!C$5:G$292,4,FALSE)),"",IF(VLOOKUP(A12,DECLARATIONS!C$5:G$292,4,FALSE)="","---",VLOOKUP(A12,DECLARATIONS!C$5:G$292,4,FALSE)))</f>
        <v/>
      </c>
      <c r="E12" s="150"/>
      <c r="F12" s="151"/>
      <c r="G12" s="151"/>
      <c r="H12" s="104"/>
    </row>
    <row r="13" spans="1:8" s="39" customFormat="1" ht="20" customHeight="1">
      <c r="A13" s="102"/>
      <c r="B13" s="103" t="str">
        <f>IF(ISNA(VLOOKUP(A13,DECLARATIONS!C$5:D$292,2,FALSE)),"",IF(VLOOKUP(A13,DECLARATIONS!C$5:D$292,2,FALSE)="","---",VLOOKUP(A13,DECLARATIONS!C$5:D$292,2,FALSE)))</f>
        <v/>
      </c>
      <c r="C13" s="103" t="str">
        <f>IF(ISNA(VLOOKUP(A13,DECLARATIONS!C$5:G$292,5,FALSE)),"",IF(VLOOKUP(A13,DECLARATIONS!C$5:G$292,5,FALSE)="","---",VLOOKUP(A13,DECLARATIONS!C$5:G$292,5,FALSE)))</f>
        <v/>
      </c>
      <c r="D13" s="103" t="str">
        <f>IF(ISNA(VLOOKUP(A13,DECLARATIONS!C$5:G$292,4,FALSE)),"",IF(VLOOKUP(A13,DECLARATIONS!C$5:G$292,4,FALSE)="","---",VLOOKUP(A13,DECLARATIONS!C$5:G$292,4,FALSE)))</f>
        <v/>
      </c>
      <c r="E13" s="150"/>
      <c r="F13" s="151"/>
      <c r="G13" s="151"/>
      <c r="H13" s="104"/>
    </row>
    <row r="14" spans="1:8" s="39" customFormat="1" ht="20" customHeight="1">
      <c r="A14" s="102"/>
      <c r="B14" s="103" t="str">
        <f>IF(ISNA(VLOOKUP(A14,DECLARATIONS!C$5:D$292,2,FALSE)),"",IF(VLOOKUP(A14,DECLARATIONS!C$5:D$292,2,FALSE)="","---",VLOOKUP(A14,DECLARATIONS!C$5:D$292,2,FALSE)))</f>
        <v/>
      </c>
      <c r="C14" s="103" t="str">
        <f>IF(ISNA(VLOOKUP(A14,DECLARATIONS!C$5:G$292,5,FALSE)),"",IF(VLOOKUP(A14,DECLARATIONS!C$5:G$292,5,FALSE)="","---",VLOOKUP(A14,DECLARATIONS!C$5:G$292,5,FALSE)))</f>
        <v/>
      </c>
      <c r="D14" s="103" t="str">
        <f>IF(ISNA(VLOOKUP(A14,DECLARATIONS!C$5:G$292,4,FALSE)),"",IF(VLOOKUP(A14,DECLARATIONS!C$5:G$292,4,FALSE)="","---",VLOOKUP(A14,DECLARATIONS!C$5:G$292,4,FALSE)))</f>
        <v/>
      </c>
      <c r="E14" s="150"/>
      <c r="F14" s="151"/>
      <c r="G14" s="151"/>
      <c r="H14" s="104"/>
    </row>
    <row r="15" spans="1:8" s="39" customFormat="1" ht="20" customHeight="1">
      <c r="A15" s="102"/>
      <c r="B15" s="103" t="str">
        <f>IF(ISNA(VLOOKUP(A15,DECLARATIONS!C$5:D$292,2,FALSE)),"",IF(VLOOKUP(A15,DECLARATIONS!C$5:D$292,2,FALSE)="","---",VLOOKUP(A15,DECLARATIONS!C$5:D$292,2,FALSE)))</f>
        <v/>
      </c>
      <c r="C15" s="103" t="str">
        <f>IF(ISNA(VLOOKUP(A15,DECLARATIONS!C$5:G$292,5,FALSE)),"",IF(VLOOKUP(A15,DECLARATIONS!C$5:G$292,5,FALSE)="","---",VLOOKUP(A15,DECLARATIONS!C$5:G$292,5,FALSE)))</f>
        <v/>
      </c>
      <c r="D15" s="103" t="str">
        <f>IF(ISNA(VLOOKUP(A15,DECLARATIONS!C$5:G$292,4,FALSE)),"",IF(VLOOKUP(A15,DECLARATIONS!C$5:G$292,4,FALSE)="","---",VLOOKUP(A15,DECLARATIONS!C$5:G$292,4,FALSE)))</f>
        <v/>
      </c>
      <c r="E15" s="150"/>
      <c r="F15" s="151"/>
      <c r="G15" s="151"/>
      <c r="H15" s="104"/>
    </row>
    <row r="16" spans="1:8" s="39" customFormat="1" ht="20" customHeight="1">
      <c r="A16" s="102"/>
      <c r="B16" s="103" t="str">
        <f>IF(ISNA(VLOOKUP(A16,DECLARATIONS!C$5:D$292,2,FALSE)),"",IF(VLOOKUP(A16,DECLARATIONS!C$5:D$292,2,FALSE)="","---",VLOOKUP(A16,DECLARATIONS!C$5:D$292,2,FALSE)))</f>
        <v/>
      </c>
      <c r="C16" s="103" t="str">
        <f>IF(ISNA(VLOOKUP(A16,DECLARATIONS!C$5:G$292,5,FALSE)),"",IF(VLOOKUP(A16,DECLARATIONS!C$5:G$292,5,FALSE)="","---",VLOOKUP(A16,DECLARATIONS!C$5:G$292,5,FALSE)))</f>
        <v/>
      </c>
      <c r="D16" s="103" t="str">
        <f>IF(ISNA(VLOOKUP(A16,DECLARATIONS!C$5:G$292,4,FALSE)),"",IF(VLOOKUP(A16,DECLARATIONS!C$5:G$292,4,FALSE)="","---",VLOOKUP(A16,DECLARATIONS!C$5:G$292,4,FALSE)))</f>
        <v/>
      </c>
      <c r="E16" s="150"/>
      <c r="F16" s="151"/>
      <c r="G16" s="151"/>
      <c r="H16" s="104"/>
    </row>
    <row r="17" spans="1:8" s="39" customFormat="1" ht="20" customHeight="1">
      <c r="A17" s="102"/>
      <c r="B17" s="103" t="str">
        <f>IF(ISNA(VLOOKUP(A17,DECLARATIONS!C$5:D$292,2,FALSE)),"",IF(VLOOKUP(A17,DECLARATIONS!C$5:D$292,2,FALSE)="","---",VLOOKUP(A17,DECLARATIONS!C$5:D$292,2,FALSE)))</f>
        <v/>
      </c>
      <c r="C17" s="103" t="str">
        <f>IF(ISNA(VLOOKUP(A17,DECLARATIONS!C$5:G$292,5,FALSE)),"",IF(VLOOKUP(A17,DECLARATIONS!C$5:G$292,5,FALSE)="","---",VLOOKUP(A17,DECLARATIONS!C$5:G$292,5,FALSE)))</f>
        <v/>
      </c>
      <c r="D17" s="103" t="str">
        <f>IF(ISNA(VLOOKUP(A17,DECLARATIONS!C$5:G$292,4,FALSE)),"",IF(VLOOKUP(A17,DECLARATIONS!C$5:G$292,4,FALSE)="","---",VLOOKUP(A17,DECLARATIONS!C$5:G$292,4,FALSE)))</f>
        <v/>
      </c>
      <c r="E17" s="150"/>
      <c r="F17" s="151"/>
      <c r="G17" s="151"/>
      <c r="H17" s="104"/>
    </row>
    <row r="18" spans="1:8" s="39" customFormat="1" ht="20" customHeight="1">
      <c r="A18" s="102"/>
      <c r="B18" s="103" t="str">
        <f>IF(ISNA(VLOOKUP(A18,DECLARATIONS!C$5:D$292,2,FALSE)),"",IF(VLOOKUP(A18,DECLARATIONS!C$5:D$292,2,FALSE)="","---",VLOOKUP(A18,DECLARATIONS!C$5:D$292,2,FALSE)))</f>
        <v/>
      </c>
      <c r="C18" s="103" t="str">
        <f>IF(ISNA(VLOOKUP(A18,DECLARATIONS!C$5:G$292,5,FALSE)),"",IF(VLOOKUP(A18,DECLARATIONS!C$5:G$292,5,FALSE)="","---",VLOOKUP(A18,DECLARATIONS!C$5:G$292,5,FALSE)))</f>
        <v/>
      </c>
      <c r="D18" s="103" t="str">
        <f>IF(ISNA(VLOOKUP(A18,DECLARATIONS!C$5:G$292,4,FALSE)),"",IF(VLOOKUP(A18,DECLARATIONS!C$5:G$292,4,FALSE)="","---",VLOOKUP(A18,DECLARATIONS!C$5:G$292,4,FALSE)))</f>
        <v/>
      </c>
      <c r="E18" s="150"/>
      <c r="F18" s="151"/>
      <c r="G18" s="151"/>
      <c r="H18" s="104"/>
    </row>
    <row r="19" spans="1:8" s="39" customFormat="1" ht="20" customHeight="1">
      <c r="A19" s="102"/>
      <c r="B19" s="103" t="str">
        <f>IF(ISNA(VLOOKUP(A19,DECLARATIONS!C$5:D$292,2,FALSE)),"",IF(VLOOKUP(A19,DECLARATIONS!C$5:D$292,2,FALSE)="","---",VLOOKUP(A19,DECLARATIONS!C$5:D$292,2,FALSE)))</f>
        <v/>
      </c>
      <c r="C19" s="103" t="str">
        <f>IF(ISNA(VLOOKUP(A19,DECLARATIONS!C$5:G$292,5,FALSE)),"",IF(VLOOKUP(A19,DECLARATIONS!C$5:G$292,5,FALSE)="","---",VLOOKUP(A19,DECLARATIONS!C$5:G$292,5,FALSE)))</f>
        <v/>
      </c>
      <c r="D19" s="103" t="str">
        <f>IF(ISNA(VLOOKUP(A19,DECLARATIONS!C$5:G$292,4,FALSE)),"",IF(VLOOKUP(A19,DECLARATIONS!C$5:G$292,4,FALSE)="","---",VLOOKUP(A19,DECLARATIONS!C$5:G$292,4,FALSE)))</f>
        <v/>
      </c>
      <c r="E19" s="150"/>
      <c r="F19" s="151"/>
      <c r="G19" s="151"/>
      <c r="H19" s="104"/>
    </row>
    <row r="20" spans="1:8" s="39" customFormat="1" ht="20" customHeight="1">
      <c r="A20" s="102"/>
      <c r="B20" s="103" t="str">
        <f>IF(ISNA(VLOOKUP(A20,DECLARATIONS!C$5:D$292,2,FALSE)),"",IF(VLOOKUP(A20,DECLARATIONS!C$5:D$292,2,FALSE)="","---",VLOOKUP(A20,DECLARATIONS!C$5:D$292,2,FALSE)))</f>
        <v/>
      </c>
      <c r="C20" s="103" t="str">
        <f>IF(ISNA(VLOOKUP(A20,DECLARATIONS!C$5:G$292,5,FALSE)),"",IF(VLOOKUP(A20,DECLARATIONS!C$5:G$292,5,FALSE)="","---",VLOOKUP(A20,DECLARATIONS!C$5:G$292,5,FALSE)))</f>
        <v/>
      </c>
      <c r="D20" s="103" t="str">
        <f>IF(ISNA(VLOOKUP(A20,DECLARATIONS!C$5:G$292,4,FALSE)),"",IF(VLOOKUP(A20,DECLARATIONS!C$5:G$292,4,FALSE)="","---",VLOOKUP(A20,DECLARATIONS!C$5:G$292,4,FALSE)))</f>
        <v/>
      </c>
      <c r="E20" s="150"/>
      <c r="F20" s="151"/>
      <c r="G20" s="151"/>
      <c r="H20" s="104"/>
    </row>
    <row r="21" spans="1:8" s="39" customFormat="1" ht="20" customHeight="1">
      <c r="A21" s="102"/>
      <c r="B21" s="103" t="str">
        <f>IF(ISNA(VLOOKUP(A21,DECLARATIONS!C$5:D$292,2,FALSE)),"",IF(VLOOKUP(A21,DECLARATIONS!C$5:D$292,2,FALSE)="","---",VLOOKUP(A21,DECLARATIONS!C$5:D$292,2,FALSE)))</f>
        <v/>
      </c>
      <c r="C21" s="103" t="str">
        <f>IF(ISNA(VLOOKUP(A21,DECLARATIONS!C$5:G$292,5,FALSE)),"",IF(VLOOKUP(A21,DECLARATIONS!C$5:G$292,5,FALSE)="","---",VLOOKUP(A21,DECLARATIONS!C$5:G$292,5,FALSE)))</f>
        <v/>
      </c>
      <c r="D21" s="103" t="str">
        <f>IF(ISNA(VLOOKUP(A21,DECLARATIONS!C$5:G$292,4,FALSE)),"",IF(VLOOKUP(A21,DECLARATIONS!C$5:G$292,4,FALSE)="","---",VLOOKUP(A21,DECLARATIONS!C$5:G$292,4,FALSE)))</f>
        <v/>
      </c>
      <c r="E21" s="151"/>
      <c r="F21" s="151"/>
      <c r="G21" s="151"/>
      <c r="H21" s="104"/>
    </row>
    <row r="22" spans="1:8" s="39" customFormat="1" ht="20" customHeight="1">
      <c r="A22" s="102"/>
      <c r="B22" s="103" t="str">
        <f>IF(ISNA(VLOOKUP(A22,DECLARATIONS!C$5:D$292,2,FALSE)),"",IF(VLOOKUP(A22,DECLARATIONS!C$5:D$292,2,FALSE)="","---",VLOOKUP(A22,DECLARATIONS!C$5:D$292,2,FALSE)))</f>
        <v/>
      </c>
      <c r="C22" s="103" t="str">
        <f>IF(ISNA(VLOOKUP(A22,DECLARATIONS!C$5:G$292,5,FALSE)),"",IF(VLOOKUP(A22,DECLARATIONS!C$5:G$292,5,FALSE)="","---",VLOOKUP(A22,DECLARATIONS!C$5:G$292,5,FALSE)))</f>
        <v/>
      </c>
      <c r="D22" s="103" t="str">
        <f>IF(ISNA(VLOOKUP(A22,DECLARATIONS!C$5:G$292,4,FALSE)),"",IF(VLOOKUP(A22,DECLARATIONS!C$5:G$292,4,FALSE)="","---",VLOOKUP(A22,DECLARATIONS!C$5:G$292,4,FALSE)))</f>
        <v/>
      </c>
      <c r="E22" s="151"/>
      <c r="F22" s="151"/>
      <c r="G22" s="151"/>
      <c r="H22" s="104"/>
    </row>
    <row r="23" spans="1:8" s="39" customFormat="1" ht="20" customHeight="1">
      <c r="A23" s="102"/>
      <c r="B23" s="103" t="str">
        <f>IF(ISNA(VLOOKUP(A23,DECLARATIONS!C$5:D$292,2,FALSE)),"",IF(VLOOKUP(A23,DECLARATIONS!C$5:D$292,2,FALSE)="","---",VLOOKUP(A23,DECLARATIONS!C$5:D$292,2,FALSE)))</f>
        <v/>
      </c>
      <c r="C23" s="103" t="str">
        <f>IF(ISNA(VLOOKUP(A23,DECLARATIONS!C$5:G$292,5,FALSE)),"",IF(VLOOKUP(A23,DECLARATIONS!C$5:G$292,5,FALSE)="","---",VLOOKUP(A23,DECLARATIONS!C$5:G$292,5,FALSE)))</f>
        <v/>
      </c>
      <c r="D23" s="103" t="str">
        <f>IF(ISNA(VLOOKUP(A23,DECLARATIONS!C$5:G$292,4,FALSE)),"",IF(VLOOKUP(A23,DECLARATIONS!C$5:G$292,4,FALSE)="","---",VLOOKUP(A23,DECLARATIONS!C$5:G$292,4,FALSE)))</f>
        <v/>
      </c>
      <c r="E23" s="151"/>
      <c r="F23" s="151"/>
      <c r="G23" s="151"/>
      <c r="H23" s="104"/>
    </row>
    <row r="24" spans="1:8" s="39" customFormat="1" ht="20" customHeight="1">
      <c r="A24" s="102"/>
      <c r="B24" s="103" t="str">
        <f>IF(ISNA(VLOOKUP(A24,DECLARATIONS!C$5:D$292,2,FALSE)),"",IF(VLOOKUP(A24,DECLARATIONS!C$5:D$292,2,FALSE)="","---",VLOOKUP(A24,DECLARATIONS!C$5:D$292,2,FALSE)))</f>
        <v/>
      </c>
      <c r="C24" s="103" t="str">
        <f>IF(ISNA(VLOOKUP(A24,DECLARATIONS!C$5:G$292,5,FALSE)),"",IF(VLOOKUP(A24,DECLARATIONS!C$5:G$292,5,FALSE)="","---",VLOOKUP(A24,DECLARATIONS!C$5:G$292,5,FALSE)))</f>
        <v/>
      </c>
      <c r="D24" s="103" t="str">
        <f>IF(ISNA(VLOOKUP(A24,DECLARATIONS!C$5:G$292,4,FALSE)),"",IF(VLOOKUP(A24,DECLARATIONS!C$5:G$292,4,FALSE)="","---",VLOOKUP(A24,DECLARATIONS!C$5:G$292,4,FALSE)))</f>
        <v/>
      </c>
      <c r="E24" s="151"/>
      <c r="F24" s="151"/>
      <c r="G24" s="151"/>
      <c r="H24" s="104"/>
    </row>
    <row r="25" spans="1:8" s="39" customFormat="1" ht="20" customHeight="1">
      <c r="A25" s="102"/>
      <c r="B25" s="103" t="str">
        <f>IF(ISNA(VLOOKUP(A25,DECLARATIONS!C$5:D$292,2,FALSE)),"",IF(VLOOKUP(A25,DECLARATIONS!C$5:D$292,2,FALSE)="","---",VLOOKUP(A25,DECLARATIONS!C$5:D$292,2,FALSE)))</f>
        <v/>
      </c>
      <c r="C25" s="103" t="str">
        <f>IF(ISNA(VLOOKUP(A25,DECLARATIONS!C$5:G$292,5,FALSE)),"",IF(VLOOKUP(A25,DECLARATIONS!C$5:G$292,5,FALSE)="","---",VLOOKUP(A25,DECLARATIONS!C$5:G$292,5,FALSE)))</f>
        <v/>
      </c>
      <c r="D25" s="103" t="str">
        <f>IF(ISNA(VLOOKUP(A25,DECLARATIONS!C$5:G$292,4,FALSE)),"",IF(VLOOKUP(A25,DECLARATIONS!C$5:G$292,4,FALSE)="","---",VLOOKUP(A25,DECLARATIONS!C$5:G$292,4,FALSE)))</f>
        <v/>
      </c>
      <c r="E25" s="151"/>
      <c r="F25" s="151"/>
      <c r="G25" s="151"/>
      <c r="H25" s="104"/>
    </row>
    <row r="26" spans="1:8" s="39" customFormat="1" ht="20" customHeight="1">
      <c r="A26" s="102"/>
      <c r="B26" s="103" t="str">
        <f>IF(ISNA(VLOOKUP(A26,DECLARATIONS!C$5:D$292,2,FALSE)),"",IF(VLOOKUP(A26,DECLARATIONS!C$5:D$292,2,FALSE)="","---",VLOOKUP(A26,DECLARATIONS!C$5:D$292,2,FALSE)))</f>
        <v/>
      </c>
      <c r="C26" s="103" t="str">
        <f>IF(ISNA(VLOOKUP(A26,DECLARATIONS!C$5:G$292,5,FALSE)),"",IF(VLOOKUP(A26,DECLARATIONS!C$5:G$292,5,FALSE)="","---",VLOOKUP(A26,DECLARATIONS!C$5:G$292,5,FALSE)))</f>
        <v/>
      </c>
      <c r="D26" s="103" t="str">
        <f>IF(ISNA(VLOOKUP(A26,DECLARATIONS!C$5:G$292,4,FALSE)),"",IF(VLOOKUP(A26,DECLARATIONS!C$5:G$292,4,FALSE)="","---",VLOOKUP(A26,DECLARATIONS!C$5:G$292,4,FALSE)))</f>
        <v/>
      </c>
      <c r="E26" s="151"/>
      <c r="F26" s="151"/>
      <c r="G26" s="151"/>
      <c r="H26" s="104"/>
    </row>
    <row r="27" spans="1:8" s="39" customFormat="1" ht="20" customHeight="1">
      <c r="A27" s="102"/>
      <c r="B27" s="103" t="str">
        <f>IF(ISNA(VLOOKUP(A27,DECLARATIONS!C$5:D$292,2,FALSE)),"",IF(VLOOKUP(A27,DECLARATIONS!C$5:D$292,2,FALSE)="","---",VLOOKUP(A27,DECLARATIONS!C$5:D$292,2,FALSE)))</f>
        <v/>
      </c>
      <c r="C27" s="103" t="str">
        <f>IF(ISNA(VLOOKUP(A27,DECLARATIONS!C$5:G$292,5,FALSE)),"",IF(VLOOKUP(A27,DECLARATIONS!C$5:G$292,5,FALSE)="","---",VLOOKUP(A27,DECLARATIONS!C$5:G$292,5,FALSE)))</f>
        <v/>
      </c>
      <c r="D27" s="103" t="str">
        <f>IF(ISNA(VLOOKUP(A27,DECLARATIONS!C$5:G$292,4,FALSE)),"",IF(VLOOKUP(A27,DECLARATIONS!C$5:G$292,4,FALSE)="","---",VLOOKUP(A27,DECLARATIONS!C$5:G$292,4,FALSE)))</f>
        <v/>
      </c>
      <c r="E27" s="151"/>
      <c r="F27" s="151"/>
      <c r="G27" s="151"/>
      <c r="H27" s="104"/>
    </row>
    <row r="28" spans="1:8" s="39" customFormat="1" ht="20" customHeight="1">
      <c r="A28" s="102"/>
      <c r="B28" s="103" t="str">
        <f>IF(ISNA(VLOOKUP(A28,DECLARATIONS!C$5:D$292,2,FALSE)),"",IF(VLOOKUP(A28,DECLARATIONS!C$5:D$292,2,FALSE)="","---",VLOOKUP(A28,DECLARATIONS!C$5:D$292,2,FALSE)))</f>
        <v/>
      </c>
      <c r="C28" s="103" t="str">
        <f>IF(ISNA(VLOOKUP(A28,DECLARATIONS!C$5:G$292,5,FALSE)),"",IF(VLOOKUP(A28,DECLARATIONS!C$5:G$292,5,FALSE)="","---",VLOOKUP(A28,DECLARATIONS!C$5:G$292,5,FALSE)))</f>
        <v/>
      </c>
      <c r="D28" s="103" t="str">
        <f>IF(ISNA(VLOOKUP(A28,DECLARATIONS!C$5:G$292,4,FALSE)),"",IF(VLOOKUP(A28,DECLARATIONS!C$5:G$292,4,FALSE)="","---",VLOOKUP(A28,DECLARATIONS!C$5:G$292,4,FALSE)))</f>
        <v/>
      </c>
      <c r="E28" s="151"/>
      <c r="F28" s="151"/>
      <c r="G28" s="151"/>
      <c r="H28" s="104"/>
    </row>
    <row r="29" spans="1:8" s="39" customFormat="1" ht="20" customHeight="1">
      <c r="A29" s="102"/>
      <c r="B29" s="103" t="str">
        <f>IF(ISNA(VLOOKUP(A29,DECLARATIONS!C$5:D$292,2,FALSE)),"",IF(VLOOKUP(A29,DECLARATIONS!C$5:D$292,2,FALSE)="","---",VLOOKUP(A29,DECLARATIONS!C$5:D$292,2,FALSE)))</f>
        <v/>
      </c>
      <c r="C29" s="103" t="str">
        <f>IF(ISNA(VLOOKUP(A29,DECLARATIONS!C$5:G$292,5,FALSE)),"",IF(VLOOKUP(A29,DECLARATIONS!C$5:G$292,5,FALSE)="","---",VLOOKUP(A29,DECLARATIONS!C$5:G$292,5,FALSE)))</f>
        <v/>
      </c>
      <c r="D29" s="103" t="str">
        <f>IF(ISNA(VLOOKUP(A29,DECLARATIONS!C$5:G$292,4,FALSE)),"",IF(VLOOKUP(A29,DECLARATIONS!C$5:G$292,4,FALSE)="","---",VLOOKUP(A29,DECLARATIONS!C$5:G$292,4,FALSE)))</f>
        <v/>
      </c>
      <c r="E29" s="151"/>
      <c r="F29" s="151"/>
      <c r="G29" s="151"/>
      <c r="H29" s="104"/>
    </row>
    <row r="30" spans="1:8" s="39" customFormat="1" ht="20" customHeight="1">
      <c r="A30" s="102"/>
      <c r="B30" s="103" t="str">
        <f>IF(ISNA(VLOOKUP(A30,DECLARATIONS!C$5:D$292,2,FALSE)),"",IF(VLOOKUP(A30,DECLARATIONS!C$5:D$292,2,FALSE)="","---",VLOOKUP(A30,DECLARATIONS!C$5:D$292,2,FALSE)))</f>
        <v/>
      </c>
      <c r="C30" s="103" t="str">
        <f>IF(ISNA(VLOOKUP(A30,DECLARATIONS!C$5:G$292,5,FALSE)),"",IF(VLOOKUP(A30,DECLARATIONS!C$5:G$292,5,FALSE)="","---",VLOOKUP(A30,DECLARATIONS!C$5:G$292,5,FALSE)))</f>
        <v/>
      </c>
      <c r="D30" s="103" t="str">
        <f>IF(ISNA(VLOOKUP(A30,DECLARATIONS!C$5:G$292,4,FALSE)),"",IF(VLOOKUP(A30,DECLARATIONS!C$5:G$292,4,FALSE)="","---",VLOOKUP(A30,DECLARATIONS!C$5:G$292,4,FALSE)))</f>
        <v/>
      </c>
      <c r="E30" s="151"/>
      <c r="F30" s="151"/>
      <c r="G30" s="151"/>
      <c r="H30" s="104"/>
    </row>
    <row r="31" spans="1:8" s="39" customFormat="1" ht="20" customHeight="1">
      <c r="A31" s="102"/>
      <c r="B31" s="103" t="str">
        <f>IF(ISNA(VLOOKUP(A31,DECLARATIONS!C$5:D$292,2,FALSE)),"",IF(VLOOKUP(A31,DECLARATIONS!C$5:D$292,2,FALSE)="","---",VLOOKUP(A31,DECLARATIONS!C$5:D$292,2,FALSE)))</f>
        <v/>
      </c>
      <c r="C31" s="103" t="str">
        <f>IF(ISNA(VLOOKUP(A31,DECLARATIONS!C$5:G$292,5,FALSE)),"",IF(VLOOKUP(A31,DECLARATIONS!C$5:G$292,5,FALSE)="","---",VLOOKUP(A31,DECLARATIONS!C$5:G$292,5,FALSE)))</f>
        <v/>
      </c>
      <c r="D31" s="103" t="str">
        <f>IF(ISNA(VLOOKUP(A31,DECLARATIONS!C$5:G$292,4,FALSE)),"",IF(VLOOKUP(A31,DECLARATIONS!C$5:G$292,4,FALSE)="","---",VLOOKUP(A31,DECLARATIONS!C$5:G$292,4,FALSE)))</f>
        <v/>
      </c>
      <c r="E31" s="151"/>
      <c r="F31" s="151"/>
      <c r="G31" s="151"/>
      <c r="H31" s="104"/>
    </row>
    <row r="32" spans="1:8" s="39" customFormat="1" ht="20" customHeight="1">
      <c r="A32" s="102"/>
      <c r="B32" s="103" t="str">
        <f>IF(ISNA(VLOOKUP(A32,DECLARATIONS!C$5:D$292,2,FALSE)),"",IF(VLOOKUP(A32,DECLARATIONS!C$5:D$292,2,FALSE)="","---",VLOOKUP(A32,DECLARATIONS!C$5:D$292,2,FALSE)))</f>
        <v/>
      </c>
      <c r="C32" s="103" t="str">
        <f>IF(ISNA(VLOOKUP(A32,DECLARATIONS!C$5:G$292,5,FALSE)),"",IF(VLOOKUP(A32,DECLARATIONS!C$5:G$292,5,FALSE)="","---",VLOOKUP(A32,DECLARATIONS!C$5:G$292,5,FALSE)))</f>
        <v/>
      </c>
      <c r="D32" s="103" t="str">
        <f>IF(ISNA(VLOOKUP(A32,DECLARATIONS!C$5:G$292,4,FALSE)),"",IF(VLOOKUP(A32,DECLARATIONS!C$5:G$292,4,FALSE)="","---",VLOOKUP(A32,DECLARATIONS!C$5:G$292,4,FALSE)))</f>
        <v/>
      </c>
      <c r="E32" s="151"/>
      <c r="F32" s="151"/>
      <c r="G32" s="151"/>
      <c r="H32" s="104"/>
    </row>
    <row r="33" spans="1:8" s="39" customFormat="1" ht="20" customHeight="1">
      <c r="A33" s="102"/>
      <c r="B33" s="103" t="str">
        <f>IF(ISNA(VLOOKUP(A33,DECLARATIONS!C$5:D$292,2,FALSE)),"",IF(VLOOKUP(A33,DECLARATIONS!C$5:D$292,2,FALSE)="","---",VLOOKUP(A33,DECLARATIONS!C$5:D$292,2,FALSE)))</f>
        <v/>
      </c>
      <c r="C33" s="103" t="str">
        <f>IF(ISNA(VLOOKUP(A33,DECLARATIONS!C$5:G$292,5,FALSE)),"",IF(VLOOKUP(A33,DECLARATIONS!C$5:G$292,5,FALSE)="","---",VLOOKUP(A33,DECLARATIONS!C$5:G$292,5,FALSE)))</f>
        <v/>
      </c>
      <c r="D33" s="103" t="str">
        <f>IF(ISNA(VLOOKUP(A33,DECLARATIONS!C$5:G$292,4,FALSE)),"",IF(VLOOKUP(A33,DECLARATIONS!C$5:G$292,4,FALSE)="","---",VLOOKUP(A33,DECLARATIONS!C$5:G$292,4,FALSE)))</f>
        <v/>
      </c>
      <c r="E33" s="151"/>
      <c r="F33" s="151"/>
      <c r="G33" s="151"/>
      <c r="H33" s="104"/>
    </row>
    <row r="34" spans="1:8" s="39" customFormat="1" ht="20" customHeight="1">
      <c r="A34" s="102"/>
      <c r="B34" s="103" t="str">
        <f>IF(ISNA(VLOOKUP(A34,DECLARATIONS!C$5:D$292,2,FALSE)),"",IF(VLOOKUP(A34,DECLARATIONS!C$5:D$292,2,FALSE)="","---",VLOOKUP(A34,DECLARATIONS!C$5:D$292,2,FALSE)))</f>
        <v/>
      </c>
      <c r="C34" s="103" t="str">
        <f>IF(ISNA(VLOOKUP(A34,DECLARATIONS!C$5:G$292,5,FALSE)),"",IF(VLOOKUP(A34,DECLARATIONS!C$5:G$292,5,FALSE)="","---",VLOOKUP(A34,DECLARATIONS!C$5:G$292,5,FALSE)))</f>
        <v/>
      </c>
      <c r="D34" s="103" t="str">
        <f>IF(ISNA(VLOOKUP(A34,DECLARATIONS!C$5:G$292,4,FALSE)),"",IF(VLOOKUP(A34,DECLARATIONS!C$5:G$292,4,FALSE)="","---",VLOOKUP(A34,DECLARATIONS!C$5:G$292,4,FALSE)))</f>
        <v/>
      </c>
      <c r="E34" s="151"/>
      <c r="F34" s="151"/>
      <c r="G34" s="151"/>
      <c r="H34" s="104"/>
    </row>
    <row r="35" spans="1:8" ht="16" customHeight="1">
      <c r="A35" s="105"/>
      <c r="B35" s="106"/>
      <c r="C35" s="106"/>
      <c r="D35" s="106"/>
      <c r="E35" s="107"/>
      <c r="F35" s="107"/>
      <c r="G35" s="107"/>
      <c r="H35" s="107"/>
    </row>
    <row r="36" spans="1:8" ht="16" customHeight="1">
      <c r="A36" s="105"/>
      <c r="B36" s="106"/>
      <c r="C36" s="106"/>
      <c r="D36" s="106"/>
      <c r="E36" s="388" t="s">
        <v>144</v>
      </c>
      <c r="F36" s="388"/>
      <c r="G36" s="389" t="s">
        <v>67</v>
      </c>
      <c r="H36" s="389"/>
    </row>
    <row r="37" spans="1:8" ht="16" customHeight="1">
      <c r="A37" s="105"/>
      <c r="B37" s="397" t="s">
        <v>142</v>
      </c>
      <c r="C37" s="398"/>
      <c r="D37" s="106"/>
      <c r="E37" s="389"/>
      <c r="F37" s="389"/>
      <c r="G37" s="389"/>
      <c r="H37" s="389"/>
    </row>
    <row r="38" spans="1:8" ht="16" customHeight="1">
      <c r="A38" s="105"/>
      <c r="B38" s="399"/>
      <c r="C38" s="400"/>
      <c r="D38" s="106"/>
      <c r="E38" s="389"/>
      <c r="F38" s="389"/>
      <c r="G38" s="389"/>
      <c r="H38" s="389"/>
    </row>
    <row r="39" spans="1:8" ht="16" customHeight="1">
      <c r="A39" s="105"/>
      <c r="B39" s="106"/>
      <c r="C39" s="106"/>
      <c r="D39" s="106"/>
      <c r="E39" s="389"/>
      <c r="F39" s="389"/>
      <c r="G39" s="389"/>
      <c r="H39" s="389"/>
    </row>
    <row r="40" spans="1:8" ht="8" customHeight="1">
      <c r="A40" s="105"/>
      <c r="B40" s="106"/>
      <c r="C40" s="106"/>
      <c r="D40" s="106"/>
      <c r="E40" s="155"/>
      <c r="F40" s="155"/>
      <c r="G40" s="155"/>
      <c r="H40" s="155"/>
    </row>
    <row r="41" spans="1:8" ht="20" customHeight="1">
      <c r="A41" s="390" t="str">
        <f>'MATCH DETAILS'!A1:D1</f>
        <v>OXFORDSHIRE TRACK &amp; FIELD LEAGUE 2025</v>
      </c>
      <c r="B41" s="391"/>
      <c r="C41" s="391"/>
      <c r="D41" s="391"/>
      <c r="E41" s="391"/>
      <c r="F41" s="391"/>
      <c r="G41" s="391"/>
      <c r="H41" s="392"/>
    </row>
    <row r="42" spans="1:8" ht="18" customHeight="1">
      <c r="A42" s="95" t="s">
        <v>12</v>
      </c>
      <c r="B42" s="96">
        <f>'MATCH DETAILS'!$B$4</f>
        <v>45774</v>
      </c>
      <c r="C42" s="154">
        <v>0.54166666666666663</v>
      </c>
      <c r="D42" s="95" t="s">
        <v>13</v>
      </c>
      <c r="E42" s="393" t="str">
        <f>'MATCH DETAILS'!$B$5</f>
        <v>Horspath, Oxford</v>
      </c>
      <c r="F42" s="394"/>
      <c r="G42" s="394"/>
      <c r="H42" s="395"/>
    </row>
    <row r="43" spans="1:8" ht="18" customHeight="1">
      <c r="A43" s="396" t="s">
        <v>117</v>
      </c>
      <c r="B43" s="396"/>
      <c r="C43" s="396"/>
      <c r="D43" s="396"/>
      <c r="E43" s="94">
        <v>1</v>
      </c>
      <c r="F43" s="94">
        <v>2</v>
      </c>
      <c r="G43" s="94">
        <v>3</v>
      </c>
      <c r="H43" s="94" t="s">
        <v>66</v>
      </c>
    </row>
    <row r="44" spans="1:8" ht="18" customHeight="1">
      <c r="A44" s="100"/>
      <c r="B44" s="100"/>
      <c r="C44" s="100"/>
      <c r="D44" s="100"/>
      <c r="E44" s="101"/>
      <c r="F44" s="101"/>
      <c r="G44" s="101"/>
      <c r="H44" s="101"/>
    </row>
    <row r="45" spans="1:8" ht="20" customHeight="1">
      <c r="A45" s="102" t="str" cm="1">
        <f t="array" ref="A45">IFERROR(_xlfn.TEXTSPLIT(IFERROR(_xlfn.TEXTJOIN(",",TRUE,_xlfn._xlws.FILTER(BlockAllocations!$F$3:$F$20,BlockAllocations!$E$3:$E$20=BlockAllocations!$G$7)),""),,",")+0,"!")</f>
        <v>!</v>
      </c>
      <c r="B45" s="103" t="str">
        <f>IF(ISNA(VLOOKUP(A45,DECLARATIONS!C$5:D$292,2,FALSE)),"",IF(VLOOKUP(A45,DECLARATIONS!C$5:D$292,2,FALSE)="","---",VLOOKUP(A45,DECLARATIONS!C$5:D$292,2,FALSE)))</f>
        <v/>
      </c>
      <c r="C45" s="103" t="str">
        <f>IF(ISNA(VLOOKUP(A45,DECLARATIONS!C$5:G$292,5,FALSE)),"",IF(VLOOKUP(A45,DECLARATIONS!C$5:G$292,5,FALSE)="","---",VLOOKUP(A45,DECLARATIONS!C$5:G$292,5,FALSE)))</f>
        <v/>
      </c>
      <c r="D45" s="103" t="str">
        <f>IF(ISNA(VLOOKUP(A45,DECLARATIONS!C$5:G$292,4,FALSE)),"",IF(VLOOKUP(A45,DECLARATIONS!C$5:G$292,4,FALSE)="","---",VLOOKUP(A45,DECLARATIONS!C$5:G$292,4,FALSE)))</f>
        <v/>
      </c>
      <c r="E45" s="150"/>
      <c r="F45" s="151"/>
      <c r="G45" s="151"/>
      <c r="H45" s="104"/>
    </row>
    <row r="46" spans="1:8" ht="20" customHeight="1">
      <c r="A46" s="102"/>
      <c r="B46" s="103" t="str">
        <f>IF(ISNA(VLOOKUP(A46,DECLARATIONS!C$5:D$292,2,FALSE)),"",IF(VLOOKUP(A46,DECLARATIONS!C$5:D$292,2,FALSE)="","---",VLOOKUP(A46,DECLARATIONS!C$5:D$292,2,FALSE)))</f>
        <v/>
      </c>
      <c r="C46" s="103" t="str">
        <f>IF(ISNA(VLOOKUP(A46,DECLARATIONS!C$5:G$292,5,FALSE)),"",IF(VLOOKUP(A46,DECLARATIONS!C$5:G$292,5,FALSE)="","---",VLOOKUP(A46,DECLARATIONS!C$5:G$292,5,FALSE)))</f>
        <v/>
      </c>
      <c r="D46" s="103" t="str">
        <f>IF(ISNA(VLOOKUP(A46,DECLARATIONS!C$5:G$292,4,FALSE)),"",IF(VLOOKUP(A46,DECLARATIONS!C$5:G$292,4,FALSE)="","---",VLOOKUP(A46,DECLARATIONS!C$5:G$292,4,FALSE)))</f>
        <v/>
      </c>
      <c r="E46" s="150"/>
      <c r="F46" s="151"/>
      <c r="G46" s="151"/>
      <c r="H46" s="104"/>
    </row>
    <row r="47" spans="1:8" ht="20" customHeight="1">
      <c r="A47" s="102"/>
      <c r="B47" s="103" t="str">
        <f>IF(ISNA(VLOOKUP(A47,DECLARATIONS!C$5:D$292,2,FALSE)),"",IF(VLOOKUP(A47,DECLARATIONS!C$5:D$292,2,FALSE)="","---",VLOOKUP(A47,DECLARATIONS!C$5:D$292,2,FALSE)))</f>
        <v/>
      </c>
      <c r="C47" s="103" t="str">
        <f>IF(ISNA(VLOOKUP(A47,DECLARATIONS!C$5:G$292,5,FALSE)),"",IF(VLOOKUP(A47,DECLARATIONS!C$5:G$292,5,FALSE)="","---",VLOOKUP(A47,DECLARATIONS!C$5:G$292,5,FALSE)))</f>
        <v/>
      </c>
      <c r="D47" s="103" t="str">
        <f>IF(ISNA(VLOOKUP(A47,DECLARATIONS!C$5:G$292,4,FALSE)),"",IF(VLOOKUP(A47,DECLARATIONS!C$5:G$292,4,FALSE)="","---",VLOOKUP(A47,DECLARATIONS!C$5:G$292,4,FALSE)))</f>
        <v/>
      </c>
      <c r="E47" s="150"/>
      <c r="F47" s="151"/>
      <c r="G47" s="151"/>
      <c r="H47" s="104"/>
    </row>
    <row r="48" spans="1:8" ht="20" customHeight="1">
      <c r="A48" s="102"/>
      <c r="B48" s="103" t="str">
        <f>IF(ISNA(VLOOKUP(A48,DECLARATIONS!C$5:D$292,2,FALSE)),"",IF(VLOOKUP(A48,DECLARATIONS!C$5:D$292,2,FALSE)="","---",VLOOKUP(A48,DECLARATIONS!C$5:D$292,2,FALSE)))</f>
        <v/>
      </c>
      <c r="C48" s="103" t="str">
        <f>IF(ISNA(VLOOKUP(A48,DECLARATIONS!C$5:G$292,5,FALSE)),"",IF(VLOOKUP(A48,DECLARATIONS!C$5:G$292,5,FALSE)="","---",VLOOKUP(A48,DECLARATIONS!C$5:G$292,5,FALSE)))</f>
        <v/>
      </c>
      <c r="D48" s="103" t="str">
        <f>IF(ISNA(VLOOKUP(A48,DECLARATIONS!C$5:G$292,4,FALSE)),"",IF(VLOOKUP(A48,DECLARATIONS!C$5:G$292,4,FALSE)="","---",VLOOKUP(A48,DECLARATIONS!C$5:G$292,4,FALSE)))</f>
        <v/>
      </c>
      <c r="E48" s="150"/>
      <c r="F48" s="151"/>
      <c r="G48" s="151"/>
      <c r="H48" s="104"/>
    </row>
    <row r="49" spans="1:8" ht="20" customHeight="1">
      <c r="A49" s="102"/>
      <c r="B49" s="103" t="str">
        <f>IF(ISNA(VLOOKUP(A49,DECLARATIONS!C$5:D$292,2,FALSE)),"",IF(VLOOKUP(A49,DECLARATIONS!C$5:D$292,2,FALSE)="","---",VLOOKUP(A49,DECLARATIONS!C$5:D$292,2,FALSE)))</f>
        <v/>
      </c>
      <c r="C49" s="103" t="str">
        <f>IF(ISNA(VLOOKUP(A49,DECLARATIONS!C$5:G$292,5,FALSE)),"",IF(VLOOKUP(A49,DECLARATIONS!C$5:G$292,5,FALSE)="","---",VLOOKUP(A49,DECLARATIONS!C$5:G$292,5,FALSE)))</f>
        <v/>
      </c>
      <c r="D49" s="103" t="str">
        <f>IF(ISNA(VLOOKUP(A49,DECLARATIONS!C$5:G$292,4,FALSE)),"",IF(VLOOKUP(A49,DECLARATIONS!C$5:G$292,4,FALSE)="","---",VLOOKUP(A49,DECLARATIONS!C$5:G$292,4,FALSE)))</f>
        <v/>
      </c>
      <c r="E49" s="150"/>
      <c r="F49" s="151"/>
      <c r="G49" s="151"/>
      <c r="H49" s="104"/>
    </row>
    <row r="50" spans="1:8" ht="20" customHeight="1">
      <c r="A50" s="102"/>
      <c r="B50" s="103" t="str">
        <f>IF(ISNA(VLOOKUP(A50,DECLARATIONS!C$5:D$292,2,FALSE)),"",IF(VLOOKUP(A50,DECLARATIONS!C$5:D$292,2,FALSE)="","---",VLOOKUP(A50,DECLARATIONS!C$5:D$292,2,FALSE)))</f>
        <v/>
      </c>
      <c r="C50" s="103" t="str">
        <f>IF(ISNA(VLOOKUP(A50,DECLARATIONS!C$5:G$292,5,FALSE)),"",IF(VLOOKUP(A50,DECLARATIONS!C$5:G$292,5,FALSE)="","---",VLOOKUP(A50,DECLARATIONS!C$5:G$292,5,FALSE)))</f>
        <v/>
      </c>
      <c r="D50" s="103" t="str">
        <f>IF(ISNA(VLOOKUP(A50,DECLARATIONS!C$5:G$292,4,FALSE)),"",IF(VLOOKUP(A50,DECLARATIONS!C$5:G$292,4,FALSE)="","---",VLOOKUP(A50,DECLARATIONS!C$5:G$292,4,FALSE)))</f>
        <v/>
      </c>
      <c r="E50" s="150"/>
      <c r="F50" s="151"/>
      <c r="G50" s="151"/>
      <c r="H50" s="104"/>
    </row>
    <row r="51" spans="1:8" ht="20" customHeight="1">
      <c r="A51" s="102"/>
      <c r="B51" s="103" t="str">
        <f>IF(ISNA(VLOOKUP(A51,DECLARATIONS!C$5:D$292,2,FALSE)),"",IF(VLOOKUP(A51,DECLARATIONS!C$5:D$292,2,FALSE)="","---",VLOOKUP(A51,DECLARATIONS!C$5:D$292,2,FALSE)))</f>
        <v/>
      </c>
      <c r="C51" s="103" t="str">
        <f>IF(ISNA(VLOOKUP(A51,DECLARATIONS!C$5:G$292,5,FALSE)),"",IF(VLOOKUP(A51,DECLARATIONS!C$5:G$292,5,FALSE)="","---",VLOOKUP(A51,DECLARATIONS!C$5:G$292,5,FALSE)))</f>
        <v/>
      </c>
      <c r="D51" s="103" t="str">
        <f>IF(ISNA(VLOOKUP(A51,DECLARATIONS!C$5:G$292,4,FALSE)),"",IF(VLOOKUP(A51,DECLARATIONS!C$5:G$292,4,FALSE)="","---",VLOOKUP(A51,DECLARATIONS!C$5:G$292,4,FALSE)))</f>
        <v/>
      </c>
      <c r="E51" s="150"/>
      <c r="F51" s="151"/>
      <c r="G51" s="151"/>
      <c r="H51" s="104"/>
    </row>
    <row r="52" spans="1:8" ht="20" customHeight="1">
      <c r="A52" s="102"/>
      <c r="B52" s="103" t="str">
        <f>IF(ISNA(VLOOKUP(A52,DECLARATIONS!C$5:D$292,2,FALSE)),"",IF(VLOOKUP(A52,DECLARATIONS!C$5:D$292,2,FALSE)="","---",VLOOKUP(A52,DECLARATIONS!C$5:D$292,2,FALSE)))</f>
        <v/>
      </c>
      <c r="C52" s="103" t="str">
        <f>IF(ISNA(VLOOKUP(A52,DECLARATIONS!C$5:G$292,5,FALSE)),"",IF(VLOOKUP(A52,DECLARATIONS!C$5:G$292,5,FALSE)="","---",VLOOKUP(A52,DECLARATIONS!C$5:G$292,5,FALSE)))</f>
        <v/>
      </c>
      <c r="D52" s="103" t="str">
        <f>IF(ISNA(VLOOKUP(A52,DECLARATIONS!C$5:G$292,4,FALSE)),"",IF(VLOOKUP(A52,DECLARATIONS!C$5:G$292,4,FALSE)="","---",VLOOKUP(A52,DECLARATIONS!C$5:G$292,4,FALSE)))</f>
        <v/>
      </c>
      <c r="E52" s="150"/>
      <c r="F52" s="151"/>
      <c r="G52" s="151"/>
      <c r="H52" s="104"/>
    </row>
    <row r="53" spans="1:8" ht="20" customHeight="1">
      <c r="A53" s="102"/>
      <c r="B53" s="103" t="str">
        <f>IF(ISNA(VLOOKUP(A53,DECLARATIONS!C$5:D$292,2,FALSE)),"",IF(VLOOKUP(A53,DECLARATIONS!C$5:D$292,2,FALSE)="","---",VLOOKUP(A53,DECLARATIONS!C$5:D$292,2,FALSE)))</f>
        <v/>
      </c>
      <c r="C53" s="103" t="str">
        <f>IF(ISNA(VLOOKUP(A53,DECLARATIONS!C$5:G$292,5,FALSE)),"",IF(VLOOKUP(A53,DECLARATIONS!C$5:G$292,5,FALSE)="","---",VLOOKUP(A53,DECLARATIONS!C$5:G$292,5,FALSE)))</f>
        <v/>
      </c>
      <c r="D53" s="103" t="str">
        <f>IF(ISNA(VLOOKUP(A53,DECLARATIONS!C$5:G$292,4,FALSE)),"",IF(VLOOKUP(A53,DECLARATIONS!C$5:G$292,4,FALSE)="","---",VLOOKUP(A53,DECLARATIONS!C$5:G$292,4,FALSE)))</f>
        <v/>
      </c>
      <c r="E53" s="150"/>
      <c r="F53" s="151"/>
      <c r="G53" s="151"/>
      <c r="H53" s="104"/>
    </row>
    <row r="54" spans="1:8" ht="20" customHeight="1">
      <c r="A54" s="102"/>
      <c r="B54" s="103" t="str">
        <f>IF(ISNA(VLOOKUP(A54,DECLARATIONS!C$5:D$292,2,FALSE)),"",IF(VLOOKUP(A54,DECLARATIONS!C$5:D$292,2,FALSE)="","---",VLOOKUP(A54,DECLARATIONS!C$5:D$292,2,FALSE)))</f>
        <v/>
      </c>
      <c r="C54" s="103" t="str">
        <f>IF(ISNA(VLOOKUP(A54,DECLARATIONS!C$5:G$292,5,FALSE)),"",IF(VLOOKUP(A54,DECLARATIONS!C$5:G$292,5,FALSE)="","---",VLOOKUP(A54,DECLARATIONS!C$5:G$292,5,FALSE)))</f>
        <v/>
      </c>
      <c r="D54" s="103" t="str">
        <f>IF(ISNA(VLOOKUP(A54,DECLARATIONS!C$5:G$292,4,FALSE)),"",IF(VLOOKUP(A54,DECLARATIONS!C$5:G$292,4,FALSE)="","---",VLOOKUP(A54,DECLARATIONS!C$5:G$292,4,FALSE)))</f>
        <v/>
      </c>
      <c r="E54" s="150"/>
      <c r="F54" s="151"/>
      <c r="G54" s="151"/>
      <c r="H54" s="104"/>
    </row>
    <row r="55" spans="1:8" ht="20" customHeight="1">
      <c r="A55" s="102"/>
      <c r="B55" s="103" t="str">
        <f>IF(ISNA(VLOOKUP(A55,DECLARATIONS!C$5:D$292,2,FALSE)),"",IF(VLOOKUP(A55,DECLARATIONS!C$5:D$292,2,FALSE)="","---",VLOOKUP(A55,DECLARATIONS!C$5:D$292,2,FALSE)))</f>
        <v/>
      </c>
      <c r="C55" s="103" t="str">
        <f>IF(ISNA(VLOOKUP(A55,DECLARATIONS!C$5:G$292,5,FALSE)),"",IF(VLOOKUP(A55,DECLARATIONS!C$5:G$292,5,FALSE)="","---",VLOOKUP(A55,DECLARATIONS!C$5:G$292,5,FALSE)))</f>
        <v/>
      </c>
      <c r="D55" s="103" t="str">
        <f>IF(ISNA(VLOOKUP(A55,DECLARATIONS!C$5:G$292,4,FALSE)),"",IF(VLOOKUP(A55,DECLARATIONS!C$5:G$292,4,FALSE)="","---",VLOOKUP(A55,DECLARATIONS!C$5:G$292,4,FALSE)))</f>
        <v/>
      </c>
      <c r="E55" s="150"/>
      <c r="F55" s="151"/>
      <c r="G55" s="151"/>
      <c r="H55" s="104"/>
    </row>
    <row r="56" spans="1:8" ht="20" customHeight="1">
      <c r="A56" s="102"/>
      <c r="B56" s="103" t="str">
        <f>IF(ISNA(VLOOKUP(A56,DECLARATIONS!C$5:D$292,2,FALSE)),"",IF(VLOOKUP(A56,DECLARATIONS!C$5:D$292,2,FALSE)="","---",VLOOKUP(A56,DECLARATIONS!C$5:D$292,2,FALSE)))</f>
        <v/>
      </c>
      <c r="C56" s="103" t="str">
        <f>IF(ISNA(VLOOKUP(A56,DECLARATIONS!C$5:G$292,5,FALSE)),"",IF(VLOOKUP(A56,DECLARATIONS!C$5:G$292,5,FALSE)="","---",VLOOKUP(A56,DECLARATIONS!C$5:G$292,5,FALSE)))</f>
        <v/>
      </c>
      <c r="D56" s="103" t="str">
        <f>IF(ISNA(VLOOKUP(A56,DECLARATIONS!C$5:G$292,4,FALSE)),"",IF(VLOOKUP(A56,DECLARATIONS!C$5:G$292,4,FALSE)="","---",VLOOKUP(A56,DECLARATIONS!C$5:G$292,4,FALSE)))</f>
        <v/>
      </c>
      <c r="E56" s="150"/>
      <c r="F56" s="151"/>
      <c r="G56" s="151"/>
      <c r="H56" s="104"/>
    </row>
    <row r="57" spans="1:8" ht="20" customHeight="1">
      <c r="A57" s="102"/>
      <c r="B57" s="103" t="str">
        <f>IF(ISNA(VLOOKUP(A57,DECLARATIONS!C$5:D$292,2,FALSE)),"",IF(VLOOKUP(A57,DECLARATIONS!C$5:D$292,2,FALSE)="","---",VLOOKUP(A57,DECLARATIONS!C$5:D$292,2,FALSE)))</f>
        <v/>
      </c>
      <c r="C57" s="103" t="str">
        <f>IF(ISNA(VLOOKUP(A57,DECLARATIONS!C$5:G$292,5,FALSE)),"",IF(VLOOKUP(A57,DECLARATIONS!C$5:G$292,5,FALSE)="","---",VLOOKUP(A57,DECLARATIONS!C$5:G$292,5,FALSE)))</f>
        <v/>
      </c>
      <c r="D57" s="103" t="str">
        <f>IF(ISNA(VLOOKUP(A57,DECLARATIONS!C$5:G$292,4,FALSE)),"",IF(VLOOKUP(A57,DECLARATIONS!C$5:G$292,4,FALSE)="","---",VLOOKUP(A57,DECLARATIONS!C$5:G$292,4,FALSE)))</f>
        <v/>
      </c>
      <c r="E57" s="150"/>
      <c r="F57" s="151"/>
      <c r="G57" s="151"/>
      <c r="H57" s="104"/>
    </row>
    <row r="58" spans="1:8" ht="20" customHeight="1">
      <c r="A58" s="102"/>
      <c r="B58" s="103" t="str">
        <f>IF(ISNA(VLOOKUP(A58,DECLARATIONS!C$5:D$292,2,FALSE)),"",IF(VLOOKUP(A58,DECLARATIONS!C$5:D$292,2,FALSE)="","---",VLOOKUP(A58,DECLARATIONS!C$5:D$292,2,FALSE)))</f>
        <v/>
      </c>
      <c r="C58" s="103" t="str">
        <f>IF(ISNA(VLOOKUP(A58,DECLARATIONS!C$5:G$292,5,FALSE)),"",IF(VLOOKUP(A58,DECLARATIONS!C$5:G$292,5,FALSE)="","---",VLOOKUP(A58,DECLARATIONS!C$5:G$292,5,FALSE)))</f>
        <v/>
      </c>
      <c r="D58" s="103" t="str">
        <f>IF(ISNA(VLOOKUP(A58,DECLARATIONS!C$5:G$292,4,FALSE)),"",IF(VLOOKUP(A58,DECLARATIONS!C$5:G$292,4,FALSE)="","---",VLOOKUP(A58,DECLARATIONS!C$5:G$292,4,FALSE)))</f>
        <v/>
      </c>
      <c r="E58" s="150"/>
      <c r="F58" s="151"/>
      <c r="G58" s="151"/>
      <c r="H58" s="104"/>
    </row>
    <row r="59" spans="1:8" ht="20" customHeight="1">
      <c r="A59" s="102"/>
      <c r="B59" s="103" t="str">
        <f>IF(ISNA(VLOOKUP(A59,DECLARATIONS!C$5:D$292,2,FALSE)),"",IF(VLOOKUP(A59,DECLARATIONS!C$5:D$292,2,FALSE)="","---",VLOOKUP(A59,DECLARATIONS!C$5:D$292,2,FALSE)))</f>
        <v/>
      </c>
      <c r="C59" s="103" t="str">
        <f>IF(ISNA(VLOOKUP(A59,DECLARATIONS!C$5:G$292,5,FALSE)),"",IF(VLOOKUP(A59,DECLARATIONS!C$5:G$292,5,FALSE)="","---",VLOOKUP(A59,DECLARATIONS!C$5:G$292,5,FALSE)))</f>
        <v/>
      </c>
      <c r="D59" s="103" t="str">
        <f>IF(ISNA(VLOOKUP(A59,DECLARATIONS!C$5:G$292,4,FALSE)),"",IF(VLOOKUP(A59,DECLARATIONS!C$5:G$292,4,FALSE)="","---",VLOOKUP(A59,DECLARATIONS!C$5:G$292,4,FALSE)))</f>
        <v/>
      </c>
      <c r="E59" s="150"/>
      <c r="F59" s="151"/>
      <c r="G59" s="151"/>
      <c r="H59" s="104"/>
    </row>
    <row r="60" spans="1:8" ht="20" customHeight="1">
      <c r="A60" s="102"/>
      <c r="B60" s="103" t="str">
        <f>IF(ISNA(VLOOKUP(A60,DECLARATIONS!C$5:D$292,2,FALSE)),"",IF(VLOOKUP(A60,DECLARATIONS!C$5:D$292,2,FALSE)="","---",VLOOKUP(A60,DECLARATIONS!C$5:D$292,2,FALSE)))</f>
        <v/>
      </c>
      <c r="C60" s="103" t="str">
        <f>IF(ISNA(VLOOKUP(A60,DECLARATIONS!C$5:G$292,5,FALSE)),"",IF(VLOOKUP(A60,DECLARATIONS!C$5:G$292,5,FALSE)="","---",VLOOKUP(A60,DECLARATIONS!C$5:G$292,5,FALSE)))</f>
        <v/>
      </c>
      <c r="D60" s="103" t="str">
        <f>IF(ISNA(VLOOKUP(A60,DECLARATIONS!C$5:G$292,4,FALSE)),"",IF(VLOOKUP(A60,DECLARATIONS!C$5:G$292,4,FALSE)="","---",VLOOKUP(A60,DECLARATIONS!C$5:G$292,4,FALSE)))</f>
        <v/>
      </c>
      <c r="E60" s="150"/>
      <c r="F60" s="151"/>
      <c r="G60" s="151"/>
      <c r="H60" s="104"/>
    </row>
    <row r="61" spans="1:8" ht="20" customHeight="1">
      <c r="A61" s="102"/>
      <c r="B61" s="103" t="str">
        <f>IF(ISNA(VLOOKUP(A61,DECLARATIONS!C$5:D$292,2,FALSE)),"",IF(VLOOKUP(A61,DECLARATIONS!C$5:D$292,2,FALSE)="","---",VLOOKUP(A61,DECLARATIONS!C$5:D$292,2,FALSE)))</f>
        <v/>
      </c>
      <c r="C61" s="103" t="str">
        <f>IF(ISNA(VLOOKUP(A61,DECLARATIONS!C$5:G$292,5,FALSE)),"",IF(VLOOKUP(A61,DECLARATIONS!C$5:G$292,5,FALSE)="","---",VLOOKUP(A61,DECLARATIONS!C$5:G$292,5,FALSE)))</f>
        <v/>
      </c>
      <c r="D61" s="103" t="str">
        <f>IF(ISNA(VLOOKUP(A61,DECLARATIONS!C$5:G$292,4,FALSE)),"",IF(VLOOKUP(A61,DECLARATIONS!C$5:G$292,4,FALSE)="","---",VLOOKUP(A61,DECLARATIONS!C$5:G$292,4,FALSE)))</f>
        <v/>
      </c>
      <c r="E61" s="151"/>
      <c r="F61" s="151"/>
      <c r="G61" s="151"/>
      <c r="H61" s="104"/>
    </row>
    <row r="62" spans="1:8" ht="20" customHeight="1">
      <c r="A62" s="102"/>
      <c r="B62" s="103" t="str">
        <f>IF(ISNA(VLOOKUP(A62,DECLARATIONS!C$5:D$292,2,FALSE)),"",IF(VLOOKUP(A62,DECLARATIONS!C$5:D$292,2,FALSE)="","---",VLOOKUP(A62,DECLARATIONS!C$5:D$292,2,FALSE)))</f>
        <v/>
      </c>
      <c r="C62" s="103" t="str">
        <f>IF(ISNA(VLOOKUP(A62,DECLARATIONS!C$5:G$292,5,FALSE)),"",IF(VLOOKUP(A62,DECLARATIONS!C$5:G$292,5,FALSE)="","---",VLOOKUP(A62,DECLARATIONS!C$5:G$292,5,FALSE)))</f>
        <v/>
      </c>
      <c r="D62" s="103" t="str">
        <f>IF(ISNA(VLOOKUP(A62,DECLARATIONS!C$5:G$292,4,FALSE)),"",IF(VLOOKUP(A62,DECLARATIONS!C$5:G$292,4,FALSE)="","---",VLOOKUP(A62,DECLARATIONS!C$5:G$292,4,FALSE)))</f>
        <v/>
      </c>
      <c r="E62" s="151"/>
      <c r="F62" s="151"/>
      <c r="G62" s="151"/>
      <c r="H62" s="104"/>
    </row>
    <row r="63" spans="1:8" ht="20" customHeight="1">
      <c r="A63" s="102"/>
      <c r="B63" s="103" t="str">
        <f>IF(ISNA(VLOOKUP(A63,DECLARATIONS!C$5:D$292,2,FALSE)),"",IF(VLOOKUP(A63,DECLARATIONS!C$5:D$292,2,FALSE)="","---",VLOOKUP(A63,DECLARATIONS!C$5:D$292,2,FALSE)))</f>
        <v/>
      </c>
      <c r="C63" s="103" t="str">
        <f>IF(ISNA(VLOOKUP(A63,DECLARATIONS!C$5:G$292,5,FALSE)),"",IF(VLOOKUP(A63,DECLARATIONS!C$5:G$292,5,FALSE)="","---",VLOOKUP(A63,DECLARATIONS!C$5:G$292,5,FALSE)))</f>
        <v/>
      </c>
      <c r="D63" s="103" t="str">
        <f>IF(ISNA(VLOOKUP(A63,DECLARATIONS!C$5:G$292,4,FALSE)),"",IF(VLOOKUP(A63,DECLARATIONS!C$5:G$292,4,FALSE)="","---",VLOOKUP(A63,DECLARATIONS!C$5:G$292,4,FALSE)))</f>
        <v/>
      </c>
      <c r="E63" s="151"/>
      <c r="F63" s="151"/>
      <c r="G63" s="151"/>
      <c r="H63" s="104"/>
    </row>
    <row r="64" spans="1:8" ht="20" customHeight="1">
      <c r="A64" s="102"/>
      <c r="B64" s="103" t="str">
        <f>IF(ISNA(VLOOKUP(A64,DECLARATIONS!C$5:D$292,2,FALSE)),"",IF(VLOOKUP(A64,DECLARATIONS!C$5:D$292,2,FALSE)="","---",VLOOKUP(A64,DECLARATIONS!C$5:D$292,2,FALSE)))</f>
        <v/>
      </c>
      <c r="C64" s="103" t="str">
        <f>IF(ISNA(VLOOKUP(A64,DECLARATIONS!C$5:G$292,5,FALSE)),"",IF(VLOOKUP(A64,DECLARATIONS!C$5:G$292,5,FALSE)="","---",VLOOKUP(A64,DECLARATIONS!C$5:G$292,5,FALSE)))</f>
        <v/>
      </c>
      <c r="D64" s="103" t="str">
        <f>IF(ISNA(VLOOKUP(A64,DECLARATIONS!C$5:G$292,4,FALSE)),"",IF(VLOOKUP(A64,DECLARATIONS!C$5:G$292,4,FALSE)="","---",VLOOKUP(A64,DECLARATIONS!C$5:G$292,4,FALSE)))</f>
        <v/>
      </c>
      <c r="E64" s="151"/>
      <c r="F64" s="151"/>
      <c r="G64" s="151"/>
      <c r="H64" s="104"/>
    </row>
    <row r="65" spans="1:8" ht="20" customHeight="1">
      <c r="A65" s="102"/>
      <c r="B65" s="103" t="str">
        <f>IF(ISNA(VLOOKUP(A65,DECLARATIONS!C$5:D$292,2,FALSE)),"",IF(VLOOKUP(A65,DECLARATIONS!C$5:D$292,2,FALSE)="","---",VLOOKUP(A65,DECLARATIONS!C$5:D$292,2,FALSE)))</f>
        <v/>
      </c>
      <c r="C65" s="103" t="str">
        <f>IF(ISNA(VLOOKUP(A65,DECLARATIONS!C$5:G$292,5,FALSE)),"",IF(VLOOKUP(A65,DECLARATIONS!C$5:G$292,5,FALSE)="","---",VLOOKUP(A65,DECLARATIONS!C$5:G$292,5,FALSE)))</f>
        <v/>
      </c>
      <c r="D65" s="103" t="str">
        <f>IF(ISNA(VLOOKUP(A65,DECLARATIONS!C$5:G$292,4,FALSE)),"",IF(VLOOKUP(A65,DECLARATIONS!C$5:G$292,4,FALSE)="","---",VLOOKUP(A65,DECLARATIONS!C$5:G$292,4,FALSE)))</f>
        <v/>
      </c>
      <c r="E65" s="151"/>
      <c r="F65" s="151"/>
      <c r="G65" s="151"/>
      <c r="H65" s="104"/>
    </row>
    <row r="66" spans="1:8" ht="20" customHeight="1">
      <c r="A66" s="102"/>
      <c r="B66" s="103" t="str">
        <f>IF(ISNA(VLOOKUP(A66,DECLARATIONS!C$5:D$292,2,FALSE)),"",IF(VLOOKUP(A66,DECLARATIONS!C$5:D$292,2,FALSE)="","---",VLOOKUP(A66,DECLARATIONS!C$5:D$292,2,FALSE)))</f>
        <v/>
      </c>
      <c r="C66" s="103" t="str">
        <f>IF(ISNA(VLOOKUP(A66,DECLARATIONS!C$5:G$292,5,FALSE)),"",IF(VLOOKUP(A66,DECLARATIONS!C$5:G$292,5,FALSE)="","---",VLOOKUP(A66,DECLARATIONS!C$5:G$292,5,FALSE)))</f>
        <v/>
      </c>
      <c r="D66" s="103" t="str">
        <f>IF(ISNA(VLOOKUP(A66,DECLARATIONS!C$5:G$292,4,FALSE)),"",IF(VLOOKUP(A66,DECLARATIONS!C$5:G$292,4,FALSE)="","---",VLOOKUP(A66,DECLARATIONS!C$5:G$292,4,FALSE)))</f>
        <v/>
      </c>
      <c r="E66" s="151"/>
      <c r="F66" s="151"/>
      <c r="G66" s="151"/>
      <c r="H66" s="104"/>
    </row>
    <row r="67" spans="1:8" ht="20" customHeight="1">
      <c r="A67" s="102"/>
      <c r="B67" s="103" t="str">
        <f>IF(ISNA(VLOOKUP(A67,DECLARATIONS!C$5:D$292,2,FALSE)),"",IF(VLOOKUP(A67,DECLARATIONS!C$5:D$292,2,FALSE)="","---",VLOOKUP(A67,DECLARATIONS!C$5:D$292,2,FALSE)))</f>
        <v/>
      </c>
      <c r="C67" s="103" t="str">
        <f>IF(ISNA(VLOOKUP(A67,DECLARATIONS!C$5:G$292,5,FALSE)),"",IF(VLOOKUP(A67,DECLARATIONS!C$5:G$292,5,FALSE)="","---",VLOOKUP(A67,DECLARATIONS!C$5:G$292,5,FALSE)))</f>
        <v/>
      </c>
      <c r="D67" s="103" t="str">
        <f>IF(ISNA(VLOOKUP(A67,DECLARATIONS!C$5:G$292,4,FALSE)),"",IF(VLOOKUP(A67,DECLARATIONS!C$5:G$292,4,FALSE)="","---",VLOOKUP(A67,DECLARATIONS!C$5:G$292,4,FALSE)))</f>
        <v/>
      </c>
      <c r="E67" s="151"/>
      <c r="F67" s="151"/>
      <c r="G67" s="151"/>
      <c r="H67" s="104"/>
    </row>
    <row r="68" spans="1:8" ht="20" customHeight="1">
      <c r="A68" s="102"/>
      <c r="B68" s="103" t="str">
        <f>IF(ISNA(VLOOKUP(A68,DECLARATIONS!C$5:D$292,2,FALSE)),"",IF(VLOOKUP(A68,DECLARATIONS!C$5:D$292,2,FALSE)="","---",VLOOKUP(A68,DECLARATIONS!C$5:D$292,2,FALSE)))</f>
        <v/>
      </c>
      <c r="C68" s="103" t="str">
        <f>IF(ISNA(VLOOKUP(A68,DECLARATIONS!C$5:G$292,5,FALSE)),"",IF(VLOOKUP(A68,DECLARATIONS!C$5:G$292,5,FALSE)="","---",VLOOKUP(A68,DECLARATIONS!C$5:G$292,5,FALSE)))</f>
        <v/>
      </c>
      <c r="D68" s="103" t="str">
        <f>IF(ISNA(VLOOKUP(A68,DECLARATIONS!C$5:G$292,4,FALSE)),"",IF(VLOOKUP(A68,DECLARATIONS!C$5:G$292,4,FALSE)="","---",VLOOKUP(A68,DECLARATIONS!C$5:G$292,4,FALSE)))</f>
        <v/>
      </c>
      <c r="E68" s="151"/>
      <c r="F68" s="151"/>
      <c r="G68" s="151"/>
      <c r="H68" s="104"/>
    </row>
    <row r="69" spans="1:8" ht="20" customHeight="1">
      <c r="A69" s="102"/>
      <c r="B69" s="103" t="str">
        <f>IF(ISNA(VLOOKUP(A69,DECLARATIONS!C$5:D$292,2,FALSE)),"",IF(VLOOKUP(A69,DECLARATIONS!C$5:D$292,2,FALSE)="","---",VLOOKUP(A69,DECLARATIONS!C$5:D$292,2,FALSE)))</f>
        <v/>
      </c>
      <c r="C69" s="103" t="str">
        <f>IF(ISNA(VLOOKUP(A69,DECLARATIONS!C$5:G$292,5,FALSE)),"",IF(VLOOKUP(A69,DECLARATIONS!C$5:G$292,5,FALSE)="","---",VLOOKUP(A69,DECLARATIONS!C$5:G$292,5,FALSE)))</f>
        <v/>
      </c>
      <c r="D69" s="103" t="str">
        <f>IF(ISNA(VLOOKUP(A69,DECLARATIONS!C$5:G$292,4,FALSE)),"",IF(VLOOKUP(A69,DECLARATIONS!C$5:G$292,4,FALSE)="","---",VLOOKUP(A69,DECLARATIONS!C$5:G$292,4,FALSE)))</f>
        <v/>
      </c>
      <c r="E69" s="151"/>
      <c r="F69" s="151"/>
      <c r="G69" s="151"/>
      <c r="H69" s="104"/>
    </row>
    <row r="70" spans="1:8" ht="20" customHeight="1">
      <c r="A70" s="102"/>
      <c r="B70" s="103" t="str">
        <f>IF(ISNA(VLOOKUP(A70,DECLARATIONS!C$5:D$292,2,FALSE)),"",IF(VLOOKUP(A70,DECLARATIONS!C$5:D$292,2,FALSE)="","---",VLOOKUP(A70,DECLARATIONS!C$5:D$292,2,FALSE)))</f>
        <v/>
      </c>
      <c r="C70" s="103" t="str">
        <f>IF(ISNA(VLOOKUP(A70,DECLARATIONS!C$5:G$292,5,FALSE)),"",IF(VLOOKUP(A70,DECLARATIONS!C$5:G$292,5,FALSE)="","---",VLOOKUP(A70,DECLARATIONS!C$5:G$292,5,FALSE)))</f>
        <v/>
      </c>
      <c r="D70" s="103" t="str">
        <f>IF(ISNA(VLOOKUP(A70,DECLARATIONS!C$5:G$292,4,FALSE)),"",IF(VLOOKUP(A70,DECLARATIONS!C$5:G$292,4,FALSE)="","---",VLOOKUP(A70,DECLARATIONS!C$5:G$292,4,FALSE)))</f>
        <v/>
      </c>
      <c r="E70" s="151"/>
      <c r="F70" s="151"/>
      <c r="G70" s="151"/>
      <c r="H70" s="104"/>
    </row>
    <row r="71" spans="1:8" ht="20" customHeight="1">
      <c r="A71" s="102"/>
      <c r="B71" s="103" t="str">
        <f>IF(ISNA(VLOOKUP(A71,DECLARATIONS!C$5:D$292,2,FALSE)),"",IF(VLOOKUP(A71,DECLARATIONS!C$5:D$292,2,FALSE)="","---",VLOOKUP(A71,DECLARATIONS!C$5:D$292,2,FALSE)))</f>
        <v/>
      </c>
      <c r="C71" s="103" t="str">
        <f>IF(ISNA(VLOOKUP(A71,DECLARATIONS!C$5:G$292,5,FALSE)),"",IF(VLOOKUP(A71,DECLARATIONS!C$5:G$292,5,FALSE)="","---",VLOOKUP(A71,DECLARATIONS!C$5:G$292,5,FALSE)))</f>
        <v/>
      </c>
      <c r="D71" s="103" t="str">
        <f>IF(ISNA(VLOOKUP(A71,DECLARATIONS!C$5:G$292,4,FALSE)),"",IF(VLOOKUP(A71,DECLARATIONS!C$5:G$292,4,FALSE)="","---",VLOOKUP(A71,DECLARATIONS!C$5:G$292,4,FALSE)))</f>
        <v/>
      </c>
      <c r="E71" s="151"/>
      <c r="F71" s="151"/>
      <c r="G71" s="151"/>
      <c r="H71" s="104"/>
    </row>
    <row r="72" spans="1:8" ht="20" customHeight="1">
      <c r="A72" s="102"/>
      <c r="B72" s="103" t="str">
        <f>IF(ISNA(VLOOKUP(A72,DECLARATIONS!C$5:D$292,2,FALSE)),"",IF(VLOOKUP(A72,DECLARATIONS!C$5:D$292,2,FALSE)="","---",VLOOKUP(A72,DECLARATIONS!C$5:D$292,2,FALSE)))</f>
        <v/>
      </c>
      <c r="C72" s="103" t="str">
        <f>IF(ISNA(VLOOKUP(A72,DECLARATIONS!C$5:G$292,5,FALSE)),"",IF(VLOOKUP(A72,DECLARATIONS!C$5:G$292,5,FALSE)="","---",VLOOKUP(A72,DECLARATIONS!C$5:G$292,5,FALSE)))</f>
        <v/>
      </c>
      <c r="D72" s="103" t="str">
        <f>IF(ISNA(VLOOKUP(A72,DECLARATIONS!C$5:G$292,4,FALSE)),"",IF(VLOOKUP(A72,DECLARATIONS!C$5:G$292,4,FALSE)="","---",VLOOKUP(A72,DECLARATIONS!C$5:G$292,4,FALSE)))</f>
        <v/>
      </c>
      <c r="E72" s="151"/>
      <c r="F72" s="151"/>
      <c r="G72" s="151"/>
      <c r="H72" s="104"/>
    </row>
    <row r="73" spans="1:8" ht="20" customHeight="1">
      <c r="A73" s="102"/>
      <c r="B73" s="103" t="str">
        <f>IF(ISNA(VLOOKUP(A73,DECLARATIONS!C$5:D$292,2,FALSE)),"",IF(VLOOKUP(A73,DECLARATIONS!C$5:D$292,2,FALSE)="","---",VLOOKUP(A73,DECLARATIONS!C$5:D$292,2,FALSE)))</f>
        <v/>
      </c>
      <c r="C73" s="103" t="str">
        <f>IF(ISNA(VLOOKUP(A73,DECLARATIONS!C$5:G$292,5,FALSE)),"",IF(VLOOKUP(A73,DECLARATIONS!C$5:G$292,5,FALSE)="","---",VLOOKUP(A73,DECLARATIONS!C$5:G$292,5,FALSE)))</f>
        <v/>
      </c>
      <c r="D73" s="103" t="str">
        <f>IF(ISNA(VLOOKUP(A73,DECLARATIONS!C$5:G$292,4,FALSE)),"",IF(VLOOKUP(A73,DECLARATIONS!C$5:G$292,4,FALSE)="","---",VLOOKUP(A73,DECLARATIONS!C$5:G$292,4,FALSE)))</f>
        <v/>
      </c>
      <c r="E73" s="151"/>
      <c r="F73" s="151"/>
      <c r="G73" s="151"/>
      <c r="H73" s="104"/>
    </row>
    <row r="74" spans="1:8" ht="20" customHeight="1">
      <c r="A74" s="102"/>
      <c r="B74" s="103" t="str">
        <f>IF(ISNA(VLOOKUP(A74,DECLARATIONS!C$5:D$292,2,FALSE)),"",IF(VLOOKUP(A74,DECLARATIONS!C$5:D$292,2,FALSE)="","---",VLOOKUP(A74,DECLARATIONS!C$5:D$292,2,FALSE)))</f>
        <v/>
      </c>
      <c r="C74" s="103" t="str">
        <f>IF(ISNA(VLOOKUP(A74,DECLARATIONS!C$5:G$292,5,FALSE)),"",IF(VLOOKUP(A74,DECLARATIONS!C$5:G$292,5,FALSE)="","---",VLOOKUP(A74,DECLARATIONS!C$5:G$292,5,FALSE)))</f>
        <v/>
      </c>
      <c r="D74" s="103" t="str">
        <f>IF(ISNA(VLOOKUP(A74,DECLARATIONS!C$5:G$292,4,FALSE)),"",IF(VLOOKUP(A74,DECLARATIONS!C$5:G$292,4,FALSE)="","---",VLOOKUP(A74,DECLARATIONS!C$5:G$292,4,FALSE)))</f>
        <v/>
      </c>
      <c r="E74" s="151"/>
      <c r="F74" s="151"/>
      <c r="G74" s="151"/>
      <c r="H74" s="104"/>
    </row>
    <row r="75" spans="1:8" ht="16" customHeight="1">
      <c r="A75" s="105"/>
      <c r="B75" s="106"/>
      <c r="C75" s="106"/>
      <c r="D75" s="106"/>
      <c r="E75" s="107"/>
      <c r="F75" s="107"/>
      <c r="G75" s="107"/>
      <c r="H75" s="107"/>
    </row>
    <row r="76" spans="1:8" ht="16" customHeight="1">
      <c r="A76" s="105"/>
      <c r="C76" s="106"/>
      <c r="D76" s="106"/>
      <c r="E76" s="388" t="s">
        <v>144</v>
      </c>
      <c r="F76" s="388"/>
      <c r="G76" s="389" t="s">
        <v>67</v>
      </c>
      <c r="H76" s="389"/>
    </row>
    <row r="77" spans="1:8" ht="16" customHeight="1">
      <c r="A77" s="105"/>
      <c r="B77" s="397" t="s">
        <v>142</v>
      </c>
      <c r="C77" s="398"/>
      <c r="D77" s="106"/>
      <c r="E77" s="389"/>
      <c r="F77" s="389"/>
      <c r="G77" s="389"/>
      <c r="H77" s="389"/>
    </row>
    <row r="78" spans="1:8" ht="16" customHeight="1">
      <c r="A78" s="105"/>
      <c r="B78" s="399"/>
      <c r="C78" s="400"/>
      <c r="D78" s="106"/>
      <c r="E78" s="389"/>
      <c r="F78" s="389"/>
      <c r="G78" s="389"/>
      <c r="H78" s="389"/>
    </row>
    <row r="79" spans="1:8" ht="16" customHeight="1">
      <c r="A79" s="105"/>
      <c r="B79" s="106"/>
      <c r="C79" s="106"/>
      <c r="D79" s="106"/>
      <c r="E79" s="389"/>
      <c r="F79" s="389"/>
      <c r="G79" s="389"/>
      <c r="H79" s="389"/>
    </row>
    <row r="80" spans="1:8" ht="8" customHeight="1">
      <c r="A80" s="105"/>
      <c r="B80" s="106"/>
      <c r="C80" s="106"/>
      <c r="D80" s="106"/>
      <c r="E80" s="155"/>
      <c r="F80" s="155"/>
      <c r="G80" s="155"/>
      <c r="H80" s="155"/>
    </row>
    <row r="81" spans="1:8" ht="20">
      <c r="A81" s="390" t="str">
        <f>'MATCH DETAILS'!A1:D1</f>
        <v>OXFORDSHIRE TRACK &amp; FIELD LEAGUE 2025</v>
      </c>
      <c r="B81" s="391"/>
      <c r="C81" s="391"/>
      <c r="D81" s="391"/>
      <c r="E81" s="391"/>
      <c r="F81" s="391"/>
      <c r="G81" s="391"/>
      <c r="H81" s="392"/>
    </row>
    <row r="82" spans="1:8" ht="18">
      <c r="A82" s="95" t="s">
        <v>12</v>
      </c>
      <c r="B82" s="96">
        <f>'MATCH DETAILS'!$B$4</f>
        <v>45774</v>
      </c>
      <c r="C82" s="154">
        <v>0.58333333333333337</v>
      </c>
      <c r="D82" s="95" t="s">
        <v>13</v>
      </c>
      <c r="E82" s="393" t="str">
        <f>'MATCH DETAILS'!$B$5</f>
        <v>Horspath, Oxford</v>
      </c>
      <c r="F82" s="394"/>
      <c r="G82" s="394"/>
      <c r="H82" s="395"/>
    </row>
    <row r="83" spans="1:8" ht="18">
      <c r="A83" s="396" t="s">
        <v>65</v>
      </c>
      <c r="B83" s="396"/>
      <c r="C83" s="396"/>
      <c r="D83" s="396"/>
      <c r="E83" s="94">
        <v>1</v>
      </c>
      <c r="F83" s="94">
        <v>2</v>
      </c>
      <c r="G83" s="94">
        <v>3</v>
      </c>
      <c r="H83" s="94" t="s">
        <v>66</v>
      </c>
    </row>
    <row r="84" spans="1:8" ht="18">
      <c r="A84" s="100"/>
      <c r="B84" s="100"/>
      <c r="C84" s="100"/>
      <c r="D84" s="100"/>
      <c r="E84" s="101"/>
      <c r="F84" s="101"/>
      <c r="G84" s="101"/>
      <c r="H84" s="101"/>
    </row>
    <row r="85" spans="1:8" ht="20" customHeight="1">
      <c r="A85" s="102" t="str" cm="1">
        <f t="array" ref="A85">IFERROR(_xlfn.TEXTSPLIT(IFERROR(_xlfn.TEXTJOIN(",",TRUE,_xlfn._xlws.FILTER(BlockAllocations!$F$3:$F$20,BlockAllocations!$E$3:$E$20=BlockAllocations!$G$8)),""),,",")+0,"!")</f>
        <v>!</v>
      </c>
      <c r="B85" s="103" t="str">
        <f>IF(ISNA(VLOOKUP(A85,DECLARATIONS!C$5:D$292,2,FALSE)),"",IF(VLOOKUP(A85,DECLARATIONS!C$5:D$292,2,FALSE)="","---",VLOOKUP(A85,DECLARATIONS!C$5:D$292,2,FALSE)))</f>
        <v/>
      </c>
      <c r="C85" s="103" t="str">
        <f>IF(ISNA(VLOOKUP(A85,DECLARATIONS!C$5:G$292,5,FALSE)),"",IF(VLOOKUP(A85,DECLARATIONS!C$5:G$292,5,FALSE)="","---",VLOOKUP(A85,DECLARATIONS!C$5:G$292,5,FALSE)))</f>
        <v/>
      </c>
      <c r="D85" s="103" t="str">
        <f>IF(ISNA(VLOOKUP(A85,DECLARATIONS!C$5:G$292,4,FALSE)),"",IF(VLOOKUP(A85,DECLARATIONS!C$5:G$292,4,FALSE)="","---",VLOOKUP(A85,DECLARATIONS!C$5:G$292,4,FALSE)))</f>
        <v/>
      </c>
      <c r="E85" s="150"/>
      <c r="F85" s="151"/>
      <c r="G85" s="151"/>
      <c r="H85" s="104"/>
    </row>
    <row r="86" spans="1:8" ht="20" customHeight="1">
      <c r="A86" s="102"/>
      <c r="B86" s="103" t="str">
        <f>IF(ISNA(VLOOKUP(A86,DECLARATIONS!C$5:D$292,2,FALSE)),"",IF(VLOOKUP(A86,DECLARATIONS!C$5:D$292,2,FALSE)="","---",VLOOKUP(A86,DECLARATIONS!C$5:D$292,2,FALSE)))</f>
        <v/>
      </c>
      <c r="C86" s="103" t="str">
        <f>IF(ISNA(VLOOKUP(A86,DECLARATIONS!C$5:G$292,5,FALSE)),"",IF(VLOOKUP(A86,DECLARATIONS!C$5:G$292,5,FALSE)="","---",VLOOKUP(A86,DECLARATIONS!C$5:G$292,5,FALSE)))</f>
        <v/>
      </c>
      <c r="D86" s="103" t="str">
        <f>IF(ISNA(VLOOKUP(A86,DECLARATIONS!C$5:G$292,4,FALSE)),"",IF(VLOOKUP(A86,DECLARATIONS!C$5:G$292,4,FALSE)="","---",VLOOKUP(A86,DECLARATIONS!C$5:G$292,4,FALSE)))</f>
        <v/>
      </c>
      <c r="E86" s="150"/>
      <c r="F86" s="151"/>
      <c r="G86" s="151"/>
      <c r="H86" s="104"/>
    </row>
    <row r="87" spans="1:8" ht="20" customHeight="1">
      <c r="A87" s="102"/>
      <c r="B87" s="103" t="str">
        <f>IF(ISNA(VLOOKUP(A87,DECLARATIONS!C$5:D$292,2,FALSE)),"",IF(VLOOKUP(A87,DECLARATIONS!C$5:D$292,2,FALSE)="","---",VLOOKUP(A87,DECLARATIONS!C$5:D$292,2,FALSE)))</f>
        <v/>
      </c>
      <c r="C87" s="103" t="str">
        <f>IF(ISNA(VLOOKUP(A87,DECLARATIONS!C$5:G$292,5,FALSE)),"",IF(VLOOKUP(A87,DECLARATIONS!C$5:G$292,5,FALSE)="","---",VLOOKUP(A87,DECLARATIONS!C$5:G$292,5,FALSE)))</f>
        <v/>
      </c>
      <c r="D87" s="103" t="str">
        <f>IF(ISNA(VLOOKUP(A87,DECLARATIONS!C$5:G$292,4,FALSE)),"",IF(VLOOKUP(A87,DECLARATIONS!C$5:G$292,4,FALSE)="","---",VLOOKUP(A87,DECLARATIONS!C$5:G$292,4,FALSE)))</f>
        <v/>
      </c>
      <c r="E87" s="150"/>
      <c r="F87" s="151"/>
      <c r="G87" s="151"/>
      <c r="H87" s="104"/>
    </row>
    <row r="88" spans="1:8" ht="20" customHeight="1">
      <c r="A88" s="102"/>
      <c r="B88" s="103" t="str">
        <f>IF(ISNA(VLOOKUP(A88,DECLARATIONS!C$5:D$292,2,FALSE)),"",IF(VLOOKUP(A88,DECLARATIONS!C$5:D$292,2,FALSE)="","---",VLOOKUP(A88,DECLARATIONS!C$5:D$292,2,FALSE)))</f>
        <v/>
      </c>
      <c r="C88" s="103" t="str">
        <f>IF(ISNA(VLOOKUP(A88,DECLARATIONS!C$5:G$292,5,FALSE)),"",IF(VLOOKUP(A88,DECLARATIONS!C$5:G$292,5,FALSE)="","---",VLOOKUP(A88,DECLARATIONS!C$5:G$292,5,FALSE)))</f>
        <v/>
      </c>
      <c r="D88" s="103" t="str">
        <f>IF(ISNA(VLOOKUP(A88,DECLARATIONS!C$5:G$292,4,FALSE)),"",IF(VLOOKUP(A88,DECLARATIONS!C$5:G$292,4,FALSE)="","---",VLOOKUP(A88,DECLARATIONS!C$5:G$292,4,FALSE)))</f>
        <v/>
      </c>
      <c r="E88" s="150"/>
      <c r="F88" s="151"/>
      <c r="G88" s="151"/>
      <c r="H88" s="104"/>
    </row>
    <row r="89" spans="1:8" ht="20" customHeight="1">
      <c r="A89" s="102"/>
      <c r="B89" s="103" t="str">
        <f>IF(ISNA(VLOOKUP(A89,DECLARATIONS!C$5:D$292,2,FALSE)),"",IF(VLOOKUP(A89,DECLARATIONS!C$5:D$292,2,FALSE)="","---",VLOOKUP(A89,DECLARATIONS!C$5:D$292,2,FALSE)))</f>
        <v/>
      </c>
      <c r="C89" s="103" t="str">
        <f>IF(ISNA(VLOOKUP(A89,DECLARATIONS!C$5:G$292,5,FALSE)),"",IF(VLOOKUP(A89,DECLARATIONS!C$5:G$292,5,FALSE)="","---",VLOOKUP(A89,DECLARATIONS!C$5:G$292,5,FALSE)))</f>
        <v/>
      </c>
      <c r="D89" s="103" t="str">
        <f>IF(ISNA(VLOOKUP(A89,DECLARATIONS!C$5:G$292,4,FALSE)),"",IF(VLOOKUP(A89,DECLARATIONS!C$5:G$292,4,FALSE)="","---",VLOOKUP(A89,DECLARATIONS!C$5:G$292,4,FALSE)))</f>
        <v/>
      </c>
      <c r="E89" s="150"/>
      <c r="F89" s="151"/>
      <c r="G89" s="151"/>
      <c r="H89" s="104"/>
    </row>
    <row r="90" spans="1:8" ht="20" customHeight="1">
      <c r="A90" s="102"/>
      <c r="B90" s="103" t="str">
        <f>IF(ISNA(VLOOKUP(A90,DECLARATIONS!C$5:D$292,2,FALSE)),"",IF(VLOOKUP(A90,DECLARATIONS!C$5:D$292,2,FALSE)="","---",VLOOKUP(A90,DECLARATIONS!C$5:D$292,2,FALSE)))</f>
        <v/>
      </c>
      <c r="C90" s="103" t="str">
        <f>IF(ISNA(VLOOKUP(A90,DECLARATIONS!C$5:G$292,5,FALSE)),"",IF(VLOOKUP(A90,DECLARATIONS!C$5:G$292,5,FALSE)="","---",VLOOKUP(A90,DECLARATIONS!C$5:G$292,5,FALSE)))</f>
        <v/>
      </c>
      <c r="D90" s="103" t="str">
        <f>IF(ISNA(VLOOKUP(A90,DECLARATIONS!C$5:G$292,4,FALSE)),"",IF(VLOOKUP(A90,DECLARATIONS!C$5:G$292,4,FALSE)="","---",VLOOKUP(A90,DECLARATIONS!C$5:G$292,4,FALSE)))</f>
        <v/>
      </c>
      <c r="E90" s="150"/>
      <c r="F90" s="151"/>
      <c r="G90" s="151"/>
      <c r="H90" s="104"/>
    </row>
    <row r="91" spans="1:8" ht="20" customHeight="1">
      <c r="A91" s="102"/>
      <c r="B91" s="103" t="str">
        <f>IF(ISNA(VLOOKUP(A91,DECLARATIONS!C$5:D$292,2,FALSE)),"",IF(VLOOKUP(A91,DECLARATIONS!C$5:D$292,2,FALSE)="","---",VLOOKUP(A91,DECLARATIONS!C$5:D$292,2,FALSE)))</f>
        <v/>
      </c>
      <c r="C91" s="103" t="str">
        <f>IF(ISNA(VLOOKUP(A91,DECLARATIONS!C$5:G$292,5,FALSE)),"",IF(VLOOKUP(A91,DECLARATIONS!C$5:G$292,5,FALSE)="","---",VLOOKUP(A91,DECLARATIONS!C$5:G$292,5,FALSE)))</f>
        <v/>
      </c>
      <c r="D91" s="103" t="str">
        <f>IF(ISNA(VLOOKUP(A91,DECLARATIONS!C$5:G$292,4,FALSE)),"",IF(VLOOKUP(A91,DECLARATIONS!C$5:G$292,4,FALSE)="","---",VLOOKUP(A91,DECLARATIONS!C$5:G$292,4,FALSE)))</f>
        <v/>
      </c>
      <c r="E91" s="150"/>
      <c r="F91" s="151"/>
      <c r="G91" s="151"/>
      <c r="H91" s="104"/>
    </row>
    <row r="92" spans="1:8" ht="20" customHeight="1">
      <c r="A92" s="102"/>
      <c r="B92" s="103" t="str">
        <f>IF(ISNA(VLOOKUP(A92,DECLARATIONS!C$5:D$292,2,FALSE)),"",IF(VLOOKUP(A92,DECLARATIONS!C$5:D$292,2,FALSE)="","---",VLOOKUP(A92,DECLARATIONS!C$5:D$292,2,FALSE)))</f>
        <v/>
      </c>
      <c r="C92" s="103" t="str">
        <f>IF(ISNA(VLOOKUP(A92,DECLARATIONS!C$5:G$292,5,FALSE)),"",IF(VLOOKUP(A92,DECLARATIONS!C$5:G$292,5,FALSE)="","---",VLOOKUP(A92,DECLARATIONS!C$5:G$292,5,FALSE)))</f>
        <v/>
      </c>
      <c r="D92" s="103" t="str">
        <f>IF(ISNA(VLOOKUP(A92,DECLARATIONS!C$5:G$292,4,FALSE)),"",IF(VLOOKUP(A92,DECLARATIONS!C$5:G$292,4,FALSE)="","---",VLOOKUP(A92,DECLARATIONS!C$5:G$292,4,FALSE)))</f>
        <v/>
      </c>
      <c r="E92" s="150"/>
      <c r="F92" s="151"/>
      <c r="G92" s="151"/>
      <c r="H92" s="104"/>
    </row>
    <row r="93" spans="1:8" ht="20" customHeight="1">
      <c r="A93" s="102"/>
      <c r="B93" s="103" t="str">
        <f>IF(ISNA(VLOOKUP(A93,DECLARATIONS!C$5:D$292,2,FALSE)),"",IF(VLOOKUP(A93,DECLARATIONS!C$5:D$292,2,FALSE)="","---",VLOOKUP(A93,DECLARATIONS!C$5:D$292,2,FALSE)))</f>
        <v/>
      </c>
      <c r="C93" s="103" t="str">
        <f>IF(ISNA(VLOOKUP(A93,DECLARATIONS!C$5:G$292,5,FALSE)),"",IF(VLOOKUP(A93,DECLARATIONS!C$5:G$292,5,FALSE)="","---",VLOOKUP(A93,DECLARATIONS!C$5:G$292,5,FALSE)))</f>
        <v/>
      </c>
      <c r="D93" s="103" t="str">
        <f>IF(ISNA(VLOOKUP(A93,DECLARATIONS!C$5:G$292,4,FALSE)),"",IF(VLOOKUP(A93,DECLARATIONS!C$5:G$292,4,FALSE)="","---",VLOOKUP(A93,DECLARATIONS!C$5:G$292,4,FALSE)))</f>
        <v/>
      </c>
      <c r="E93" s="150"/>
      <c r="F93" s="151"/>
      <c r="G93" s="151"/>
      <c r="H93" s="104"/>
    </row>
    <row r="94" spans="1:8" ht="20" customHeight="1">
      <c r="A94" s="102"/>
      <c r="B94" s="103" t="str">
        <f>IF(ISNA(VLOOKUP(A94,DECLARATIONS!C$5:D$292,2,FALSE)),"",IF(VLOOKUP(A94,DECLARATIONS!C$5:D$292,2,FALSE)="","---",VLOOKUP(A94,DECLARATIONS!C$5:D$292,2,FALSE)))</f>
        <v/>
      </c>
      <c r="C94" s="103" t="str">
        <f>IF(ISNA(VLOOKUP(A94,DECLARATIONS!C$5:G$292,5,FALSE)),"",IF(VLOOKUP(A94,DECLARATIONS!C$5:G$292,5,FALSE)="","---",VLOOKUP(A94,DECLARATIONS!C$5:G$292,5,FALSE)))</f>
        <v/>
      </c>
      <c r="D94" s="103" t="str">
        <f>IF(ISNA(VLOOKUP(A94,DECLARATIONS!C$5:G$292,4,FALSE)),"",IF(VLOOKUP(A94,DECLARATIONS!C$5:G$292,4,FALSE)="","---",VLOOKUP(A94,DECLARATIONS!C$5:G$292,4,FALSE)))</f>
        <v/>
      </c>
      <c r="E94" s="150"/>
      <c r="F94" s="151"/>
      <c r="G94" s="151"/>
      <c r="H94" s="104"/>
    </row>
    <row r="95" spans="1:8" ht="20" customHeight="1">
      <c r="A95" s="102"/>
      <c r="B95" s="103" t="str">
        <f>IF(ISNA(VLOOKUP(A95,DECLARATIONS!C$5:D$292,2,FALSE)),"",IF(VLOOKUP(A95,DECLARATIONS!C$5:D$292,2,FALSE)="","---",VLOOKUP(A95,DECLARATIONS!C$5:D$292,2,FALSE)))</f>
        <v/>
      </c>
      <c r="C95" s="103" t="str">
        <f>IF(ISNA(VLOOKUP(A95,DECLARATIONS!C$5:G$292,5,FALSE)),"",IF(VLOOKUP(A95,DECLARATIONS!C$5:G$292,5,FALSE)="","---",VLOOKUP(A95,DECLARATIONS!C$5:G$292,5,FALSE)))</f>
        <v/>
      </c>
      <c r="D95" s="103" t="str">
        <f>IF(ISNA(VLOOKUP(A95,DECLARATIONS!C$5:G$292,4,FALSE)),"",IF(VLOOKUP(A95,DECLARATIONS!C$5:G$292,4,FALSE)="","---",VLOOKUP(A95,DECLARATIONS!C$5:G$292,4,FALSE)))</f>
        <v/>
      </c>
      <c r="E95" s="150"/>
      <c r="F95" s="151"/>
      <c r="G95" s="151"/>
      <c r="H95" s="104"/>
    </row>
    <row r="96" spans="1:8" ht="20" customHeight="1">
      <c r="A96" s="102"/>
      <c r="B96" s="103" t="str">
        <f>IF(ISNA(VLOOKUP(A96,DECLARATIONS!C$5:D$292,2,FALSE)),"",IF(VLOOKUP(A96,DECLARATIONS!C$5:D$292,2,FALSE)="","---",VLOOKUP(A96,DECLARATIONS!C$5:D$292,2,FALSE)))</f>
        <v/>
      </c>
      <c r="C96" s="103" t="str">
        <f>IF(ISNA(VLOOKUP(A96,DECLARATIONS!C$5:G$292,5,FALSE)),"",IF(VLOOKUP(A96,DECLARATIONS!C$5:G$292,5,FALSE)="","---",VLOOKUP(A96,DECLARATIONS!C$5:G$292,5,FALSE)))</f>
        <v/>
      </c>
      <c r="D96" s="103" t="str">
        <f>IF(ISNA(VLOOKUP(A96,DECLARATIONS!C$5:G$292,4,FALSE)),"",IF(VLOOKUP(A96,DECLARATIONS!C$5:G$292,4,FALSE)="","---",VLOOKUP(A96,DECLARATIONS!C$5:G$292,4,FALSE)))</f>
        <v/>
      </c>
      <c r="E96" s="150"/>
      <c r="F96" s="151"/>
      <c r="G96" s="151"/>
      <c r="H96" s="104"/>
    </row>
    <row r="97" spans="1:8" ht="20" customHeight="1">
      <c r="A97" s="102"/>
      <c r="B97" s="103" t="str">
        <f>IF(ISNA(VLOOKUP(A97,DECLARATIONS!C$5:D$292,2,FALSE)),"",IF(VLOOKUP(A97,DECLARATIONS!C$5:D$292,2,FALSE)="","---",VLOOKUP(A97,DECLARATIONS!C$5:D$292,2,FALSE)))</f>
        <v/>
      </c>
      <c r="C97" s="103" t="str">
        <f>IF(ISNA(VLOOKUP(A97,DECLARATIONS!C$5:G$292,5,FALSE)),"",IF(VLOOKUP(A97,DECLARATIONS!C$5:G$292,5,FALSE)="","---",VLOOKUP(A97,DECLARATIONS!C$5:G$292,5,FALSE)))</f>
        <v/>
      </c>
      <c r="D97" s="103" t="str">
        <f>IF(ISNA(VLOOKUP(A97,DECLARATIONS!C$5:G$292,4,FALSE)),"",IF(VLOOKUP(A97,DECLARATIONS!C$5:G$292,4,FALSE)="","---",VLOOKUP(A97,DECLARATIONS!C$5:G$292,4,FALSE)))</f>
        <v/>
      </c>
      <c r="E97" s="150"/>
      <c r="F97" s="151"/>
      <c r="G97" s="151"/>
      <c r="H97" s="104"/>
    </row>
    <row r="98" spans="1:8" ht="20" customHeight="1">
      <c r="A98" s="102"/>
      <c r="B98" s="103" t="str">
        <f>IF(ISNA(VLOOKUP(A98,DECLARATIONS!C$5:D$292,2,FALSE)),"",IF(VLOOKUP(A98,DECLARATIONS!C$5:D$292,2,FALSE)="","---",VLOOKUP(A98,DECLARATIONS!C$5:D$292,2,FALSE)))</f>
        <v/>
      </c>
      <c r="C98" s="103" t="str">
        <f>IF(ISNA(VLOOKUP(A98,DECLARATIONS!C$5:G$292,5,FALSE)),"",IF(VLOOKUP(A98,DECLARATIONS!C$5:G$292,5,FALSE)="","---",VLOOKUP(A98,DECLARATIONS!C$5:G$292,5,FALSE)))</f>
        <v/>
      </c>
      <c r="D98" s="103" t="str">
        <f>IF(ISNA(VLOOKUP(A98,DECLARATIONS!C$5:G$292,4,FALSE)),"",IF(VLOOKUP(A98,DECLARATIONS!C$5:G$292,4,FALSE)="","---",VLOOKUP(A98,DECLARATIONS!C$5:G$292,4,FALSE)))</f>
        <v/>
      </c>
      <c r="E98" s="150"/>
      <c r="F98" s="151"/>
      <c r="G98" s="151"/>
      <c r="H98" s="104"/>
    </row>
    <row r="99" spans="1:8" ht="20" customHeight="1">
      <c r="A99" s="102"/>
      <c r="B99" s="103" t="str">
        <f>IF(ISNA(VLOOKUP(A99,DECLARATIONS!C$5:D$292,2,FALSE)),"",IF(VLOOKUP(A99,DECLARATIONS!C$5:D$292,2,FALSE)="","---",VLOOKUP(A99,DECLARATIONS!C$5:D$292,2,FALSE)))</f>
        <v/>
      </c>
      <c r="C99" s="103" t="str">
        <f>IF(ISNA(VLOOKUP(A99,DECLARATIONS!C$5:G$292,5,FALSE)),"",IF(VLOOKUP(A99,DECLARATIONS!C$5:G$292,5,FALSE)="","---",VLOOKUP(A99,DECLARATIONS!C$5:G$292,5,FALSE)))</f>
        <v/>
      </c>
      <c r="D99" s="103" t="str">
        <f>IF(ISNA(VLOOKUP(A99,DECLARATIONS!C$5:G$292,4,FALSE)),"",IF(VLOOKUP(A99,DECLARATIONS!C$5:G$292,4,FALSE)="","---",VLOOKUP(A99,DECLARATIONS!C$5:G$292,4,FALSE)))</f>
        <v/>
      </c>
      <c r="E99" s="150"/>
      <c r="F99" s="151"/>
      <c r="G99" s="151"/>
      <c r="H99" s="104"/>
    </row>
    <row r="100" spans="1:8" ht="20" customHeight="1">
      <c r="A100" s="102"/>
      <c r="B100" s="103" t="str">
        <f>IF(ISNA(VLOOKUP(A100,DECLARATIONS!C$5:D$292,2,FALSE)),"",IF(VLOOKUP(A100,DECLARATIONS!C$5:D$292,2,FALSE)="","---",VLOOKUP(A100,DECLARATIONS!C$5:D$292,2,FALSE)))</f>
        <v/>
      </c>
      <c r="C100" s="103" t="str">
        <f>IF(ISNA(VLOOKUP(A100,DECLARATIONS!C$5:G$292,5,FALSE)),"",IF(VLOOKUP(A100,DECLARATIONS!C$5:G$292,5,FALSE)="","---",VLOOKUP(A100,DECLARATIONS!C$5:G$292,5,FALSE)))</f>
        <v/>
      </c>
      <c r="D100" s="103" t="str">
        <f>IF(ISNA(VLOOKUP(A100,DECLARATIONS!C$5:G$292,4,FALSE)),"",IF(VLOOKUP(A100,DECLARATIONS!C$5:G$292,4,FALSE)="","---",VLOOKUP(A100,DECLARATIONS!C$5:G$292,4,FALSE)))</f>
        <v/>
      </c>
      <c r="E100" s="150"/>
      <c r="F100" s="151"/>
      <c r="G100" s="151"/>
      <c r="H100" s="104"/>
    </row>
    <row r="101" spans="1:8" ht="20" customHeight="1">
      <c r="A101" s="102"/>
      <c r="B101" s="103" t="str">
        <f>IF(ISNA(VLOOKUP(A101,DECLARATIONS!C$5:D$292,2,FALSE)),"",IF(VLOOKUP(A101,DECLARATIONS!C$5:D$292,2,FALSE)="","---",VLOOKUP(A101,DECLARATIONS!C$5:D$292,2,FALSE)))</f>
        <v/>
      </c>
      <c r="C101" s="103" t="str">
        <f>IF(ISNA(VLOOKUP(A101,DECLARATIONS!C$5:G$292,5,FALSE)),"",IF(VLOOKUP(A101,DECLARATIONS!C$5:G$292,5,FALSE)="","---",VLOOKUP(A101,DECLARATIONS!C$5:G$292,5,FALSE)))</f>
        <v/>
      </c>
      <c r="D101" s="103" t="str">
        <f>IF(ISNA(VLOOKUP(A101,DECLARATIONS!C$5:G$292,4,FALSE)),"",IF(VLOOKUP(A101,DECLARATIONS!C$5:G$292,4,FALSE)="","---",VLOOKUP(A101,DECLARATIONS!C$5:G$292,4,FALSE)))</f>
        <v/>
      </c>
      <c r="E101" s="151"/>
      <c r="F101" s="151"/>
      <c r="G101" s="151"/>
      <c r="H101" s="104"/>
    </row>
    <row r="102" spans="1:8" ht="20" customHeight="1">
      <c r="A102" s="102"/>
      <c r="B102" s="103" t="str">
        <f>IF(ISNA(VLOOKUP(A102,DECLARATIONS!C$5:D$292,2,FALSE)),"",IF(VLOOKUP(A102,DECLARATIONS!C$5:D$292,2,FALSE)="","---",VLOOKUP(A102,DECLARATIONS!C$5:D$292,2,FALSE)))</f>
        <v/>
      </c>
      <c r="C102" s="103" t="str">
        <f>IF(ISNA(VLOOKUP(A102,DECLARATIONS!C$5:G$292,5,FALSE)),"",IF(VLOOKUP(A102,DECLARATIONS!C$5:G$292,5,FALSE)="","---",VLOOKUP(A102,DECLARATIONS!C$5:G$292,5,FALSE)))</f>
        <v/>
      </c>
      <c r="D102" s="103" t="str">
        <f>IF(ISNA(VLOOKUP(A102,DECLARATIONS!C$5:G$292,4,FALSE)),"",IF(VLOOKUP(A102,DECLARATIONS!C$5:G$292,4,FALSE)="","---",VLOOKUP(A102,DECLARATIONS!C$5:G$292,4,FALSE)))</f>
        <v/>
      </c>
      <c r="E102" s="151"/>
      <c r="F102" s="151"/>
      <c r="G102" s="151"/>
      <c r="H102" s="104"/>
    </row>
    <row r="103" spans="1:8" ht="20" customHeight="1">
      <c r="A103" s="102"/>
      <c r="B103" s="103" t="str">
        <f>IF(ISNA(VLOOKUP(A103,DECLARATIONS!C$5:D$292,2,FALSE)),"",IF(VLOOKUP(A103,DECLARATIONS!C$5:D$292,2,FALSE)="","---",VLOOKUP(A103,DECLARATIONS!C$5:D$292,2,FALSE)))</f>
        <v/>
      </c>
      <c r="C103" s="103" t="str">
        <f>IF(ISNA(VLOOKUP(A103,DECLARATIONS!C$5:G$292,5,FALSE)),"",IF(VLOOKUP(A103,DECLARATIONS!C$5:G$292,5,FALSE)="","---",VLOOKUP(A103,DECLARATIONS!C$5:G$292,5,FALSE)))</f>
        <v/>
      </c>
      <c r="D103" s="103" t="str">
        <f>IF(ISNA(VLOOKUP(A103,DECLARATIONS!C$5:G$292,4,FALSE)),"",IF(VLOOKUP(A103,DECLARATIONS!C$5:G$292,4,FALSE)="","---",VLOOKUP(A103,DECLARATIONS!C$5:G$292,4,FALSE)))</f>
        <v/>
      </c>
      <c r="E103" s="151"/>
      <c r="F103" s="151"/>
      <c r="G103" s="151"/>
      <c r="H103" s="104"/>
    </row>
    <row r="104" spans="1:8" ht="20" customHeight="1">
      <c r="A104" s="102"/>
      <c r="B104" s="103" t="str">
        <f>IF(ISNA(VLOOKUP(A104,DECLARATIONS!C$5:D$292,2,FALSE)),"",IF(VLOOKUP(A104,DECLARATIONS!C$5:D$292,2,FALSE)="","---",VLOOKUP(A104,DECLARATIONS!C$5:D$292,2,FALSE)))</f>
        <v/>
      </c>
      <c r="C104" s="103" t="str">
        <f>IF(ISNA(VLOOKUP(A104,DECLARATIONS!C$5:G$292,5,FALSE)),"",IF(VLOOKUP(A104,DECLARATIONS!C$5:G$292,5,FALSE)="","---",VLOOKUP(A104,DECLARATIONS!C$5:G$292,5,FALSE)))</f>
        <v/>
      </c>
      <c r="D104" s="103" t="str">
        <f>IF(ISNA(VLOOKUP(A104,DECLARATIONS!C$5:G$292,4,FALSE)),"",IF(VLOOKUP(A104,DECLARATIONS!C$5:G$292,4,FALSE)="","---",VLOOKUP(A104,DECLARATIONS!C$5:G$292,4,FALSE)))</f>
        <v/>
      </c>
      <c r="E104" s="151"/>
      <c r="F104" s="151"/>
      <c r="G104" s="151"/>
      <c r="H104" s="104"/>
    </row>
    <row r="105" spans="1:8" ht="20" customHeight="1">
      <c r="A105" s="102"/>
      <c r="B105" s="103" t="str">
        <f>IF(ISNA(VLOOKUP(A105,DECLARATIONS!C$5:D$292,2,FALSE)),"",IF(VLOOKUP(A105,DECLARATIONS!C$5:D$292,2,FALSE)="","---",VLOOKUP(A105,DECLARATIONS!C$5:D$292,2,FALSE)))</f>
        <v/>
      </c>
      <c r="C105" s="103" t="str">
        <f>IF(ISNA(VLOOKUP(A105,DECLARATIONS!C$5:G$292,5,FALSE)),"",IF(VLOOKUP(A105,DECLARATIONS!C$5:G$292,5,FALSE)="","---",VLOOKUP(A105,DECLARATIONS!C$5:G$292,5,FALSE)))</f>
        <v/>
      </c>
      <c r="D105" s="103" t="str">
        <f>IF(ISNA(VLOOKUP(A105,DECLARATIONS!C$5:G$292,4,FALSE)),"",IF(VLOOKUP(A105,DECLARATIONS!C$5:G$292,4,FALSE)="","---",VLOOKUP(A105,DECLARATIONS!C$5:G$292,4,FALSE)))</f>
        <v/>
      </c>
      <c r="E105" s="151"/>
      <c r="F105" s="151"/>
      <c r="G105" s="151"/>
      <c r="H105" s="104"/>
    </row>
    <row r="106" spans="1:8" ht="20" customHeight="1">
      <c r="A106" s="102"/>
      <c r="B106" s="103" t="str">
        <f>IF(ISNA(VLOOKUP(A106,DECLARATIONS!C$5:D$292,2,FALSE)),"",IF(VLOOKUP(A106,DECLARATIONS!C$5:D$292,2,FALSE)="","---",VLOOKUP(A106,DECLARATIONS!C$5:D$292,2,FALSE)))</f>
        <v/>
      </c>
      <c r="C106" s="103" t="str">
        <f>IF(ISNA(VLOOKUP(A106,DECLARATIONS!C$5:G$292,5,FALSE)),"",IF(VLOOKUP(A106,DECLARATIONS!C$5:G$292,5,FALSE)="","---",VLOOKUP(A106,DECLARATIONS!C$5:G$292,5,FALSE)))</f>
        <v/>
      </c>
      <c r="D106" s="103" t="str">
        <f>IF(ISNA(VLOOKUP(A106,DECLARATIONS!C$5:G$292,4,FALSE)),"",IF(VLOOKUP(A106,DECLARATIONS!C$5:G$292,4,FALSE)="","---",VLOOKUP(A106,DECLARATIONS!C$5:G$292,4,FALSE)))</f>
        <v/>
      </c>
      <c r="E106" s="151"/>
      <c r="F106" s="151"/>
      <c r="G106" s="151"/>
      <c r="H106" s="104"/>
    </row>
    <row r="107" spans="1:8" ht="20" customHeight="1">
      <c r="A107" s="102"/>
      <c r="B107" s="103" t="str">
        <f>IF(ISNA(VLOOKUP(A107,DECLARATIONS!C$5:D$292,2,FALSE)),"",IF(VLOOKUP(A107,DECLARATIONS!C$5:D$292,2,FALSE)="","---",VLOOKUP(A107,DECLARATIONS!C$5:D$292,2,FALSE)))</f>
        <v/>
      </c>
      <c r="C107" s="103" t="str">
        <f>IF(ISNA(VLOOKUP(A107,DECLARATIONS!C$5:G$292,5,FALSE)),"",IF(VLOOKUP(A107,DECLARATIONS!C$5:G$292,5,FALSE)="","---",VLOOKUP(A107,DECLARATIONS!C$5:G$292,5,FALSE)))</f>
        <v/>
      </c>
      <c r="D107" s="103" t="str">
        <f>IF(ISNA(VLOOKUP(A107,DECLARATIONS!C$5:G$292,4,FALSE)),"",IF(VLOOKUP(A107,DECLARATIONS!C$5:G$292,4,FALSE)="","---",VLOOKUP(A107,DECLARATIONS!C$5:G$292,4,FALSE)))</f>
        <v/>
      </c>
      <c r="E107" s="151"/>
      <c r="F107" s="151"/>
      <c r="G107" s="151"/>
      <c r="H107" s="104"/>
    </row>
    <row r="108" spans="1:8" ht="20" customHeight="1">
      <c r="A108" s="102"/>
      <c r="B108" s="103" t="str">
        <f>IF(ISNA(VLOOKUP(A108,DECLARATIONS!C$5:D$292,2,FALSE)),"",IF(VLOOKUP(A108,DECLARATIONS!C$5:D$292,2,FALSE)="","---",VLOOKUP(A108,DECLARATIONS!C$5:D$292,2,FALSE)))</f>
        <v/>
      </c>
      <c r="C108" s="103" t="str">
        <f>IF(ISNA(VLOOKUP(A108,DECLARATIONS!C$5:G$292,5,FALSE)),"",IF(VLOOKUP(A108,DECLARATIONS!C$5:G$292,5,FALSE)="","---",VLOOKUP(A108,DECLARATIONS!C$5:G$292,5,FALSE)))</f>
        <v/>
      </c>
      <c r="D108" s="103" t="str">
        <f>IF(ISNA(VLOOKUP(A108,DECLARATIONS!C$5:G$292,4,FALSE)),"",IF(VLOOKUP(A108,DECLARATIONS!C$5:G$292,4,FALSE)="","---",VLOOKUP(A108,DECLARATIONS!C$5:G$292,4,FALSE)))</f>
        <v/>
      </c>
      <c r="E108" s="151"/>
      <c r="F108" s="151"/>
      <c r="G108" s="151"/>
      <c r="H108" s="104"/>
    </row>
    <row r="109" spans="1:8" ht="20" customHeight="1">
      <c r="A109" s="102"/>
      <c r="B109" s="103" t="str">
        <f>IF(ISNA(VLOOKUP(A109,DECLARATIONS!C$5:D$292,2,FALSE)),"",IF(VLOOKUP(A109,DECLARATIONS!C$5:D$292,2,FALSE)="","---",VLOOKUP(A109,DECLARATIONS!C$5:D$292,2,FALSE)))</f>
        <v/>
      </c>
      <c r="C109" s="103" t="str">
        <f>IF(ISNA(VLOOKUP(A109,DECLARATIONS!C$5:G$292,5,FALSE)),"",IF(VLOOKUP(A109,DECLARATIONS!C$5:G$292,5,FALSE)="","---",VLOOKUP(A109,DECLARATIONS!C$5:G$292,5,FALSE)))</f>
        <v/>
      </c>
      <c r="D109" s="103" t="str">
        <f>IF(ISNA(VLOOKUP(A109,DECLARATIONS!C$5:G$292,4,FALSE)),"",IF(VLOOKUP(A109,DECLARATIONS!C$5:G$292,4,FALSE)="","---",VLOOKUP(A109,DECLARATIONS!C$5:G$292,4,FALSE)))</f>
        <v/>
      </c>
      <c r="E109" s="151"/>
      <c r="F109" s="151"/>
      <c r="G109" s="151"/>
      <c r="H109" s="104"/>
    </row>
    <row r="110" spans="1:8" ht="20" customHeight="1">
      <c r="A110" s="102"/>
      <c r="B110" s="103" t="str">
        <f>IF(ISNA(VLOOKUP(A110,DECLARATIONS!C$5:D$292,2,FALSE)),"",IF(VLOOKUP(A110,DECLARATIONS!C$5:D$292,2,FALSE)="","---",VLOOKUP(A110,DECLARATIONS!C$5:D$292,2,FALSE)))</f>
        <v/>
      </c>
      <c r="C110" s="103" t="str">
        <f>IF(ISNA(VLOOKUP(A110,DECLARATIONS!C$5:G$292,5,FALSE)),"",IF(VLOOKUP(A110,DECLARATIONS!C$5:G$292,5,FALSE)="","---",VLOOKUP(A110,DECLARATIONS!C$5:G$292,5,FALSE)))</f>
        <v/>
      </c>
      <c r="D110" s="103" t="str">
        <f>IF(ISNA(VLOOKUP(A110,DECLARATIONS!C$5:G$292,4,FALSE)),"",IF(VLOOKUP(A110,DECLARATIONS!C$5:G$292,4,FALSE)="","---",VLOOKUP(A110,DECLARATIONS!C$5:G$292,4,FALSE)))</f>
        <v/>
      </c>
      <c r="E110" s="151"/>
      <c r="F110" s="151"/>
      <c r="G110" s="151"/>
      <c r="H110" s="104"/>
    </row>
    <row r="111" spans="1:8" ht="20" customHeight="1">
      <c r="A111" s="102"/>
      <c r="B111" s="103" t="str">
        <f>IF(ISNA(VLOOKUP(A111,DECLARATIONS!C$5:D$292,2,FALSE)),"",IF(VLOOKUP(A111,DECLARATIONS!C$5:D$292,2,FALSE)="","---",VLOOKUP(A111,DECLARATIONS!C$5:D$292,2,FALSE)))</f>
        <v/>
      </c>
      <c r="C111" s="103" t="str">
        <f>IF(ISNA(VLOOKUP(A111,DECLARATIONS!C$5:G$292,5,FALSE)),"",IF(VLOOKUP(A111,DECLARATIONS!C$5:G$292,5,FALSE)="","---",VLOOKUP(A111,DECLARATIONS!C$5:G$292,5,FALSE)))</f>
        <v/>
      </c>
      <c r="D111" s="103" t="str">
        <f>IF(ISNA(VLOOKUP(A111,DECLARATIONS!C$5:G$292,4,FALSE)),"",IF(VLOOKUP(A111,DECLARATIONS!C$5:G$292,4,FALSE)="","---",VLOOKUP(A111,DECLARATIONS!C$5:G$292,4,FALSE)))</f>
        <v/>
      </c>
      <c r="E111" s="151"/>
      <c r="F111" s="151"/>
      <c r="G111" s="151"/>
      <c r="H111" s="104"/>
    </row>
    <row r="112" spans="1:8" ht="20" customHeight="1">
      <c r="A112" s="102"/>
      <c r="B112" s="103" t="str">
        <f>IF(ISNA(VLOOKUP(A112,DECLARATIONS!C$5:D$292,2,FALSE)),"",IF(VLOOKUP(A112,DECLARATIONS!C$5:D$292,2,FALSE)="","---",VLOOKUP(A112,DECLARATIONS!C$5:D$292,2,FALSE)))</f>
        <v/>
      </c>
      <c r="C112" s="103" t="str">
        <f>IF(ISNA(VLOOKUP(A112,DECLARATIONS!C$5:G$292,5,FALSE)),"",IF(VLOOKUP(A112,DECLARATIONS!C$5:G$292,5,FALSE)="","---",VLOOKUP(A112,DECLARATIONS!C$5:G$292,5,FALSE)))</f>
        <v/>
      </c>
      <c r="D112" s="103" t="str">
        <f>IF(ISNA(VLOOKUP(A112,DECLARATIONS!C$5:G$292,4,FALSE)),"",IF(VLOOKUP(A112,DECLARATIONS!C$5:G$292,4,FALSE)="","---",VLOOKUP(A112,DECLARATIONS!C$5:G$292,4,FALSE)))</f>
        <v/>
      </c>
      <c r="E112" s="151"/>
      <c r="F112" s="151"/>
      <c r="G112" s="151"/>
      <c r="H112" s="104"/>
    </row>
    <row r="113" spans="1:8" ht="20" customHeight="1">
      <c r="A113" s="102"/>
      <c r="B113" s="103" t="str">
        <f>IF(ISNA(VLOOKUP(A113,DECLARATIONS!C$5:D$292,2,FALSE)),"",IF(VLOOKUP(A113,DECLARATIONS!C$5:D$292,2,FALSE)="","---",VLOOKUP(A113,DECLARATIONS!C$5:D$292,2,FALSE)))</f>
        <v/>
      </c>
      <c r="C113" s="103" t="str">
        <f>IF(ISNA(VLOOKUP(A113,DECLARATIONS!C$5:G$292,5,FALSE)),"",IF(VLOOKUP(A113,DECLARATIONS!C$5:G$292,5,FALSE)="","---",VLOOKUP(A113,DECLARATIONS!C$5:G$292,5,FALSE)))</f>
        <v/>
      </c>
      <c r="D113" s="103" t="str">
        <f>IF(ISNA(VLOOKUP(A113,DECLARATIONS!C$5:G$292,4,FALSE)),"",IF(VLOOKUP(A113,DECLARATIONS!C$5:G$292,4,FALSE)="","---",VLOOKUP(A113,DECLARATIONS!C$5:G$292,4,FALSE)))</f>
        <v/>
      </c>
      <c r="E113" s="151"/>
      <c r="F113" s="151"/>
      <c r="G113" s="151"/>
      <c r="H113" s="104"/>
    </row>
    <row r="114" spans="1:8" ht="20" customHeight="1">
      <c r="A114" s="102"/>
      <c r="B114" s="103" t="str">
        <f>IF(ISNA(VLOOKUP(A114,DECLARATIONS!C$5:D$292,2,FALSE)),"",IF(VLOOKUP(A114,DECLARATIONS!C$5:D$292,2,FALSE)="","---",VLOOKUP(A114,DECLARATIONS!C$5:D$292,2,FALSE)))</f>
        <v/>
      </c>
      <c r="C114" s="103" t="str">
        <f>IF(ISNA(VLOOKUP(A114,DECLARATIONS!C$5:G$292,5,FALSE)),"",IF(VLOOKUP(A114,DECLARATIONS!C$5:G$292,5,FALSE)="","---",VLOOKUP(A114,DECLARATIONS!C$5:G$292,5,FALSE)))</f>
        <v/>
      </c>
      <c r="D114" s="103" t="str">
        <f>IF(ISNA(VLOOKUP(A114,DECLARATIONS!C$5:G$292,4,FALSE)),"",IF(VLOOKUP(A114,DECLARATIONS!C$5:G$292,4,FALSE)="","---",VLOOKUP(A114,DECLARATIONS!C$5:G$292,4,FALSE)))</f>
        <v/>
      </c>
      <c r="E114" s="151"/>
      <c r="F114" s="151"/>
      <c r="G114" s="151"/>
      <c r="H114" s="104"/>
    </row>
    <row r="115" spans="1:8">
      <c r="A115" s="105"/>
      <c r="B115" s="106"/>
      <c r="C115" s="106"/>
      <c r="D115" s="106"/>
      <c r="E115" s="107"/>
      <c r="F115" s="107"/>
      <c r="G115" s="107"/>
      <c r="H115" s="107"/>
    </row>
    <row r="116" spans="1:8">
      <c r="A116" s="105"/>
      <c r="B116" s="106"/>
      <c r="C116" s="106"/>
      <c r="D116" s="106"/>
      <c r="E116" s="388" t="s">
        <v>144</v>
      </c>
      <c r="F116" s="388"/>
      <c r="G116" s="389" t="s">
        <v>67</v>
      </c>
      <c r="H116" s="389"/>
    </row>
    <row r="117" spans="1:8">
      <c r="A117" s="105"/>
      <c r="B117" s="397" t="s">
        <v>142</v>
      </c>
      <c r="C117" s="398"/>
      <c r="D117" s="106"/>
      <c r="E117" s="389"/>
      <c r="F117" s="389"/>
      <c r="G117" s="389"/>
      <c r="H117" s="389"/>
    </row>
    <row r="118" spans="1:8">
      <c r="A118" s="105"/>
      <c r="B118" s="399"/>
      <c r="C118" s="400"/>
      <c r="D118" s="106"/>
      <c r="E118" s="389"/>
      <c r="F118" s="389"/>
      <c r="G118" s="389"/>
      <c r="H118" s="389"/>
    </row>
    <row r="119" spans="1:8">
      <c r="A119" s="105"/>
      <c r="B119" s="106"/>
      <c r="C119" s="106"/>
      <c r="D119" s="106"/>
      <c r="E119" s="389"/>
      <c r="F119" s="389"/>
      <c r="G119" s="389"/>
      <c r="H119" s="389"/>
    </row>
    <row r="120" spans="1:8" ht="8" customHeight="1">
      <c r="A120" s="105"/>
      <c r="B120" s="106"/>
      <c r="C120" s="106"/>
      <c r="D120" s="106"/>
      <c r="E120" s="155"/>
      <c r="F120" s="155"/>
      <c r="G120" s="155"/>
      <c r="H120" s="155"/>
    </row>
    <row r="121" spans="1:8" ht="20">
      <c r="A121" s="390" t="str">
        <f>'MATCH DETAILS'!A1:D1</f>
        <v>OXFORDSHIRE TRACK &amp; FIELD LEAGUE 2025</v>
      </c>
      <c r="B121" s="391"/>
      <c r="C121" s="391"/>
      <c r="D121" s="391"/>
      <c r="E121" s="391"/>
      <c r="F121" s="391"/>
      <c r="G121" s="391"/>
      <c r="H121" s="392"/>
    </row>
    <row r="122" spans="1:8" ht="18">
      <c r="A122" s="95" t="s">
        <v>12</v>
      </c>
      <c r="B122" s="96">
        <f>'MATCH DETAILS'!$B$4</f>
        <v>45774</v>
      </c>
      <c r="C122" s="154">
        <v>0.625</v>
      </c>
      <c r="D122" s="95" t="s">
        <v>13</v>
      </c>
      <c r="E122" s="393" t="str">
        <f>'MATCH DETAILS'!$B$5</f>
        <v>Horspath, Oxford</v>
      </c>
      <c r="F122" s="394"/>
      <c r="G122" s="394"/>
      <c r="H122" s="395"/>
    </row>
    <row r="123" spans="1:8" ht="18">
      <c r="A123" s="396" t="s">
        <v>68</v>
      </c>
      <c r="B123" s="396"/>
      <c r="C123" s="396"/>
      <c r="D123" s="396"/>
      <c r="E123" s="94">
        <v>1</v>
      </c>
      <c r="F123" s="94">
        <v>2</v>
      </c>
      <c r="G123" s="94">
        <v>3</v>
      </c>
      <c r="H123" s="94" t="s">
        <v>66</v>
      </c>
    </row>
    <row r="124" spans="1:8" ht="18">
      <c r="A124" s="100"/>
      <c r="B124" s="100"/>
      <c r="C124" s="100"/>
      <c r="D124" s="100"/>
      <c r="E124" s="101"/>
      <c r="F124" s="101"/>
      <c r="G124" s="101"/>
      <c r="H124" s="101"/>
    </row>
    <row r="125" spans="1:8" ht="20" customHeight="1">
      <c r="A125" s="102" t="str" cm="1">
        <f t="array" ref="A125">IFERROR(_xlfn.TEXTSPLIT(IFERROR(_xlfn.TEXTJOIN(",",TRUE,_xlfn._xlws.FILTER(BlockAllocations!$F$3:$F$20,BlockAllocations!$E$3:$E$20=BlockAllocations!$G$9)),""),,",")+0,"!")</f>
        <v>!</v>
      </c>
      <c r="B125" s="103" t="str">
        <f>IF(ISNA(VLOOKUP(A125,DECLARATIONS!C$5:D$292,2,FALSE)),"",IF(VLOOKUP(A125,DECLARATIONS!C$5:D$292,2,FALSE)="","---",VLOOKUP(A125,DECLARATIONS!C$5:D$292,2,FALSE)))</f>
        <v/>
      </c>
      <c r="C125" s="103" t="str">
        <f>IF(ISNA(VLOOKUP(A125,DECLARATIONS!C$5:G$292,5,FALSE)),"",IF(VLOOKUP(A125,DECLARATIONS!C$5:G$292,5,FALSE)="","---",VLOOKUP(A125,DECLARATIONS!C$5:G$292,5,FALSE)))</f>
        <v/>
      </c>
      <c r="D125" s="103" t="str">
        <f>IF(ISNA(VLOOKUP(A125,DECLARATIONS!C$5:G$292,4,FALSE)),"",IF(VLOOKUP(A125,DECLARATIONS!C$5:G$292,4,FALSE)="","---",VLOOKUP(A125,DECLARATIONS!C$5:G$292,4,FALSE)))</f>
        <v/>
      </c>
      <c r="E125" s="150"/>
      <c r="F125" s="151"/>
      <c r="G125" s="151"/>
      <c r="H125" s="104"/>
    </row>
    <row r="126" spans="1:8" ht="20" customHeight="1">
      <c r="A126" s="102"/>
      <c r="B126" s="103" t="str">
        <f>IF(ISNA(VLOOKUP(A126,DECLARATIONS!C$5:D$292,2,FALSE)),"",IF(VLOOKUP(A126,DECLARATIONS!C$5:D$292,2,FALSE)="","---",VLOOKUP(A126,DECLARATIONS!C$5:D$292,2,FALSE)))</f>
        <v/>
      </c>
      <c r="C126" s="103" t="str">
        <f>IF(ISNA(VLOOKUP(A126,DECLARATIONS!C$5:G$292,5,FALSE)),"",IF(VLOOKUP(A126,DECLARATIONS!C$5:G$292,5,FALSE)="","---",VLOOKUP(A126,DECLARATIONS!C$5:G$292,5,FALSE)))</f>
        <v/>
      </c>
      <c r="D126" s="103" t="str">
        <f>IF(ISNA(VLOOKUP(A126,DECLARATIONS!C$5:G$292,4,FALSE)),"",IF(VLOOKUP(A126,DECLARATIONS!C$5:G$292,4,FALSE)="","---",VLOOKUP(A126,DECLARATIONS!C$5:G$292,4,FALSE)))</f>
        <v/>
      </c>
      <c r="E126" s="150"/>
      <c r="F126" s="151"/>
      <c r="G126" s="151"/>
      <c r="H126" s="104"/>
    </row>
    <row r="127" spans="1:8" ht="20" customHeight="1">
      <c r="A127" s="102"/>
      <c r="B127" s="103" t="str">
        <f>IF(ISNA(VLOOKUP(A127,DECLARATIONS!C$5:D$292,2,FALSE)),"",IF(VLOOKUP(A127,DECLARATIONS!C$5:D$292,2,FALSE)="","---",VLOOKUP(A127,DECLARATIONS!C$5:D$292,2,FALSE)))</f>
        <v/>
      </c>
      <c r="C127" s="103" t="str">
        <f>IF(ISNA(VLOOKUP(A127,DECLARATIONS!C$5:G$292,5,FALSE)),"",IF(VLOOKUP(A127,DECLARATIONS!C$5:G$292,5,FALSE)="","---",VLOOKUP(A127,DECLARATIONS!C$5:G$292,5,FALSE)))</f>
        <v/>
      </c>
      <c r="D127" s="103" t="str">
        <f>IF(ISNA(VLOOKUP(A127,DECLARATIONS!C$5:G$292,4,FALSE)),"",IF(VLOOKUP(A127,DECLARATIONS!C$5:G$292,4,FALSE)="","---",VLOOKUP(A127,DECLARATIONS!C$5:G$292,4,FALSE)))</f>
        <v/>
      </c>
      <c r="E127" s="150"/>
      <c r="F127" s="151"/>
      <c r="G127" s="151"/>
      <c r="H127" s="104"/>
    </row>
    <row r="128" spans="1:8" ht="20" customHeight="1">
      <c r="A128" s="102"/>
      <c r="B128" s="103" t="str">
        <f>IF(ISNA(VLOOKUP(A128,DECLARATIONS!C$5:D$292,2,FALSE)),"",IF(VLOOKUP(A128,DECLARATIONS!C$5:D$292,2,FALSE)="","---",VLOOKUP(A128,DECLARATIONS!C$5:D$292,2,FALSE)))</f>
        <v/>
      </c>
      <c r="C128" s="103" t="str">
        <f>IF(ISNA(VLOOKUP(A128,DECLARATIONS!C$5:G$292,5,FALSE)),"",IF(VLOOKUP(A128,DECLARATIONS!C$5:G$292,5,FALSE)="","---",VLOOKUP(A128,DECLARATIONS!C$5:G$292,5,FALSE)))</f>
        <v/>
      </c>
      <c r="D128" s="103" t="str">
        <f>IF(ISNA(VLOOKUP(A128,DECLARATIONS!C$5:G$292,4,FALSE)),"",IF(VLOOKUP(A128,DECLARATIONS!C$5:G$292,4,FALSE)="","---",VLOOKUP(A128,DECLARATIONS!C$5:G$292,4,FALSE)))</f>
        <v/>
      </c>
      <c r="E128" s="150"/>
      <c r="F128" s="151"/>
      <c r="G128" s="151"/>
      <c r="H128" s="104"/>
    </row>
    <row r="129" spans="1:8" ht="20" customHeight="1">
      <c r="A129" s="102"/>
      <c r="B129" s="103" t="str">
        <f>IF(ISNA(VLOOKUP(A129,DECLARATIONS!C$5:D$292,2,FALSE)),"",IF(VLOOKUP(A129,DECLARATIONS!C$5:D$292,2,FALSE)="","---",VLOOKUP(A129,DECLARATIONS!C$5:D$292,2,FALSE)))</f>
        <v/>
      </c>
      <c r="C129" s="103" t="str">
        <f>IF(ISNA(VLOOKUP(A129,DECLARATIONS!C$5:G$292,5,FALSE)),"",IF(VLOOKUP(A129,DECLARATIONS!C$5:G$292,5,FALSE)="","---",VLOOKUP(A129,DECLARATIONS!C$5:G$292,5,FALSE)))</f>
        <v/>
      </c>
      <c r="D129" s="103" t="str">
        <f>IF(ISNA(VLOOKUP(A129,DECLARATIONS!C$5:G$292,4,FALSE)),"",IF(VLOOKUP(A129,DECLARATIONS!C$5:G$292,4,FALSE)="","---",VLOOKUP(A129,DECLARATIONS!C$5:G$292,4,FALSE)))</f>
        <v/>
      </c>
      <c r="E129" s="150"/>
      <c r="F129" s="151"/>
      <c r="G129" s="151"/>
      <c r="H129" s="104"/>
    </row>
    <row r="130" spans="1:8" ht="20" customHeight="1">
      <c r="A130" s="102"/>
      <c r="B130" s="103" t="str">
        <f>IF(ISNA(VLOOKUP(A130,DECLARATIONS!C$5:D$292,2,FALSE)),"",IF(VLOOKUP(A130,DECLARATIONS!C$5:D$292,2,FALSE)="","---",VLOOKUP(A130,DECLARATIONS!C$5:D$292,2,FALSE)))</f>
        <v/>
      </c>
      <c r="C130" s="103" t="str">
        <f>IF(ISNA(VLOOKUP(A130,DECLARATIONS!C$5:G$292,5,FALSE)),"",IF(VLOOKUP(A130,DECLARATIONS!C$5:G$292,5,FALSE)="","---",VLOOKUP(A130,DECLARATIONS!C$5:G$292,5,FALSE)))</f>
        <v/>
      </c>
      <c r="D130" s="103" t="str">
        <f>IF(ISNA(VLOOKUP(A130,DECLARATIONS!C$5:G$292,4,FALSE)),"",IF(VLOOKUP(A130,DECLARATIONS!C$5:G$292,4,FALSE)="","---",VLOOKUP(A130,DECLARATIONS!C$5:G$292,4,FALSE)))</f>
        <v/>
      </c>
      <c r="E130" s="150"/>
      <c r="F130" s="151"/>
      <c r="G130" s="151"/>
      <c r="H130" s="104"/>
    </row>
    <row r="131" spans="1:8" ht="20" customHeight="1">
      <c r="A131" s="102"/>
      <c r="B131" s="103" t="str">
        <f>IF(ISNA(VLOOKUP(A131,DECLARATIONS!C$5:D$292,2,FALSE)),"",IF(VLOOKUP(A131,DECLARATIONS!C$5:D$292,2,FALSE)="","---",VLOOKUP(A131,DECLARATIONS!C$5:D$292,2,FALSE)))</f>
        <v/>
      </c>
      <c r="C131" s="103" t="str">
        <f>IF(ISNA(VLOOKUP(A131,DECLARATIONS!C$5:G$292,5,FALSE)),"",IF(VLOOKUP(A131,DECLARATIONS!C$5:G$292,5,FALSE)="","---",VLOOKUP(A131,DECLARATIONS!C$5:G$292,5,FALSE)))</f>
        <v/>
      </c>
      <c r="D131" s="103" t="str">
        <f>IF(ISNA(VLOOKUP(A131,DECLARATIONS!C$5:G$292,4,FALSE)),"",IF(VLOOKUP(A131,DECLARATIONS!C$5:G$292,4,FALSE)="","---",VLOOKUP(A131,DECLARATIONS!C$5:G$292,4,FALSE)))</f>
        <v/>
      </c>
      <c r="E131" s="150"/>
      <c r="F131" s="151"/>
      <c r="G131" s="151"/>
      <c r="H131" s="104"/>
    </row>
    <row r="132" spans="1:8" ht="20" customHeight="1">
      <c r="A132" s="102"/>
      <c r="B132" s="103" t="str">
        <f>IF(ISNA(VLOOKUP(A132,DECLARATIONS!C$5:D$292,2,FALSE)),"",IF(VLOOKUP(A132,DECLARATIONS!C$5:D$292,2,FALSE)="","---",VLOOKUP(A132,DECLARATIONS!C$5:D$292,2,FALSE)))</f>
        <v/>
      </c>
      <c r="C132" s="103" t="str">
        <f>IF(ISNA(VLOOKUP(A132,DECLARATIONS!C$5:G$292,5,FALSE)),"",IF(VLOOKUP(A132,DECLARATIONS!C$5:G$292,5,FALSE)="","---",VLOOKUP(A132,DECLARATIONS!C$5:G$292,5,FALSE)))</f>
        <v/>
      </c>
      <c r="D132" s="103" t="str">
        <f>IF(ISNA(VLOOKUP(A132,DECLARATIONS!C$5:G$292,4,FALSE)),"",IF(VLOOKUP(A132,DECLARATIONS!C$5:G$292,4,FALSE)="","---",VLOOKUP(A132,DECLARATIONS!C$5:G$292,4,FALSE)))</f>
        <v/>
      </c>
      <c r="E132" s="150"/>
      <c r="F132" s="151"/>
      <c r="G132" s="151"/>
      <c r="H132" s="104"/>
    </row>
    <row r="133" spans="1:8" ht="20" customHeight="1">
      <c r="A133" s="102"/>
      <c r="B133" s="103" t="str">
        <f>IF(ISNA(VLOOKUP(A133,DECLARATIONS!C$5:D$292,2,FALSE)),"",IF(VLOOKUP(A133,DECLARATIONS!C$5:D$292,2,FALSE)="","---",VLOOKUP(A133,DECLARATIONS!C$5:D$292,2,FALSE)))</f>
        <v/>
      </c>
      <c r="C133" s="103" t="str">
        <f>IF(ISNA(VLOOKUP(A133,DECLARATIONS!C$5:G$292,5,FALSE)),"",IF(VLOOKUP(A133,DECLARATIONS!C$5:G$292,5,FALSE)="","---",VLOOKUP(A133,DECLARATIONS!C$5:G$292,5,FALSE)))</f>
        <v/>
      </c>
      <c r="D133" s="103" t="str">
        <f>IF(ISNA(VLOOKUP(A133,DECLARATIONS!C$5:G$292,4,FALSE)),"",IF(VLOOKUP(A133,DECLARATIONS!C$5:G$292,4,FALSE)="","---",VLOOKUP(A133,DECLARATIONS!C$5:G$292,4,FALSE)))</f>
        <v/>
      </c>
      <c r="E133" s="150"/>
      <c r="F133" s="151"/>
      <c r="G133" s="151"/>
      <c r="H133" s="104"/>
    </row>
    <row r="134" spans="1:8" ht="20" customHeight="1">
      <c r="A134" s="102"/>
      <c r="B134" s="103" t="str">
        <f>IF(ISNA(VLOOKUP(A134,DECLARATIONS!C$5:D$292,2,FALSE)),"",IF(VLOOKUP(A134,DECLARATIONS!C$5:D$292,2,FALSE)="","---",VLOOKUP(A134,DECLARATIONS!C$5:D$292,2,FALSE)))</f>
        <v/>
      </c>
      <c r="C134" s="103" t="str">
        <f>IF(ISNA(VLOOKUP(A134,DECLARATIONS!C$5:G$292,5,FALSE)),"",IF(VLOOKUP(A134,DECLARATIONS!C$5:G$292,5,FALSE)="","---",VLOOKUP(A134,DECLARATIONS!C$5:G$292,5,FALSE)))</f>
        <v/>
      </c>
      <c r="D134" s="103" t="str">
        <f>IF(ISNA(VLOOKUP(A134,DECLARATIONS!C$5:G$292,4,FALSE)),"",IF(VLOOKUP(A134,DECLARATIONS!C$5:G$292,4,FALSE)="","---",VLOOKUP(A134,DECLARATIONS!C$5:G$292,4,FALSE)))</f>
        <v/>
      </c>
      <c r="E134" s="150"/>
      <c r="F134" s="151"/>
      <c r="G134" s="151"/>
      <c r="H134" s="104"/>
    </row>
    <row r="135" spans="1:8" ht="20" customHeight="1">
      <c r="A135" s="102"/>
      <c r="B135" s="103" t="str">
        <f>IF(ISNA(VLOOKUP(A135,DECLARATIONS!C$5:D$292,2,FALSE)),"",IF(VLOOKUP(A135,DECLARATIONS!C$5:D$292,2,FALSE)="","---",VLOOKUP(A135,DECLARATIONS!C$5:D$292,2,FALSE)))</f>
        <v/>
      </c>
      <c r="C135" s="103" t="str">
        <f>IF(ISNA(VLOOKUP(A135,DECLARATIONS!C$5:G$292,5,FALSE)),"",IF(VLOOKUP(A135,DECLARATIONS!C$5:G$292,5,FALSE)="","---",VLOOKUP(A135,DECLARATIONS!C$5:G$292,5,FALSE)))</f>
        <v/>
      </c>
      <c r="D135" s="103" t="str">
        <f>IF(ISNA(VLOOKUP(A135,DECLARATIONS!C$5:G$292,4,FALSE)),"",IF(VLOOKUP(A135,DECLARATIONS!C$5:G$292,4,FALSE)="","---",VLOOKUP(A135,DECLARATIONS!C$5:G$292,4,FALSE)))</f>
        <v/>
      </c>
      <c r="E135" s="150"/>
      <c r="F135" s="151"/>
      <c r="G135" s="151"/>
      <c r="H135" s="104"/>
    </row>
    <row r="136" spans="1:8" ht="20" customHeight="1">
      <c r="A136" s="102"/>
      <c r="B136" s="103" t="str">
        <f>IF(ISNA(VLOOKUP(A136,DECLARATIONS!C$5:D$292,2,FALSE)),"",IF(VLOOKUP(A136,DECLARATIONS!C$5:D$292,2,FALSE)="","---",VLOOKUP(A136,DECLARATIONS!C$5:D$292,2,FALSE)))</f>
        <v/>
      </c>
      <c r="C136" s="103" t="str">
        <f>IF(ISNA(VLOOKUP(A136,DECLARATIONS!C$5:G$292,5,FALSE)),"",IF(VLOOKUP(A136,DECLARATIONS!C$5:G$292,5,FALSE)="","---",VLOOKUP(A136,DECLARATIONS!C$5:G$292,5,FALSE)))</f>
        <v/>
      </c>
      <c r="D136" s="103" t="str">
        <f>IF(ISNA(VLOOKUP(A136,DECLARATIONS!C$5:G$292,4,FALSE)),"",IF(VLOOKUP(A136,DECLARATIONS!C$5:G$292,4,FALSE)="","---",VLOOKUP(A136,DECLARATIONS!C$5:G$292,4,FALSE)))</f>
        <v/>
      </c>
      <c r="E136" s="150"/>
      <c r="F136" s="151"/>
      <c r="G136" s="151"/>
      <c r="H136" s="104"/>
    </row>
    <row r="137" spans="1:8" ht="20" customHeight="1">
      <c r="A137" s="102"/>
      <c r="B137" s="103" t="str">
        <f>IF(ISNA(VLOOKUP(A137,DECLARATIONS!C$5:D$292,2,FALSE)),"",IF(VLOOKUP(A137,DECLARATIONS!C$5:D$292,2,FALSE)="","---",VLOOKUP(A137,DECLARATIONS!C$5:D$292,2,FALSE)))</f>
        <v/>
      </c>
      <c r="C137" s="103" t="str">
        <f>IF(ISNA(VLOOKUP(A137,DECLARATIONS!C$5:G$292,5,FALSE)),"",IF(VLOOKUP(A137,DECLARATIONS!C$5:G$292,5,FALSE)="","---",VLOOKUP(A137,DECLARATIONS!C$5:G$292,5,FALSE)))</f>
        <v/>
      </c>
      <c r="D137" s="103" t="str">
        <f>IF(ISNA(VLOOKUP(A137,DECLARATIONS!C$5:G$292,4,FALSE)),"",IF(VLOOKUP(A137,DECLARATIONS!C$5:G$292,4,FALSE)="","---",VLOOKUP(A137,DECLARATIONS!C$5:G$292,4,FALSE)))</f>
        <v/>
      </c>
      <c r="E137" s="150"/>
      <c r="F137" s="151"/>
      <c r="G137" s="151"/>
      <c r="H137" s="104"/>
    </row>
    <row r="138" spans="1:8" ht="20" customHeight="1">
      <c r="A138" s="102"/>
      <c r="B138" s="103" t="str">
        <f>IF(ISNA(VLOOKUP(A138,DECLARATIONS!C$5:D$292,2,FALSE)),"",IF(VLOOKUP(A138,DECLARATIONS!C$5:D$292,2,FALSE)="","---",VLOOKUP(A138,DECLARATIONS!C$5:D$292,2,FALSE)))</f>
        <v/>
      </c>
      <c r="C138" s="103" t="str">
        <f>IF(ISNA(VLOOKUP(A138,DECLARATIONS!C$5:G$292,5,FALSE)),"",IF(VLOOKUP(A138,DECLARATIONS!C$5:G$292,5,FALSE)="","---",VLOOKUP(A138,DECLARATIONS!C$5:G$292,5,FALSE)))</f>
        <v/>
      </c>
      <c r="D138" s="103" t="str">
        <f>IF(ISNA(VLOOKUP(A138,DECLARATIONS!C$5:G$292,4,FALSE)),"",IF(VLOOKUP(A138,DECLARATIONS!C$5:G$292,4,FALSE)="","---",VLOOKUP(A138,DECLARATIONS!C$5:G$292,4,FALSE)))</f>
        <v/>
      </c>
      <c r="E138" s="150"/>
      <c r="F138" s="151"/>
      <c r="G138" s="151"/>
      <c r="H138" s="104"/>
    </row>
    <row r="139" spans="1:8" ht="20" customHeight="1">
      <c r="A139" s="102"/>
      <c r="B139" s="103" t="str">
        <f>IF(ISNA(VLOOKUP(A139,DECLARATIONS!C$5:D$292,2,FALSE)),"",IF(VLOOKUP(A139,DECLARATIONS!C$5:D$292,2,FALSE)="","---",VLOOKUP(A139,DECLARATIONS!C$5:D$292,2,FALSE)))</f>
        <v/>
      </c>
      <c r="C139" s="103" t="str">
        <f>IF(ISNA(VLOOKUP(A139,DECLARATIONS!C$5:G$292,5,FALSE)),"",IF(VLOOKUP(A139,DECLARATIONS!C$5:G$292,5,FALSE)="","---",VLOOKUP(A139,DECLARATIONS!C$5:G$292,5,FALSE)))</f>
        <v/>
      </c>
      <c r="D139" s="103" t="str">
        <f>IF(ISNA(VLOOKUP(A139,DECLARATIONS!C$5:G$292,4,FALSE)),"",IF(VLOOKUP(A139,DECLARATIONS!C$5:G$292,4,FALSE)="","---",VLOOKUP(A139,DECLARATIONS!C$5:G$292,4,FALSE)))</f>
        <v/>
      </c>
      <c r="E139" s="150"/>
      <c r="F139" s="151"/>
      <c r="G139" s="151"/>
      <c r="H139" s="104"/>
    </row>
    <row r="140" spans="1:8" ht="20" customHeight="1">
      <c r="A140" s="102"/>
      <c r="B140" s="103" t="str">
        <f>IF(ISNA(VLOOKUP(A140,DECLARATIONS!C$5:D$292,2,FALSE)),"",IF(VLOOKUP(A140,DECLARATIONS!C$5:D$292,2,FALSE)="","---",VLOOKUP(A140,DECLARATIONS!C$5:D$292,2,FALSE)))</f>
        <v/>
      </c>
      <c r="C140" s="103" t="str">
        <f>IF(ISNA(VLOOKUP(A140,DECLARATIONS!C$5:G$292,5,FALSE)),"",IF(VLOOKUP(A140,DECLARATIONS!C$5:G$292,5,FALSE)="","---",VLOOKUP(A140,DECLARATIONS!C$5:G$292,5,FALSE)))</f>
        <v/>
      </c>
      <c r="D140" s="103" t="str">
        <f>IF(ISNA(VLOOKUP(A140,DECLARATIONS!C$5:G$292,4,FALSE)),"",IF(VLOOKUP(A140,DECLARATIONS!C$5:G$292,4,FALSE)="","---",VLOOKUP(A140,DECLARATIONS!C$5:G$292,4,FALSE)))</f>
        <v/>
      </c>
      <c r="E140" s="150"/>
      <c r="F140" s="151"/>
      <c r="G140" s="151"/>
      <c r="H140" s="104"/>
    </row>
    <row r="141" spans="1:8" ht="20" customHeight="1">
      <c r="A141" s="102"/>
      <c r="B141" s="103" t="str">
        <f>IF(ISNA(VLOOKUP(A141,DECLARATIONS!C$5:D$292,2,FALSE)),"",IF(VLOOKUP(A141,DECLARATIONS!C$5:D$292,2,FALSE)="","---",VLOOKUP(A141,DECLARATIONS!C$5:D$292,2,FALSE)))</f>
        <v/>
      </c>
      <c r="C141" s="103" t="str">
        <f>IF(ISNA(VLOOKUP(A141,DECLARATIONS!C$5:G$292,5,FALSE)),"",IF(VLOOKUP(A141,DECLARATIONS!C$5:G$292,5,FALSE)="","---",VLOOKUP(A141,DECLARATIONS!C$5:G$292,5,FALSE)))</f>
        <v/>
      </c>
      <c r="D141" s="103" t="str">
        <f>IF(ISNA(VLOOKUP(A141,DECLARATIONS!C$5:G$292,4,FALSE)),"",IF(VLOOKUP(A141,DECLARATIONS!C$5:G$292,4,FALSE)="","---",VLOOKUP(A141,DECLARATIONS!C$5:G$292,4,FALSE)))</f>
        <v/>
      </c>
      <c r="E141" s="151"/>
      <c r="F141" s="151"/>
      <c r="G141" s="151"/>
      <c r="H141" s="104"/>
    </row>
    <row r="142" spans="1:8" ht="20" customHeight="1">
      <c r="A142" s="102"/>
      <c r="B142" s="103" t="str">
        <f>IF(ISNA(VLOOKUP(A142,DECLARATIONS!C$5:D$292,2,FALSE)),"",IF(VLOOKUP(A142,DECLARATIONS!C$5:D$292,2,FALSE)="","---",VLOOKUP(A142,DECLARATIONS!C$5:D$292,2,FALSE)))</f>
        <v/>
      </c>
      <c r="C142" s="103" t="str">
        <f>IF(ISNA(VLOOKUP(A142,DECLARATIONS!C$5:G$292,5,FALSE)),"",IF(VLOOKUP(A142,DECLARATIONS!C$5:G$292,5,FALSE)="","---",VLOOKUP(A142,DECLARATIONS!C$5:G$292,5,FALSE)))</f>
        <v/>
      </c>
      <c r="D142" s="103" t="str">
        <f>IF(ISNA(VLOOKUP(A142,DECLARATIONS!C$5:G$292,4,FALSE)),"",IF(VLOOKUP(A142,DECLARATIONS!C$5:G$292,4,FALSE)="","---",VLOOKUP(A142,DECLARATIONS!C$5:G$292,4,FALSE)))</f>
        <v/>
      </c>
      <c r="E142" s="151"/>
      <c r="F142" s="151"/>
      <c r="G142" s="151"/>
      <c r="H142" s="104"/>
    </row>
    <row r="143" spans="1:8" ht="20" customHeight="1">
      <c r="A143" s="102"/>
      <c r="B143" s="103" t="str">
        <f>IF(ISNA(VLOOKUP(A143,DECLARATIONS!C$5:D$292,2,FALSE)),"",IF(VLOOKUP(A143,DECLARATIONS!C$5:D$292,2,FALSE)="","---",VLOOKUP(A143,DECLARATIONS!C$5:D$292,2,FALSE)))</f>
        <v/>
      </c>
      <c r="C143" s="103" t="str">
        <f>IF(ISNA(VLOOKUP(A143,DECLARATIONS!C$5:G$292,5,FALSE)),"",IF(VLOOKUP(A143,DECLARATIONS!C$5:G$292,5,FALSE)="","---",VLOOKUP(A143,DECLARATIONS!C$5:G$292,5,FALSE)))</f>
        <v/>
      </c>
      <c r="D143" s="103" t="str">
        <f>IF(ISNA(VLOOKUP(A143,DECLARATIONS!C$5:G$292,4,FALSE)),"",IF(VLOOKUP(A143,DECLARATIONS!C$5:G$292,4,FALSE)="","---",VLOOKUP(A143,DECLARATIONS!C$5:G$292,4,FALSE)))</f>
        <v/>
      </c>
      <c r="E143" s="151"/>
      <c r="F143" s="151"/>
      <c r="G143" s="151"/>
      <c r="H143" s="104"/>
    </row>
    <row r="144" spans="1:8" ht="20" customHeight="1">
      <c r="A144" s="102"/>
      <c r="B144" s="103" t="str">
        <f>IF(ISNA(VLOOKUP(A144,DECLARATIONS!C$5:D$292,2,FALSE)),"",IF(VLOOKUP(A144,DECLARATIONS!C$5:D$292,2,FALSE)="","---",VLOOKUP(A144,DECLARATIONS!C$5:D$292,2,FALSE)))</f>
        <v/>
      </c>
      <c r="C144" s="103" t="str">
        <f>IF(ISNA(VLOOKUP(A144,DECLARATIONS!C$5:G$292,5,FALSE)),"",IF(VLOOKUP(A144,DECLARATIONS!C$5:G$292,5,FALSE)="","---",VLOOKUP(A144,DECLARATIONS!C$5:G$292,5,FALSE)))</f>
        <v/>
      </c>
      <c r="D144" s="103" t="str">
        <f>IF(ISNA(VLOOKUP(A144,DECLARATIONS!C$5:G$292,4,FALSE)),"",IF(VLOOKUP(A144,DECLARATIONS!C$5:G$292,4,FALSE)="","---",VLOOKUP(A144,DECLARATIONS!C$5:G$292,4,FALSE)))</f>
        <v/>
      </c>
      <c r="E144" s="151"/>
      <c r="F144" s="151"/>
      <c r="G144" s="151"/>
      <c r="H144" s="104"/>
    </row>
    <row r="145" spans="1:8" ht="20" customHeight="1">
      <c r="A145" s="102"/>
      <c r="B145" s="103" t="str">
        <f>IF(ISNA(VLOOKUP(A145,DECLARATIONS!C$5:D$292,2,FALSE)),"",IF(VLOOKUP(A145,DECLARATIONS!C$5:D$292,2,FALSE)="","---",VLOOKUP(A145,DECLARATIONS!C$5:D$292,2,FALSE)))</f>
        <v/>
      </c>
      <c r="C145" s="103" t="str">
        <f>IF(ISNA(VLOOKUP(A145,DECLARATIONS!C$5:G$292,5,FALSE)),"",IF(VLOOKUP(A145,DECLARATIONS!C$5:G$292,5,FALSE)="","---",VLOOKUP(A145,DECLARATIONS!C$5:G$292,5,FALSE)))</f>
        <v/>
      </c>
      <c r="D145" s="103" t="str">
        <f>IF(ISNA(VLOOKUP(A145,DECLARATIONS!C$5:G$292,4,FALSE)),"",IF(VLOOKUP(A145,DECLARATIONS!C$5:G$292,4,FALSE)="","---",VLOOKUP(A145,DECLARATIONS!C$5:G$292,4,FALSE)))</f>
        <v/>
      </c>
      <c r="E145" s="151"/>
      <c r="F145" s="151"/>
      <c r="G145" s="151"/>
      <c r="H145" s="104"/>
    </row>
    <row r="146" spans="1:8" ht="20" customHeight="1">
      <c r="A146" s="102"/>
      <c r="B146" s="103" t="str">
        <f>IF(ISNA(VLOOKUP(A146,DECLARATIONS!C$5:D$292,2,FALSE)),"",IF(VLOOKUP(A146,DECLARATIONS!C$5:D$292,2,FALSE)="","---",VLOOKUP(A146,DECLARATIONS!C$5:D$292,2,FALSE)))</f>
        <v/>
      </c>
      <c r="C146" s="103" t="str">
        <f>IF(ISNA(VLOOKUP(A146,DECLARATIONS!C$5:G$292,5,FALSE)),"",IF(VLOOKUP(A146,DECLARATIONS!C$5:G$292,5,FALSE)="","---",VLOOKUP(A146,DECLARATIONS!C$5:G$292,5,FALSE)))</f>
        <v/>
      </c>
      <c r="D146" s="103" t="str">
        <f>IF(ISNA(VLOOKUP(A146,DECLARATIONS!C$5:G$292,4,FALSE)),"",IF(VLOOKUP(A146,DECLARATIONS!C$5:G$292,4,FALSE)="","---",VLOOKUP(A146,DECLARATIONS!C$5:G$292,4,FALSE)))</f>
        <v/>
      </c>
      <c r="E146" s="151"/>
      <c r="F146" s="151"/>
      <c r="G146" s="151"/>
      <c r="H146" s="104"/>
    </row>
    <row r="147" spans="1:8" ht="20" customHeight="1">
      <c r="A147" s="102"/>
      <c r="B147" s="103" t="str">
        <f>IF(ISNA(VLOOKUP(A147,DECLARATIONS!C$5:D$292,2,FALSE)),"",IF(VLOOKUP(A147,DECLARATIONS!C$5:D$292,2,FALSE)="","---",VLOOKUP(A147,DECLARATIONS!C$5:D$292,2,FALSE)))</f>
        <v/>
      </c>
      <c r="C147" s="103" t="str">
        <f>IF(ISNA(VLOOKUP(A147,DECLARATIONS!C$5:G$292,5,FALSE)),"",IF(VLOOKUP(A147,DECLARATIONS!C$5:G$292,5,FALSE)="","---",VLOOKUP(A147,DECLARATIONS!C$5:G$292,5,FALSE)))</f>
        <v/>
      </c>
      <c r="D147" s="103" t="str">
        <f>IF(ISNA(VLOOKUP(A147,DECLARATIONS!C$5:G$292,4,FALSE)),"",IF(VLOOKUP(A147,DECLARATIONS!C$5:G$292,4,FALSE)="","---",VLOOKUP(A147,DECLARATIONS!C$5:G$292,4,FALSE)))</f>
        <v/>
      </c>
      <c r="E147" s="151"/>
      <c r="F147" s="151"/>
      <c r="G147" s="151"/>
      <c r="H147" s="104"/>
    </row>
    <row r="148" spans="1:8" ht="20" customHeight="1">
      <c r="A148" s="102"/>
      <c r="B148" s="103" t="str">
        <f>IF(ISNA(VLOOKUP(A148,DECLARATIONS!C$5:D$292,2,FALSE)),"",IF(VLOOKUP(A148,DECLARATIONS!C$5:D$292,2,FALSE)="","---",VLOOKUP(A148,DECLARATIONS!C$5:D$292,2,FALSE)))</f>
        <v/>
      </c>
      <c r="C148" s="103" t="str">
        <f>IF(ISNA(VLOOKUP(A148,DECLARATIONS!C$5:G$292,5,FALSE)),"",IF(VLOOKUP(A148,DECLARATIONS!C$5:G$292,5,FALSE)="","---",VLOOKUP(A148,DECLARATIONS!C$5:G$292,5,FALSE)))</f>
        <v/>
      </c>
      <c r="D148" s="103" t="str">
        <f>IF(ISNA(VLOOKUP(A148,DECLARATIONS!C$5:G$292,4,FALSE)),"",IF(VLOOKUP(A148,DECLARATIONS!C$5:G$292,4,FALSE)="","---",VLOOKUP(A148,DECLARATIONS!C$5:G$292,4,FALSE)))</f>
        <v/>
      </c>
      <c r="E148" s="151"/>
      <c r="F148" s="151"/>
      <c r="G148" s="151"/>
      <c r="H148" s="104"/>
    </row>
    <row r="149" spans="1:8" ht="20" customHeight="1">
      <c r="A149" s="102"/>
      <c r="B149" s="103" t="str">
        <f>IF(ISNA(VLOOKUP(A149,DECLARATIONS!C$5:D$292,2,FALSE)),"",IF(VLOOKUP(A149,DECLARATIONS!C$5:D$292,2,FALSE)="","---",VLOOKUP(A149,DECLARATIONS!C$5:D$292,2,FALSE)))</f>
        <v/>
      </c>
      <c r="C149" s="103" t="str">
        <f>IF(ISNA(VLOOKUP(A149,DECLARATIONS!C$5:G$292,5,FALSE)),"",IF(VLOOKUP(A149,DECLARATIONS!C$5:G$292,5,FALSE)="","---",VLOOKUP(A149,DECLARATIONS!C$5:G$292,5,FALSE)))</f>
        <v/>
      </c>
      <c r="D149" s="103" t="str">
        <f>IF(ISNA(VLOOKUP(A149,DECLARATIONS!C$5:G$292,4,FALSE)),"",IF(VLOOKUP(A149,DECLARATIONS!C$5:G$292,4,FALSE)="","---",VLOOKUP(A149,DECLARATIONS!C$5:G$292,4,FALSE)))</f>
        <v/>
      </c>
      <c r="E149" s="151"/>
      <c r="F149" s="151"/>
      <c r="G149" s="151"/>
      <c r="H149" s="104"/>
    </row>
    <row r="150" spans="1:8" ht="20" customHeight="1">
      <c r="A150" s="102"/>
      <c r="B150" s="103" t="str">
        <f>IF(ISNA(VLOOKUP(A150,DECLARATIONS!C$5:D$292,2,FALSE)),"",IF(VLOOKUP(A150,DECLARATIONS!C$5:D$292,2,FALSE)="","---",VLOOKUP(A150,DECLARATIONS!C$5:D$292,2,FALSE)))</f>
        <v/>
      </c>
      <c r="C150" s="103" t="str">
        <f>IF(ISNA(VLOOKUP(A150,DECLARATIONS!C$5:G$292,5,FALSE)),"",IF(VLOOKUP(A150,DECLARATIONS!C$5:G$292,5,FALSE)="","---",VLOOKUP(A150,DECLARATIONS!C$5:G$292,5,FALSE)))</f>
        <v/>
      </c>
      <c r="D150" s="103" t="str">
        <f>IF(ISNA(VLOOKUP(A150,DECLARATIONS!C$5:G$292,4,FALSE)),"",IF(VLOOKUP(A150,DECLARATIONS!C$5:G$292,4,FALSE)="","---",VLOOKUP(A150,DECLARATIONS!C$5:G$292,4,FALSE)))</f>
        <v/>
      </c>
      <c r="E150" s="151"/>
      <c r="F150" s="151"/>
      <c r="G150" s="151"/>
      <c r="H150" s="104"/>
    </row>
    <row r="151" spans="1:8" ht="20" customHeight="1">
      <c r="A151" s="102"/>
      <c r="B151" s="103" t="str">
        <f>IF(ISNA(VLOOKUP(A151,DECLARATIONS!C$5:D$292,2,FALSE)),"",IF(VLOOKUP(A151,DECLARATIONS!C$5:D$292,2,FALSE)="","---",VLOOKUP(A151,DECLARATIONS!C$5:D$292,2,FALSE)))</f>
        <v/>
      </c>
      <c r="C151" s="103" t="str">
        <f>IF(ISNA(VLOOKUP(A151,DECLARATIONS!C$5:G$292,5,FALSE)),"",IF(VLOOKUP(A151,DECLARATIONS!C$5:G$292,5,FALSE)="","---",VLOOKUP(A151,DECLARATIONS!C$5:G$292,5,FALSE)))</f>
        <v/>
      </c>
      <c r="D151" s="103" t="str">
        <f>IF(ISNA(VLOOKUP(A151,DECLARATIONS!C$5:G$292,4,FALSE)),"",IF(VLOOKUP(A151,DECLARATIONS!C$5:G$292,4,FALSE)="","---",VLOOKUP(A151,DECLARATIONS!C$5:G$292,4,FALSE)))</f>
        <v/>
      </c>
      <c r="E151" s="151"/>
      <c r="F151" s="151"/>
      <c r="G151" s="151"/>
      <c r="H151" s="104"/>
    </row>
    <row r="152" spans="1:8" ht="20" customHeight="1">
      <c r="A152" s="102"/>
      <c r="B152" s="103" t="str">
        <f>IF(ISNA(VLOOKUP(A152,DECLARATIONS!C$5:D$292,2,FALSE)),"",IF(VLOOKUP(A152,DECLARATIONS!C$5:D$292,2,FALSE)="","---",VLOOKUP(A152,DECLARATIONS!C$5:D$292,2,FALSE)))</f>
        <v/>
      </c>
      <c r="C152" s="103" t="str">
        <f>IF(ISNA(VLOOKUP(A152,DECLARATIONS!C$5:G$292,5,FALSE)),"",IF(VLOOKUP(A152,DECLARATIONS!C$5:G$292,5,FALSE)="","---",VLOOKUP(A152,DECLARATIONS!C$5:G$292,5,FALSE)))</f>
        <v/>
      </c>
      <c r="D152" s="103" t="str">
        <f>IF(ISNA(VLOOKUP(A152,DECLARATIONS!C$5:G$292,4,FALSE)),"",IF(VLOOKUP(A152,DECLARATIONS!C$5:G$292,4,FALSE)="","---",VLOOKUP(A152,DECLARATIONS!C$5:G$292,4,FALSE)))</f>
        <v/>
      </c>
      <c r="E152" s="151"/>
      <c r="F152" s="151"/>
      <c r="G152" s="151"/>
      <c r="H152" s="104"/>
    </row>
    <row r="153" spans="1:8" ht="20" customHeight="1">
      <c r="A153" s="102"/>
      <c r="B153" s="103" t="str">
        <f>IF(ISNA(VLOOKUP(A153,DECLARATIONS!C$5:D$292,2,FALSE)),"",IF(VLOOKUP(A153,DECLARATIONS!C$5:D$292,2,FALSE)="","---",VLOOKUP(A153,DECLARATIONS!C$5:D$292,2,FALSE)))</f>
        <v/>
      </c>
      <c r="C153" s="103" t="str">
        <f>IF(ISNA(VLOOKUP(A153,DECLARATIONS!C$5:G$292,5,FALSE)),"",IF(VLOOKUP(A153,DECLARATIONS!C$5:G$292,5,FALSE)="","---",VLOOKUP(A153,DECLARATIONS!C$5:G$292,5,FALSE)))</f>
        <v/>
      </c>
      <c r="D153" s="103" t="str">
        <f>IF(ISNA(VLOOKUP(A153,DECLARATIONS!C$5:G$292,4,FALSE)),"",IF(VLOOKUP(A153,DECLARATIONS!C$5:G$292,4,FALSE)="","---",VLOOKUP(A153,DECLARATIONS!C$5:G$292,4,FALSE)))</f>
        <v/>
      </c>
      <c r="E153" s="151"/>
      <c r="F153" s="151"/>
      <c r="G153" s="151"/>
      <c r="H153" s="104"/>
    </row>
    <row r="154" spans="1:8" ht="20" customHeight="1">
      <c r="A154" s="102"/>
      <c r="B154" s="103" t="str">
        <f>IF(ISNA(VLOOKUP(A154,DECLARATIONS!C$5:D$292,2,FALSE)),"",IF(VLOOKUP(A154,DECLARATIONS!C$5:D$292,2,FALSE)="","---",VLOOKUP(A154,DECLARATIONS!C$5:D$292,2,FALSE)))</f>
        <v/>
      </c>
      <c r="C154" s="103" t="str">
        <f>IF(ISNA(VLOOKUP(A154,DECLARATIONS!C$5:G$292,5,FALSE)),"",IF(VLOOKUP(A154,DECLARATIONS!C$5:G$292,5,FALSE)="","---",VLOOKUP(A154,DECLARATIONS!C$5:G$292,5,FALSE)))</f>
        <v/>
      </c>
      <c r="D154" s="103" t="str">
        <f>IF(ISNA(VLOOKUP(A154,DECLARATIONS!C$5:G$292,4,FALSE)),"",IF(VLOOKUP(A154,DECLARATIONS!C$5:G$292,4,FALSE)="","---",VLOOKUP(A154,DECLARATIONS!C$5:G$292,4,FALSE)))</f>
        <v/>
      </c>
      <c r="E154" s="151"/>
      <c r="F154" s="151"/>
      <c r="G154" s="151"/>
      <c r="H154" s="104"/>
    </row>
    <row r="155" spans="1:8">
      <c r="A155" s="105"/>
      <c r="B155" s="106"/>
      <c r="C155" s="106"/>
      <c r="D155" s="106"/>
      <c r="E155" s="107"/>
      <c r="F155" s="107"/>
      <c r="G155" s="107"/>
      <c r="H155" s="107"/>
    </row>
    <row r="156" spans="1:8">
      <c r="A156" s="105"/>
      <c r="B156" s="106"/>
      <c r="C156" s="106"/>
      <c r="D156" s="106"/>
      <c r="E156" s="388" t="s">
        <v>144</v>
      </c>
      <c r="F156" s="388"/>
      <c r="G156" s="389" t="s">
        <v>67</v>
      </c>
      <c r="H156" s="389"/>
    </row>
    <row r="157" spans="1:8">
      <c r="A157" s="105"/>
      <c r="B157" s="397" t="s">
        <v>142</v>
      </c>
      <c r="C157" s="398"/>
      <c r="D157" s="106"/>
      <c r="E157" s="389"/>
      <c r="F157" s="389"/>
      <c r="G157" s="389"/>
      <c r="H157" s="389"/>
    </row>
    <row r="158" spans="1:8">
      <c r="A158" s="105"/>
      <c r="B158" s="399"/>
      <c r="C158" s="400"/>
      <c r="D158" s="106"/>
      <c r="E158" s="389"/>
      <c r="F158" s="389"/>
      <c r="G158" s="389"/>
      <c r="H158" s="389"/>
    </row>
    <row r="159" spans="1:8">
      <c r="A159" s="105"/>
      <c r="B159" s="106"/>
      <c r="C159" s="106"/>
      <c r="D159" s="106"/>
      <c r="E159" s="389"/>
      <c r="F159" s="389"/>
      <c r="G159" s="389"/>
      <c r="H159" s="389"/>
    </row>
    <row r="160" spans="1:8" ht="8" customHeight="1">
      <c r="A160" s="105"/>
      <c r="B160" s="106"/>
      <c r="C160" s="106"/>
      <c r="D160" s="106"/>
      <c r="E160" s="155"/>
      <c r="F160" s="155"/>
      <c r="G160" s="155"/>
      <c r="H160" s="155"/>
    </row>
    <row r="161" spans="1:8" ht="20">
      <c r="A161" s="390" t="str">
        <f>'MATCH DETAILS'!A1:D1</f>
        <v>OXFORDSHIRE TRACK &amp; FIELD LEAGUE 2025</v>
      </c>
      <c r="B161" s="391"/>
      <c r="C161" s="391"/>
      <c r="D161" s="391"/>
      <c r="E161" s="391"/>
      <c r="F161" s="391"/>
      <c r="G161" s="391"/>
      <c r="H161" s="392"/>
    </row>
    <row r="162" spans="1:8" ht="18">
      <c r="A162" s="95" t="s">
        <v>12</v>
      </c>
      <c r="B162" s="96">
        <f>'MATCH DETAILS'!$B$4</f>
        <v>45774</v>
      </c>
      <c r="C162" s="154">
        <v>0.47916666666666669</v>
      </c>
      <c r="D162" s="95" t="s">
        <v>13</v>
      </c>
      <c r="E162" s="393" t="str">
        <f>'MATCH DETAILS'!$B$5</f>
        <v>Horspath, Oxford</v>
      </c>
      <c r="F162" s="394"/>
      <c r="G162" s="394"/>
      <c r="H162" s="395"/>
    </row>
    <row r="163" spans="1:8" ht="18">
      <c r="A163" s="396" t="s">
        <v>69</v>
      </c>
      <c r="B163" s="396"/>
      <c r="C163" s="396"/>
      <c r="D163" s="396"/>
      <c r="E163" s="94">
        <v>1</v>
      </c>
      <c r="F163" s="94">
        <v>2</v>
      </c>
      <c r="G163" s="94">
        <v>3</v>
      </c>
      <c r="H163" s="94" t="s">
        <v>66</v>
      </c>
    </row>
    <row r="164" spans="1:8" ht="18">
      <c r="A164" s="100"/>
      <c r="B164" s="100"/>
      <c r="C164" s="100"/>
      <c r="D164" s="100"/>
      <c r="E164" s="101"/>
      <c r="F164" s="101"/>
      <c r="G164" s="101"/>
      <c r="H164" s="101"/>
    </row>
    <row r="165" spans="1:8" ht="20" customHeight="1">
      <c r="A165" s="102" t="str" cm="1">
        <f t="array" ref="A165">IFERROR(_xlfn.TEXTSPLIT(IFERROR(_xlfn.TEXTJOIN(",",TRUE,_xlfn._xlws.FILTER(BlockAllocations!$F$3:$F$20,BlockAllocations!$E$3:$E$20=BlockAllocations!$G$10)),""),,",")+0,"!")</f>
        <v>!</v>
      </c>
      <c r="B165" s="103" t="str">
        <f>IF(ISNA(VLOOKUP(A165,DECLARATIONS!C$5:D$292,2,FALSE)),"",IF(VLOOKUP(A165,DECLARATIONS!C$5:D$292,2,FALSE)="","---",VLOOKUP(A165,DECLARATIONS!C$5:D$292,2,FALSE)))</f>
        <v/>
      </c>
      <c r="C165" s="103" t="str">
        <f>IF(ISNA(VLOOKUP(A165,DECLARATIONS!C$5:G$292,5,FALSE)),"",IF(VLOOKUP(A165,DECLARATIONS!C$5:G$292,5,FALSE)="","---",VLOOKUP(A165,DECLARATIONS!C$5:G$292,5,FALSE)))</f>
        <v/>
      </c>
      <c r="D165" s="103" t="str">
        <f>IF(ISNA(VLOOKUP(A165,DECLARATIONS!C$5:G$292,4,FALSE)),"",IF(VLOOKUP(A165,DECLARATIONS!C$5:G$292,4,FALSE)="","---",VLOOKUP(A165,DECLARATIONS!C$5:G$292,4,FALSE)))</f>
        <v/>
      </c>
      <c r="E165" s="150"/>
      <c r="F165" s="151"/>
      <c r="G165" s="151"/>
      <c r="H165" s="104"/>
    </row>
    <row r="166" spans="1:8" ht="20" customHeight="1">
      <c r="A166" s="102"/>
      <c r="B166" s="103" t="str">
        <f>IF(ISNA(VLOOKUP(A166,DECLARATIONS!C$5:D$292,2,FALSE)),"",IF(VLOOKUP(A166,DECLARATIONS!C$5:D$292,2,FALSE)="","---",VLOOKUP(A166,DECLARATIONS!C$5:D$292,2,FALSE)))</f>
        <v/>
      </c>
      <c r="C166" s="103" t="str">
        <f>IF(ISNA(VLOOKUP(A166,DECLARATIONS!C$5:G$292,5,FALSE)),"",IF(VLOOKUP(A166,DECLARATIONS!C$5:G$292,5,FALSE)="","---",VLOOKUP(A166,DECLARATIONS!C$5:G$292,5,FALSE)))</f>
        <v/>
      </c>
      <c r="D166" s="103" t="str">
        <f>IF(ISNA(VLOOKUP(A166,DECLARATIONS!C$5:G$292,4,FALSE)),"",IF(VLOOKUP(A166,DECLARATIONS!C$5:G$292,4,FALSE)="","---",VLOOKUP(A166,DECLARATIONS!C$5:G$292,4,FALSE)))</f>
        <v/>
      </c>
      <c r="E166" s="150"/>
      <c r="F166" s="151"/>
      <c r="G166" s="151"/>
      <c r="H166" s="104"/>
    </row>
    <row r="167" spans="1:8" ht="20" customHeight="1">
      <c r="A167" s="102"/>
      <c r="B167" s="103" t="str">
        <f>IF(ISNA(VLOOKUP(A167,DECLARATIONS!C$5:D$292,2,FALSE)),"",IF(VLOOKUP(A167,DECLARATIONS!C$5:D$292,2,FALSE)="","---",VLOOKUP(A167,DECLARATIONS!C$5:D$292,2,FALSE)))</f>
        <v/>
      </c>
      <c r="C167" s="103" t="str">
        <f>IF(ISNA(VLOOKUP(A167,DECLARATIONS!C$5:G$292,5,FALSE)),"",IF(VLOOKUP(A167,DECLARATIONS!C$5:G$292,5,FALSE)="","---",VLOOKUP(A167,DECLARATIONS!C$5:G$292,5,FALSE)))</f>
        <v/>
      </c>
      <c r="D167" s="103" t="str">
        <f>IF(ISNA(VLOOKUP(A167,DECLARATIONS!C$5:G$292,4,FALSE)),"",IF(VLOOKUP(A167,DECLARATIONS!C$5:G$292,4,FALSE)="","---",VLOOKUP(A167,DECLARATIONS!C$5:G$292,4,FALSE)))</f>
        <v/>
      </c>
      <c r="E167" s="150"/>
      <c r="F167" s="151"/>
      <c r="G167" s="151"/>
      <c r="H167" s="104"/>
    </row>
    <row r="168" spans="1:8" ht="20" customHeight="1">
      <c r="A168" s="102"/>
      <c r="B168" s="103" t="str">
        <f>IF(ISNA(VLOOKUP(A168,DECLARATIONS!C$5:D$292,2,FALSE)),"",IF(VLOOKUP(A168,DECLARATIONS!C$5:D$292,2,FALSE)="","---",VLOOKUP(A168,DECLARATIONS!C$5:D$292,2,FALSE)))</f>
        <v/>
      </c>
      <c r="C168" s="103" t="str">
        <f>IF(ISNA(VLOOKUP(A168,DECLARATIONS!C$5:G$292,5,FALSE)),"",IF(VLOOKUP(A168,DECLARATIONS!C$5:G$292,5,FALSE)="","---",VLOOKUP(A168,DECLARATIONS!C$5:G$292,5,FALSE)))</f>
        <v/>
      </c>
      <c r="D168" s="103" t="str">
        <f>IF(ISNA(VLOOKUP(A168,DECLARATIONS!C$5:G$292,4,FALSE)),"",IF(VLOOKUP(A168,DECLARATIONS!C$5:G$292,4,FALSE)="","---",VLOOKUP(A168,DECLARATIONS!C$5:G$292,4,FALSE)))</f>
        <v/>
      </c>
      <c r="E168" s="150"/>
      <c r="F168" s="151"/>
      <c r="G168" s="151"/>
      <c r="H168" s="104"/>
    </row>
    <row r="169" spans="1:8" ht="20" customHeight="1">
      <c r="A169" s="102"/>
      <c r="B169" s="103" t="str">
        <f>IF(ISNA(VLOOKUP(A169,DECLARATIONS!C$5:D$292,2,FALSE)),"",IF(VLOOKUP(A169,DECLARATIONS!C$5:D$292,2,FALSE)="","---",VLOOKUP(A169,DECLARATIONS!C$5:D$292,2,FALSE)))</f>
        <v/>
      </c>
      <c r="C169" s="103" t="str">
        <f>IF(ISNA(VLOOKUP(A169,DECLARATIONS!C$5:G$292,5,FALSE)),"",IF(VLOOKUP(A169,DECLARATIONS!C$5:G$292,5,FALSE)="","---",VLOOKUP(A169,DECLARATIONS!C$5:G$292,5,FALSE)))</f>
        <v/>
      </c>
      <c r="D169" s="103" t="str">
        <f>IF(ISNA(VLOOKUP(A169,DECLARATIONS!C$5:G$292,4,FALSE)),"",IF(VLOOKUP(A169,DECLARATIONS!C$5:G$292,4,FALSE)="","---",VLOOKUP(A169,DECLARATIONS!C$5:G$292,4,FALSE)))</f>
        <v/>
      </c>
      <c r="E169" s="150"/>
      <c r="F169" s="151"/>
      <c r="G169" s="151"/>
      <c r="H169" s="104"/>
    </row>
    <row r="170" spans="1:8" ht="20" customHeight="1">
      <c r="A170" s="102"/>
      <c r="B170" s="103" t="str">
        <f>IF(ISNA(VLOOKUP(A170,DECLARATIONS!C$5:D$292,2,FALSE)),"",IF(VLOOKUP(A170,DECLARATIONS!C$5:D$292,2,FALSE)="","---",VLOOKUP(A170,DECLARATIONS!C$5:D$292,2,FALSE)))</f>
        <v/>
      </c>
      <c r="C170" s="103" t="str">
        <f>IF(ISNA(VLOOKUP(A170,DECLARATIONS!C$5:G$292,5,FALSE)),"",IF(VLOOKUP(A170,DECLARATIONS!C$5:G$292,5,FALSE)="","---",VLOOKUP(A170,DECLARATIONS!C$5:G$292,5,FALSE)))</f>
        <v/>
      </c>
      <c r="D170" s="103" t="str">
        <f>IF(ISNA(VLOOKUP(A170,DECLARATIONS!C$5:G$292,4,FALSE)),"",IF(VLOOKUP(A170,DECLARATIONS!C$5:G$292,4,FALSE)="","---",VLOOKUP(A170,DECLARATIONS!C$5:G$292,4,FALSE)))</f>
        <v/>
      </c>
      <c r="E170" s="150"/>
      <c r="F170" s="151"/>
      <c r="G170" s="151"/>
      <c r="H170" s="104"/>
    </row>
    <row r="171" spans="1:8" ht="20" customHeight="1">
      <c r="A171" s="102"/>
      <c r="B171" s="103" t="str">
        <f>IF(ISNA(VLOOKUP(A171,DECLARATIONS!C$5:D$292,2,FALSE)),"",IF(VLOOKUP(A171,DECLARATIONS!C$5:D$292,2,FALSE)="","---",VLOOKUP(A171,DECLARATIONS!C$5:D$292,2,FALSE)))</f>
        <v/>
      </c>
      <c r="C171" s="103" t="str">
        <f>IF(ISNA(VLOOKUP(A171,DECLARATIONS!C$5:G$292,5,FALSE)),"",IF(VLOOKUP(A171,DECLARATIONS!C$5:G$292,5,FALSE)="","---",VLOOKUP(A171,DECLARATIONS!C$5:G$292,5,FALSE)))</f>
        <v/>
      </c>
      <c r="D171" s="103" t="str">
        <f>IF(ISNA(VLOOKUP(A171,DECLARATIONS!C$5:G$292,4,FALSE)),"",IF(VLOOKUP(A171,DECLARATIONS!C$5:G$292,4,FALSE)="","---",VLOOKUP(A171,DECLARATIONS!C$5:G$292,4,FALSE)))</f>
        <v/>
      </c>
      <c r="E171" s="150"/>
      <c r="F171" s="151"/>
      <c r="G171" s="151"/>
      <c r="H171" s="104"/>
    </row>
    <row r="172" spans="1:8" ht="20" customHeight="1">
      <c r="A172" s="102"/>
      <c r="B172" s="103" t="str">
        <f>IF(ISNA(VLOOKUP(A172,DECLARATIONS!C$5:D$292,2,FALSE)),"",IF(VLOOKUP(A172,DECLARATIONS!C$5:D$292,2,FALSE)="","---",VLOOKUP(A172,DECLARATIONS!C$5:D$292,2,FALSE)))</f>
        <v/>
      </c>
      <c r="C172" s="103" t="str">
        <f>IF(ISNA(VLOOKUP(A172,DECLARATIONS!C$5:G$292,5,FALSE)),"",IF(VLOOKUP(A172,DECLARATIONS!C$5:G$292,5,FALSE)="","---",VLOOKUP(A172,DECLARATIONS!C$5:G$292,5,FALSE)))</f>
        <v/>
      </c>
      <c r="D172" s="103" t="str">
        <f>IF(ISNA(VLOOKUP(A172,DECLARATIONS!C$5:G$292,4,FALSE)),"",IF(VLOOKUP(A172,DECLARATIONS!C$5:G$292,4,FALSE)="","---",VLOOKUP(A172,DECLARATIONS!C$5:G$292,4,FALSE)))</f>
        <v/>
      </c>
      <c r="E172" s="150"/>
      <c r="F172" s="151"/>
      <c r="G172" s="151"/>
      <c r="H172" s="104"/>
    </row>
    <row r="173" spans="1:8" ht="20" customHeight="1">
      <c r="A173" s="102"/>
      <c r="B173" s="103" t="str">
        <f>IF(ISNA(VLOOKUP(A173,DECLARATIONS!C$5:D$292,2,FALSE)),"",IF(VLOOKUP(A173,DECLARATIONS!C$5:D$292,2,FALSE)="","---",VLOOKUP(A173,DECLARATIONS!C$5:D$292,2,FALSE)))</f>
        <v/>
      </c>
      <c r="C173" s="103" t="str">
        <f>IF(ISNA(VLOOKUP(A173,DECLARATIONS!C$5:G$292,5,FALSE)),"",IF(VLOOKUP(A173,DECLARATIONS!C$5:G$292,5,FALSE)="","---",VLOOKUP(A173,DECLARATIONS!C$5:G$292,5,FALSE)))</f>
        <v/>
      </c>
      <c r="D173" s="103" t="str">
        <f>IF(ISNA(VLOOKUP(A173,DECLARATIONS!C$5:G$292,4,FALSE)),"",IF(VLOOKUP(A173,DECLARATIONS!C$5:G$292,4,FALSE)="","---",VLOOKUP(A173,DECLARATIONS!C$5:G$292,4,FALSE)))</f>
        <v/>
      </c>
      <c r="E173" s="150"/>
      <c r="F173" s="151"/>
      <c r="G173" s="151"/>
      <c r="H173" s="104"/>
    </row>
    <row r="174" spans="1:8" ht="20" customHeight="1">
      <c r="A174" s="102"/>
      <c r="B174" s="103" t="str">
        <f>IF(ISNA(VLOOKUP(A174,DECLARATIONS!C$5:D$292,2,FALSE)),"",IF(VLOOKUP(A174,DECLARATIONS!C$5:D$292,2,FALSE)="","---",VLOOKUP(A174,DECLARATIONS!C$5:D$292,2,FALSE)))</f>
        <v/>
      </c>
      <c r="C174" s="103" t="str">
        <f>IF(ISNA(VLOOKUP(A174,DECLARATIONS!C$5:G$292,5,FALSE)),"",IF(VLOOKUP(A174,DECLARATIONS!C$5:G$292,5,FALSE)="","---",VLOOKUP(A174,DECLARATIONS!C$5:G$292,5,FALSE)))</f>
        <v/>
      </c>
      <c r="D174" s="103" t="str">
        <f>IF(ISNA(VLOOKUP(A174,DECLARATIONS!C$5:G$292,4,FALSE)),"",IF(VLOOKUP(A174,DECLARATIONS!C$5:G$292,4,FALSE)="","---",VLOOKUP(A174,DECLARATIONS!C$5:G$292,4,FALSE)))</f>
        <v/>
      </c>
      <c r="E174" s="150"/>
      <c r="F174" s="151"/>
      <c r="G174" s="151"/>
      <c r="H174" s="104"/>
    </row>
    <row r="175" spans="1:8" ht="20" customHeight="1">
      <c r="A175" s="102"/>
      <c r="B175" s="103" t="str">
        <f>IF(ISNA(VLOOKUP(A175,DECLARATIONS!C$5:D$292,2,FALSE)),"",IF(VLOOKUP(A175,DECLARATIONS!C$5:D$292,2,FALSE)="","---",VLOOKUP(A175,DECLARATIONS!C$5:D$292,2,FALSE)))</f>
        <v/>
      </c>
      <c r="C175" s="103" t="str">
        <f>IF(ISNA(VLOOKUP(A175,DECLARATIONS!C$5:G$292,5,FALSE)),"",IF(VLOOKUP(A175,DECLARATIONS!C$5:G$292,5,FALSE)="","---",VLOOKUP(A175,DECLARATIONS!C$5:G$292,5,FALSE)))</f>
        <v/>
      </c>
      <c r="D175" s="103" t="str">
        <f>IF(ISNA(VLOOKUP(A175,DECLARATIONS!C$5:G$292,4,FALSE)),"",IF(VLOOKUP(A175,DECLARATIONS!C$5:G$292,4,FALSE)="","---",VLOOKUP(A175,DECLARATIONS!C$5:G$292,4,FALSE)))</f>
        <v/>
      </c>
      <c r="E175" s="150"/>
      <c r="F175" s="151"/>
      <c r="G175" s="151"/>
      <c r="H175" s="104"/>
    </row>
    <row r="176" spans="1:8" ht="20" customHeight="1">
      <c r="A176" s="102"/>
      <c r="B176" s="103" t="str">
        <f>IF(ISNA(VLOOKUP(A176,DECLARATIONS!C$5:D$292,2,FALSE)),"",IF(VLOOKUP(A176,DECLARATIONS!C$5:D$292,2,FALSE)="","---",VLOOKUP(A176,DECLARATIONS!C$5:D$292,2,FALSE)))</f>
        <v/>
      </c>
      <c r="C176" s="103" t="str">
        <f>IF(ISNA(VLOOKUP(A176,DECLARATIONS!C$5:G$292,5,FALSE)),"",IF(VLOOKUP(A176,DECLARATIONS!C$5:G$292,5,FALSE)="","---",VLOOKUP(A176,DECLARATIONS!C$5:G$292,5,FALSE)))</f>
        <v/>
      </c>
      <c r="D176" s="103" t="str">
        <f>IF(ISNA(VLOOKUP(A176,DECLARATIONS!C$5:G$292,4,FALSE)),"",IF(VLOOKUP(A176,DECLARATIONS!C$5:G$292,4,FALSE)="","---",VLOOKUP(A176,DECLARATIONS!C$5:G$292,4,FALSE)))</f>
        <v/>
      </c>
      <c r="E176" s="150"/>
      <c r="F176" s="151"/>
      <c r="G176" s="151"/>
      <c r="H176" s="104"/>
    </row>
    <row r="177" spans="1:8" ht="20" customHeight="1">
      <c r="A177" s="102"/>
      <c r="B177" s="103" t="str">
        <f>IF(ISNA(VLOOKUP(A177,DECLARATIONS!C$5:D$292,2,FALSE)),"",IF(VLOOKUP(A177,DECLARATIONS!C$5:D$292,2,FALSE)="","---",VLOOKUP(A177,DECLARATIONS!C$5:D$292,2,FALSE)))</f>
        <v/>
      </c>
      <c r="C177" s="103" t="str">
        <f>IF(ISNA(VLOOKUP(A177,DECLARATIONS!C$5:G$292,5,FALSE)),"",IF(VLOOKUP(A177,DECLARATIONS!C$5:G$292,5,FALSE)="","---",VLOOKUP(A177,DECLARATIONS!C$5:G$292,5,FALSE)))</f>
        <v/>
      </c>
      <c r="D177" s="103" t="str">
        <f>IF(ISNA(VLOOKUP(A177,DECLARATIONS!C$5:G$292,4,FALSE)),"",IF(VLOOKUP(A177,DECLARATIONS!C$5:G$292,4,FALSE)="","---",VLOOKUP(A177,DECLARATIONS!C$5:G$292,4,FALSE)))</f>
        <v/>
      </c>
      <c r="E177" s="150"/>
      <c r="F177" s="151"/>
      <c r="G177" s="151"/>
      <c r="H177" s="104"/>
    </row>
    <row r="178" spans="1:8" ht="20" customHeight="1">
      <c r="A178" s="102"/>
      <c r="B178" s="103" t="str">
        <f>IF(ISNA(VLOOKUP(A178,DECLARATIONS!C$5:D$292,2,FALSE)),"",IF(VLOOKUP(A178,DECLARATIONS!C$5:D$292,2,FALSE)="","---",VLOOKUP(A178,DECLARATIONS!C$5:D$292,2,FALSE)))</f>
        <v/>
      </c>
      <c r="C178" s="103" t="str">
        <f>IF(ISNA(VLOOKUP(A178,DECLARATIONS!C$5:G$292,5,FALSE)),"",IF(VLOOKUP(A178,DECLARATIONS!C$5:G$292,5,FALSE)="","---",VLOOKUP(A178,DECLARATIONS!C$5:G$292,5,FALSE)))</f>
        <v/>
      </c>
      <c r="D178" s="103" t="str">
        <f>IF(ISNA(VLOOKUP(A178,DECLARATIONS!C$5:G$292,4,FALSE)),"",IF(VLOOKUP(A178,DECLARATIONS!C$5:G$292,4,FALSE)="","---",VLOOKUP(A178,DECLARATIONS!C$5:G$292,4,FALSE)))</f>
        <v/>
      </c>
      <c r="E178" s="150"/>
      <c r="F178" s="151"/>
      <c r="G178" s="151"/>
      <c r="H178" s="104"/>
    </row>
    <row r="179" spans="1:8" ht="20" customHeight="1">
      <c r="A179" s="102"/>
      <c r="B179" s="103" t="str">
        <f>IF(ISNA(VLOOKUP(A179,DECLARATIONS!C$5:D$292,2,FALSE)),"",IF(VLOOKUP(A179,DECLARATIONS!C$5:D$292,2,FALSE)="","---",VLOOKUP(A179,DECLARATIONS!C$5:D$292,2,FALSE)))</f>
        <v/>
      </c>
      <c r="C179" s="103" t="str">
        <f>IF(ISNA(VLOOKUP(A179,DECLARATIONS!C$5:G$292,5,FALSE)),"",IF(VLOOKUP(A179,DECLARATIONS!C$5:G$292,5,FALSE)="","---",VLOOKUP(A179,DECLARATIONS!C$5:G$292,5,FALSE)))</f>
        <v/>
      </c>
      <c r="D179" s="103" t="str">
        <f>IF(ISNA(VLOOKUP(A179,DECLARATIONS!C$5:G$292,4,FALSE)),"",IF(VLOOKUP(A179,DECLARATIONS!C$5:G$292,4,FALSE)="","---",VLOOKUP(A179,DECLARATIONS!C$5:G$292,4,FALSE)))</f>
        <v/>
      </c>
      <c r="E179" s="150"/>
      <c r="F179" s="151"/>
      <c r="G179" s="151"/>
      <c r="H179" s="104"/>
    </row>
    <row r="180" spans="1:8" ht="20" customHeight="1">
      <c r="A180" s="102"/>
      <c r="B180" s="103" t="str">
        <f>IF(ISNA(VLOOKUP(A180,DECLARATIONS!C$5:D$292,2,FALSE)),"",IF(VLOOKUP(A180,DECLARATIONS!C$5:D$292,2,FALSE)="","---",VLOOKUP(A180,DECLARATIONS!C$5:D$292,2,FALSE)))</f>
        <v/>
      </c>
      <c r="C180" s="103" t="str">
        <f>IF(ISNA(VLOOKUP(A180,DECLARATIONS!C$5:G$292,5,FALSE)),"",IF(VLOOKUP(A180,DECLARATIONS!C$5:G$292,5,FALSE)="","---",VLOOKUP(A180,DECLARATIONS!C$5:G$292,5,FALSE)))</f>
        <v/>
      </c>
      <c r="D180" s="103" t="str">
        <f>IF(ISNA(VLOOKUP(A180,DECLARATIONS!C$5:G$292,4,FALSE)),"",IF(VLOOKUP(A180,DECLARATIONS!C$5:G$292,4,FALSE)="","---",VLOOKUP(A180,DECLARATIONS!C$5:G$292,4,FALSE)))</f>
        <v/>
      </c>
      <c r="E180" s="150"/>
      <c r="F180" s="151"/>
      <c r="G180" s="151"/>
      <c r="H180" s="104"/>
    </row>
    <row r="181" spans="1:8" ht="20" customHeight="1">
      <c r="A181" s="102"/>
      <c r="B181" s="103" t="str">
        <f>IF(ISNA(VLOOKUP(A181,DECLARATIONS!C$5:D$292,2,FALSE)),"",IF(VLOOKUP(A181,DECLARATIONS!C$5:D$292,2,FALSE)="","---",VLOOKUP(A181,DECLARATIONS!C$5:D$292,2,FALSE)))</f>
        <v/>
      </c>
      <c r="C181" s="103" t="str">
        <f>IF(ISNA(VLOOKUP(A181,DECLARATIONS!C$5:G$292,5,FALSE)),"",IF(VLOOKUP(A181,DECLARATIONS!C$5:G$292,5,FALSE)="","---",VLOOKUP(A181,DECLARATIONS!C$5:G$292,5,FALSE)))</f>
        <v/>
      </c>
      <c r="D181" s="103" t="str">
        <f>IF(ISNA(VLOOKUP(A181,DECLARATIONS!C$5:G$292,4,FALSE)),"",IF(VLOOKUP(A181,DECLARATIONS!C$5:G$292,4,FALSE)="","---",VLOOKUP(A181,DECLARATIONS!C$5:G$292,4,FALSE)))</f>
        <v/>
      </c>
      <c r="E181" s="151"/>
      <c r="F181" s="151"/>
      <c r="G181" s="151"/>
      <c r="H181" s="104"/>
    </row>
    <row r="182" spans="1:8" ht="20" customHeight="1">
      <c r="A182" s="102"/>
      <c r="B182" s="103" t="str">
        <f>IF(ISNA(VLOOKUP(A182,DECLARATIONS!C$5:D$292,2,FALSE)),"",IF(VLOOKUP(A182,DECLARATIONS!C$5:D$292,2,FALSE)="","---",VLOOKUP(A182,DECLARATIONS!C$5:D$292,2,FALSE)))</f>
        <v/>
      </c>
      <c r="C182" s="103" t="str">
        <f>IF(ISNA(VLOOKUP(A182,DECLARATIONS!C$5:G$292,5,FALSE)),"",IF(VLOOKUP(A182,DECLARATIONS!C$5:G$292,5,FALSE)="","---",VLOOKUP(A182,DECLARATIONS!C$5:G$292,5,FALSE)))</f>
        <v/>
      </c>
      <c r="D182" s="103" t="str">
        <f>IF(ISNA(VLOOKUP(A182,DECLARATIONS!C$5:G$292,4,FALSE)),"",IF(VLOOKUP(A182,DECLARATIONS!C$5:G$292,4,FALSE)="","---",VLOOKUP(A182,DECLARATIONS!C$5:G$292,4,FALSE)))</f>
        <v/>
      </c>
      <c r="E182" s="151"/>
      <c r="F182" s="151"/>
      <c r="G182" s="151"/>
      <c r="H182" s="104"/>
    </row>
    <row r="183" spans="1:8" ht="20" customHeight="1">
      <c r="A183" s="102"/>
      <c r="B183" s="103" t="str">
        <f>IF(ISNA(VLOOKUP(A183,DECLARATIONS!C$5:D$292,2,FALSE)),"",IF(VLOOKUP(A183,DECLARATIONS!C$5:D$292,2,FALSE)="","---",VLOOKUP(A183,DECLARATIONS!C$5:D$292,2,FALSE)))</f>
        <v/>
      </c>
      <c r="C183" s="103" t="str">
        <f>IF(ISNA(VLOOKUP(A183,DECLARATIONS!C$5:G$292,5,FALSE)),"",IF(VLOOKUP(A183,DECLARATIONS!C$5:G$292,5,FALSE)="","---",VLOOKUP(A183,DECLARATIONS!C$5:G$292,5,FALSE)))</f>
        <v/>
      </c>
      <c r="D183" s="103" t="str">
        <f>IF(ISNA(VLOOKUP(A183,DECLARATIONS!C$5:G$292,4,FALSE)),"",IF(VLOOKUP(A183,DECLARATIONS!C$5:G$292,4,FALSE)="","---",VLOOKUP(A183,DECLARATIONS!C$5:G$292,4,FALSE)))</f>
        <v/>
      </c>
      <c r="E183" s="151"/>
      <c r="F183" s="151"/>
      <c r="G183" s="151"/>
      <c r="H183" s="104"/>
    </row>
    <row r="184" spans="1:8" ht="20" customHeight="1">
      <c r="A184" s="102"/>
      <c r="B184" s="103" t="str">
        <f>IF(ISNA(VLOOKUP(A184,DECLARATIONS!C$5:D$292,2,FALSE)),"",IF(VLOOKUP(A184,DECLARATIONS!C$5:D$292,2,FALSE)="","---",VLOOKUP(A184,DECLARATIONS!C$5:D$292,2,FALSE)))</f>
        <v/>
      </c>
      <c r="C184" s="103" t="str">
        <f>IF(ISNA(VLOOKUP(A184,DECLARATIONS!C$5:G$292,5,FALSE)),"",IF(VLOOKUP(A184,DECLARATIONS!C$5:G$292,5,FALSE)="","---",VLOOKUP(A184,DECLARATIONS!C$5:G$292,5,FALSE)))</f>
        <v/>
      </c>
      <c r="D184" s="103" t="str">
        <f>IF(ISNA(VLOOKUP(A184,DECLARATIONS!C$5:G$292,4,FALSE)),"",IF(VLOOKUP(A184,DECLARATIONS!C$5:G$292,4,FALSE)="","---",VLOOKUP(A184,DECLARATIONS!C$5:G$292,4,FALSE)))</f>
        <v/>
      </c>
      <c r="E184" s="151"/>
      <c r="F184" s="151"/>
      <c r="G184" s="151"/>
      <c r="H184" s="104"/>
    </row>
    <row r="185" spans="1:8" ht="20" customHeight="1">
      <c r="A185" s="102"/>
      <c r="B185" s="103" t="str">
        <f>IF(ISNA(VLOOKUP(A185,DECLARATIONS!C$5:D$292,2,FALSE)),"",IF(VLOOKUP(A185,DECLARATIONS!C$5:D$292,2,FALSE)="","---",VLOOKUP(A185,DECLARATIONS!C$5:D$292,2,FALSE)))</f>
        <v/>
      </c>
      <c r="C185" s="103" t="str">
        <f>IF(ISNA(VLOOKUP(A185,DECLARATIONS!C$5:G$292,5,FALSE)),"",IF(VLOOKUP(A185,DECLARATIONS!C$5:G$292,5,FALSE)="","---",VLOOKUP(A185,DECLARATIONS!C$5:G$292,5,FALSE)))</f>
        <v/>
      </c>
      <c r="D185" s="103" t="str">
        <f>IF(ISNA(VLOOKUP(A185,DECLARATIONS!C$5:G$292,4,FALSE)),"",IF(VLOOKUP(A185,DECLARATIONS!C$5:G$292,4,FALSE)="","---",VLOOKUP(A185,DECLARATIONS!C$5:G$292,4,FALSE)))</f>
        <v/>
      </c>
      <c r="E185" s="151"/>
      <c r="F185" s="151"/>
      <c r="G185" s="151"/>
      <c r="H185" s="104"/>
    </row>
    <row r="186" spans="1:8" ht="20" customHeight="1">
      <c r="A186" s="102"/>
      <c r="B186" s="103" t="str">
        <f>IF(ISNA(VLOOKUP(A186,DECLARATIONS!C$5:D$292,2,FALSE)),"",IF(VLOOKUP(A186,DECLARATIONS!C$5:D$292,2,FALSE)="","---",VLOOKUP(A186,DECLARATIONS!C$5:D$292,2,FALSE)))</f>
        <v/>
      </c>
      <c r="C186" s="103" t="str">
        <f>IF(ISNA(VLOOKUP(A186,DECLARATIONS!C$5:G$292,5,FALSE)),"",IF(VLOOKUP(A186,DECLARATIONS!C$5:G$292,5,FALSE)="","---",VLOOKUP(A186,DECLARATIONS!C$5:G$292,5,FALSE)))</f>
        <v/>
      </c>
      <c r="D186" s="103" t="str">
        <f>IF(ISNA(VLOOKUP(A186,DECLARATIONS!C$5:G$292,4,FALSE)),"",IF(VLOOKUP(A186,DECLARATIONS!C$5:G$292,4,FALSE)="","---",VLOOKUP(A186,DECLARATIONS!C$5:G$292,4,FALSE)))</f>
        <v/>
      </c>
      <c r="E186" s="151"/>
      <c r="F186" s="151"/>
      <c r="G186" s="151"/>
      <c r="H186" s="104"/>
    </row>
    <row r="187" spans="1:8" ht="20" customHeight="1">
      <c r="A187" s="102"/>
      <c r="B187" s="103" t="str">
        <f>IF(ISNA(VLOOKUP(A187,DECLARATIONS!C$5:D$292,2,FALSE)),"",IF(VLOOKUP(A187,DECLARATIONS!C$5:D$292,2,FALSE)="","---",VLOOKUP(A187,DECLARATIONS!C$5:D$292,2,FALSE)))</f>
        <v/>
      </c>
      <c r="C187" s="103" t="str">
        <f>IF(ISNA(VLOOKUP(A187,DECLARATIONS!C$5:G$292,5,FALSE)),"",IF(VLOOKUP(A187,DECLARATIONS!C$5:G$292,5,FALSE)="","---",VLOOKUP(A187,DECLARATIONS!C$5:G$292,5,FALSE)))</f>
        <v/>
      </c>
      <c r="D187" s="103" t="str">
        <f>IF(ISNA(VLOOKUP(A187,DECLARATIONS!C$5:G$292,4,FALSE)),"",IF(VLOOKUP(A187,DECLARATIONS!C$5:G$292,4,FALSE)="","---",VLOOKUP(A187,DECLARATIONS!C$5:G$292,4,FALSE)))</f>
        <v/>
      </c>
      <c r="E187" s="151"/>
      <c r="F187" s="151"/>
      <c r="G187" s="151"/>
      <c r="H187" s="104"/>
    </row>
    <row r="188" spans="1:8" ht="20" customHeight="1">
      <c r="A188" s="102"/>
      <c r="B188" s="103" t="str">
        <f>IF(ISNA(VLOOKUP(A188,DECLARATIONS!C$5:D$292,2,FALSE)),"",IF(VLOOKUP(A188,DECLARATIONS!C$5:D$292,2,FALSE)="","---",VLOOKUP(A188,DECLARATIONS!C$5:D$292,2,FALSE)))</f>
        <v/>
      </c>
      <c r="C188" s="103" t="str">
        <f>IF(ISNA(VLOOKUP(A188,DECLARATIONS!C$5:G$292,5,FALSE)),"",IF(VLOOKUP(A188,DECLARATIONS!C$5:G$292,5,FALSE)="","---",VLOOKUP(A188,DECLARATIONS!C$5:G$292,5,FALSE)))</f>
        <v/>
      </c>
      <c r="D188" s="103" t="str">
        <f>IF(ISNA(VLOOKUP(A188,DECLARATIONS!C$5:G$292,4,FALSE)),"",IF(VLOOKUP(A188,DECLARATIONS!C$5:G$292,4,FALSE)="","---",VLOOKUP(A188,DECLARATIONS!C$5:G$292,4,FALSE)))</f>
        <v/>
      </c>
      <c r="E188" s="151"/>
      <c r="F188" s="151"/>
      <c r="G188" s="151"/>
      <c r="H188" s="104"/>
    </row>
    <row r="189" spans="1:8" ht="20" customHeight="1">
      <c r="A189" s="102"/>
      <c r="B189" s="103" t="str">
        <f>IF(ISNA(VLOOKUP(A189,DECLARATIONS!C$5:D$292,2,FALSE)),"",IF(VLOOKUP(A189,DECLARATIONS!C$5:D$292,2,FALSE)="","---",VLOOKUP(A189,DECLARATIONS!C$5:D$292,2,FALSE)))</f>
        <v/>
      </c>
      <c r="C189" s="103" t="str">
        <f>IF(ISNA(VLOOKUP(A189,DECLARATIONS!C$5:G$292,5,FALSE)),"",IF(VLOOKUP(A189,DECLARATIONS!C$5:G$292,5,FALSE)="","---",VLOOKUP(A189,DECLARATIONS!C$5:G$292,5,FALSE)))</f>
        <v/>
      </c>
      <c r="D189" s="103" t="str">
        <f>IF(ISNA(VLOOKUP(A189,DECLARATIONS!C$5:G$292,4,FALSE)),"",IF(VLOOKUP(A189,DECLARATIONS!C$5:G$292,4,FALSE)="","---",VLOOKUP(A189,DECLARATIONS!C$5:G$292,4,FALSE)))</f>
        <v/>
      </c>
      <c r="E189" s="151"/>
      <c r="F189" s="151"/>
      <c r="G189" s="151"/>
      <c r="H189" s="104"/>
    </row>
    <row r="190" spans="1:8" ht="20" customHeight="1">
      <c r="A190" s="102"/>
      <c r="B190" s="103" t="str">
        <f>IF(ISNA(VLOOKUP(A190,DECLARATIONS!C$5:D$292,2,FALSE)),"",IF(VLOOKUP(A190,DECLARATIONS!C$5:D$292,2,FALSE)="","---",VLOOKUP(A190,DECLARATIONS!C$5:D$292,2,FALSE)))</f>
        <v/>
      </c>
      <c r="C190" s="103" t="str">
        <f>IF(ISNA(VLOOKUP(A190,DECLARATIONS!C$5:G$292,5,FALSE)),"",IF(VLOOKUP(A190,DECLARATIONS!C$5:G$292,5,FALSE)="","---",VLOOKUP(A190,DECLARATIONS!C$5:G$292,5,FALSE)))</f>
        <v/>
      </c>
      <c r="D190" s="103" t="str">
        <f>IF(ISNA(VLOOKUP(A190,DECLARATIONS!C$5:G$292,4,FALSE)),"",IF(VLOOKUP(A190,DECLARATIONS!C$5:G$292,4,FALSE)="","---",VLOOKUP(A190,DECLARATIONS!C$5:G$292,4,FALSE)))</f>
        <v/>
      </c>
      <c r="E190" s="151"/>
      <c r="F190" s="151"/>
      <c r="G190" s="151"/>
      <c r="H190" s="104"/>
    </row>
    <row r="191" spans="1:8" ht="20" customHeight="1">
      <c r="A191" s="102"/>
      <c r="B191" s="103" t="str">
        <f>IF(ISNA(VLOOKUP(A191,DECLARATIONS!C$5:D$292,2,FALSE)),"",IF(VLOOKUP(A191,DECLARATIONS!C$5:D$292,2,FALSE)="","---",VLOOKUP(A191,DECLARATIONS!C$5:D$292,2,FALSE)))</f>
        <v/>
      </c>
      <c r="C191" s="103" t="str">
        <f>IF(ISNA(VLOOKUP(A191,DECLARATIONS!C$5:G$292,5,FALSE)),"",IF(VLOOKUP(A191,DECLARATIONS!C$5:G$292,5,FALSE)="","---",VLOOKUP(A191,DECLARATIONS!C$5:G$292,5,FALSE)))</f>
        <v/>
      </c>
      <c r="D191" s="103" t="str">
        <f>IF(ISNA(VLOOKUP(A191,DECLARATIONS!C$5:G$292,4,FALSE)),"",IF(VLOOKUP(A191,DECLARATIONS!C$5:G$292,4,FALSE)="","---",VLOOKUP(A191,DECLARATIONS!C$5:G$292,4,FALSE)))</f>
        <v/>
      </c>
      <c r="E191" s="151"/>
      <c r="F191" s="151"/>
      <c r="G191" s="151"/>
      <c r="H191" s="104"/>
    </row>
    <row r="192" spans="1:8" ht="20" customHeight="1">
      <c r="A192" s="102"/>
      <c r="B192" s="103" t="str">
        <f>IF(ISNA(VLOOKUP(A192,DECLARATIONS!C$5:D$292,2,FALSE)),"",IF(VLOOKUP(A192,DECLARATIONS!C$5:D$292,2,FALSE)="","---",VLOOKUP(A192,DECLARATIONS!C$5:D$292,2,FALSE)))</f>
        <v/>
      </c>
      <c r="C192" s="103" t="str">
        <f>IF(ISNA(VLOOKUP(A192,DECLARATIONS!C$5:G$292,5,FALSE)),"",IF(VLOOKUP(A192,DECLARATIONS!C$5:G$292,5,FALSE)="","---",VLOOKUP(A192,DECLARATIONS!C$5:G$292,5,FALSE)))</f>
        <v/>
      </c>
      <c r="D192" s="103" t="str">
        <f>IF(ISNA(VLOOKUP(A192,DECLARATIONS!C$5:G$292,4,FALSE)),"",IF(VLOOKUP(A192,DECLARATIONS!C$5:G$292,4,FALSE)="","---",VLOOKUP(A192,DECLARATIONS!C$5:G$292,4,FALSE)))</f>
        <v/>
      </c>
      <c r="E192" s="151"/>
      <c r="F192" s="151"/>
      <c r="G192" s="151"/>
      <c r="H192" s="104"/>
    </row>
    <row r="193" spans="1:8" ht="20" customHeight="1">
      <c r="A193" s="102"/>
      <c r="B193" s="103" t="str">
        <f>IF(ISNA(VLOOKUP(A193,DECLARATIONS!C$5:D$292,2,FALSE)),"",IF(VLOOKUP(A193,DECLARATIONS!C$5:D$292,2,FALSE)="","---",VLOOKUP(A193,DECLARATIONS!C$5:D$292,2,FALSE)))</f>
        <v/>
      </c>
      <c r="C193" s="103" t="str">
        <f>IF(ISNA(VLOOKUP(A193,DECLARATIONS!C$5:G$292,5,FALSE)),"",IF(VLOOKUP(A193,DECLARATIONS!C$5:G$292,5,FALSE)="","---",VLOOKUP(A193,DECLARATIONS!C$5:G$292,5,FALSE)))</f>
        <v/>
      </c>
      <c r="D193" s="103" t="str">
        <f>IF(ISNA(VLOOKUP(A193,DECLARATIONS!C$5:G$292,4,FALSE)),"",IF(VLOOKUP(A193,DECLARATIONS!C$5:G$292,4,FALSE)="","---",VLOOKUP(A193,DECLARATIONS!C$5:G$292,4,FALSE)))</f>
        <v/>
      </c>
      <c r="E193" s="151"/>
      <c r="F193" s="151"/>
      <c r="G193" s="151"/>
      <c r="H193" s="104"/>
    </row>
    <row r="194" spans="1:8" ht="20" customHeight="1">
      <c r="A194" s="102"/>
      <c r="B194" s="103" t="str">
        <f>IF(ISNA(VLOOKUP(A194,DECLARATIONS!C$5:D$292,2,FALSE)),"",IF(VLOOKUP(A194,DECLARATIONS!C$5:D$292,2,FALSE)="","---",VLOOKUP(A194,DECLARATIONS!C$5:D$292,2,FALSE)))</f>
        <v/>
      </c>
      <c r="C194" s="103" t="str">
        <f>IF(ISNA(VLOOKUP(A194,DECLARATIONS!C$5:G$292,5,FALSE)),"",IF(VLOOKUP(A194,DECLARATIONS!C$5:G$292,5,FALSE)="","---",VLOOKUP(A194,DECLARATIONS!C$5:G$292,5,FALSE)))</f>
        <v/>
      </c>
      <c r="D194" s="103" t="str">
        <f>IF(ISNA(VLOOKUP(A194,DECLARATIONS!C$5:G$292,4,FALSE)),"",IF(VLOOKUP(A194,DECLARATIONS!C$5:G$292,4,FALSE)="","---",VLOOKUP(A194,DECLARATIONS!C$5:G$292,4,FALSE)))</f>
        <v/>
      </c>
      <c r="E194" s="151"/>
      <c r="F194" s="151"/>
      <c r="G194" s="151"/>
      <c r="H194" s="104"/>
    </row>
    <row r="195" spans="1:8">
      <c r="A195" s="105"/>
      <c r="B195" s="106"/>
      <c r="C195" s="106"/>
      <c r="D195" s="106"/>
      <c r="E195" s="107"/>
      <c r="F195" s="107"/>
      <c r="G195" s="107"/>
      <c r="H195" s="107"/>
    </row>
    <row r="196" spans="1:8">
      <c r="A196" s="105"/>
      <c r="B196" s="106"/>
      <c r="C196" s="106"/>
      <c r="D196" s="106"/>
      <c r="E196" s="388" t="s">
        <v>144</v>
      </c>
      <c r="F196" s="388"/>
      <c r="G196" s="389" t="s">
        <v>67</v>
      </c>
      <c r="H196" s="389"/>
    </row>
    <row r="197" spans="1:8">
      <c r="A197" s="105"/>
      <c r="B197" s="397" t="s">
        <v>142</v>
      </c>
      <c r="C197" s="398"/>
      <c r="D197" s="106"/>
      <c r="E197" s="389"/>
      <c r="F197" s="389"/>
      <c r="G197" s="389"/>
      <c r="H197" s="389"/>
    </row>
    <row r="198" spans="1:8">
      <c r="A198" s="105"/>
      <c r="B198" s="399"/>
      <c r="C198" s="400"/>
      <c r="D198" s="106"/>
      <c r="E198" s="389"/>
      <c r="F198" s="389"/>
      <c r="G198" s="389"/>
      <c r="H198" s="389"/>
    </row>
    <row r="199" spans="1:8">
      <c r="A199" s="105"/>
      <c r="B199" s="106"/>
      <c r="C199" s="106"/>
      <c r="D199" s="106"/>
      <c r="E199" s="389"/>
      <c r="F199" s="389"/>
      <c r="G199" s="389"/>
      <c r="H199" s="389"/>
    </row>
    <row r="200" spans="1:8" ht="8" customHeight="1">
      <c r="A200" s="105"/>
      <c r="B200" s="106"/>
      <c r="C200" s="106"/>
      <c r="D200" s="106"/>
      <c r="E200" s="155"/>
      <c r="F200" s="155"/>
      <c r="G200" s="155"/>
      <c r="H200" s="155"/>
    </row>
    <row r="201" spans="1:8" ht="20">
      <c r="A201" s="390" t="str">
        <f>'MATCH DETAILS'!A1:D1</f>
        <v>OXFORDSHIRE TRACK &amp; FIELD LEAGUE 2025</v>
      </c>
      <c r="B201" s="391"/>
      <c r="C201" s="391"/>
      <c r="D201" s="391"/>
      <c r="E201" s="391"/>
      <c r="F201" s="391"/>
      <c r="G201" s="391"/>
      <c r="H201" s="392"/>
    </row>
    <row r="202" spans="1:8" ht="18">
      <c r="A202" s="95" t="s">
        <v>12</v>
      </c>
      <c r="B202" s="96">
        <f>'MATCH DETAILS'!$B$4</f>
        <v>45774</v>
      </c>
      <c r="C202" s="154">
        <v>0.52083333333333337</v>
      </c>
      <c r="D202" s="95" t="s">
        <v>13</v>
      </c>
      <c r="E202" s="393" t="str">
        <f>'MATCH DETAILS'!$B$5</f>
        <v>Horspath, Oxford</v>
      </c>
      <c r="F202" s="394"/>
      <c r="G202" s="394"/>
      <c r="H202" s="395"/>
    </row>
    <row r="203" spans="1:8" ht="18">
      <c r="A203" s="396" t="s">
        <v>70</v>
      </c>
      <c r="B203" s="396"/>
      <c r="C203" s="396"/>
      <c r="D203" s="396"/>
      <c r="E203" s="94">
        <v>1</v>
      </c>
      <c r="F203" s="94">
        <v>2</v>
      </c>
      <c r="G203" s="94">
        <v>3</v>
      </c>
      <c r="H203" s="94" t="s">
        <v>66</v>
      </c>
    </row>
    <row r="204" spans="1:8" ht="18">
      <c r="A204" s="100"/>
      <c r="B204" s="100"/>
      <c r="C204" s="100"/>
      <c r="D204" s="100"/>
      <c r="E204" s="101"/>
      <c r="F204" s="101"/>
      <c r="G204" s="101"/>
      <c r="H204" s="101"/>
    </row>
    <row r="205" spans="1:8" ht="20" customHeight="1">
      <c r="A205" s="102" t="str" cm="1">
        <f t="array" ref="A205">IFERROR(_xlfn.TEXTSPLIT(IFERROR(_xlfn.TEXTJOIN(",",TRUE,_xlfn._xlws.FILTER(BlockAllocations!$F$3:$F$20,BlockAllocations!$E$3:$E$20=BlockAllocations!$G$11)),""),,",")+0,"!")</f>
        <v>!</v>
      </c>
      <c r="B205" s="103" t="str">
        <f>IF(ISNA(VLOOKUP(A205,DECLARATIONS!C$5:D$292,2,FALSE)),"",IF(VLOOKUP(A205,DECLARATIONS!C$5:D$292,2,FALSE)="","---",VLOOKUP(A205,DECLARATIONS!C$5:D$292,2,FALSE)))</f>
        <v/>
      </c>
      <c r="C205" s="103" t="str">
        <f>IF(ISNA(VLOOKUP(A205,DECLARATIONS!C$5:G$292,5,FALSE)),"",IF(VLOOKUP(A205,DECLARATIONS!C$5:G$292,5,FALSE)="","---",VLOOKUP(A205,DECLARATIONS!C$5:G$292,5,FALSE)))</f>
        <v/>
      </c>
      <c r="D205" s="103" t="str">
        <f>IF(ISNA(VLOOKUP(A205,DECLARATIONS!C$5:G$292,4,FALSE)),"",IF(VLOOKUP(A205,DECLARATIONS!C$5:G$292,4,FALSE)="","---",VLOOKUP(A205,DECLARATIONS!C$5:G$292,4,FALSE)))</f>
        <v/>
      </c>
      <c r="E205" s="150"/>
      <c r="F205" s="151"/>
      <c r="G205" s="151"/>
      <c r="H205" s="104"/>
    </row>
    <row r="206" spans="1:8" ht="20" customHeight="1">
      <c r="A206" s="102"/>
      <c r="B206" s="103" t="str">
        <f>IF(ISNA(VLOOKUP(A206,DECLARATIONS!C$5:D$292,2,FALSE)),"",IF(VLOOKUP(A206,DECLARATIONS!C$5:D$292,2,FALSE)="","---",VLOOKUP(A206,DECLARATIONS!C$5:D$292,2,FALSE)))</f>
        <v/>
      </c>
      <c r="C206" s="103" t="str">
        <f>IF(ISNA(VLOOKUP(A206,DECLARATIONS!C$5:G$292,5,FALSE)),"",IF(VLOOKUP(A206,DECLARATIONS!C$5:G$292,5,FALSE)="","---",VLOOKUP(A206,DECLARATIONS!C$5:G$292,5,FALSE)))</f>
        <v/>
      </c>
      <c r="D206" s="103" t="str">
        <f>IF(ISNA(VLOOKUP(A206,DECLARATIONS!C$5:G$292,4,FALSE)),"",IF(VLOOKUP(A206,DECLARATIONS!C$5:G$292,4,FALSE)="","---",VLOOKUP(A206,DECLARATIONS!C$5:G$292,4,FALSE)))</f>
        <v/>
      </c>
      <c r="E206" s="150"/>
      <c r="F206" s="151"/>
      <c r="G206" s="151"/>
      <c r="H206" s="104"/>
    </row>
    <row r="207" spans="1:8" ht="20" customHeight="1">
      <c r="A207" s="102"/>
      <c r="B207" s="103" t="str">
        <f>IF(ISNA(VLOOKUP(A207,DECLARATIONS!C$5:D$292,2,FALSE)),"",IF(VLOOKUP(A207,DECLARATIONS!C$5:D$292,2,FALSE)="","---",VLOOKUP(A207,DECLARATIONS!C$5:D$292,2,FALSE)))</f>
        <v/>
      </c>
      <c r="C207" s="103" t="str">
        <f>IF(ISNA(VLOOKUP(A207,DECLARATIONS!C$5:G$292,5,FALSE)),"",IF(VLOOKUP(A207,DECLARATIONS!C$5:G$292,5,FALSE)="","---",VLOOKUP(A207,DECLARATIONS!C$5:G$292,5,FALSE)))</f>
        <v/>
      </c>
      <c r="D207" s="103" t="str">
        <f>IF(ISNA(VLOOKUP(A207,DECLARATIONS!C$5:G$292,4,FALSE)),"",IF(VLOOKUP(A207,DECLARATIONS!C$5:G$292,4,FALSE)="","---",VLOOKUP(A207,DECLARATIONS!C$5:G$292,4,FALSE)))</f>
        <v/>
      </c>
      <c r="E207" s="150"/>
      <c r="F207" s="151"/>
      <c r="G207" s="151"/>
      <c r="H207" s="104"/>
    </row>
    <row r="208" spans="1:8" ht="20" customHeight="1">
      <c r="A208" s="102"/>
      <c r="B208" s="103" t="str">
        <f>IF(ISNA(VLOOKUP(A208,DECLARATIONS!C$5:D$292,2,FALSE)),"",IF(VLOOKUP(A208,DECLARATIONS!C$5:D$292,2,FALSE)="","---",VLOOKUP(A208,DECLARATIONS!C$5:D$292,2,FALSE)))</f>
        <v/>
      </c>
      <c r="C208" s="103" t="str">
        <f>IF(ISNA(VLOOKUP(A208,DECLARATIONS!C$5:G$292,5,FALSE)),"",IF(VLOOKUP(A208,DECLARATIONS!C$5:G$292,5,FALSE)="","---",VLOOKUP(A208,DECLARATIONS!C$5:G$292,5,FALSE)))</f>
        <v/>
      </c>
      <c r="D208" s="103" t="str">
        <f>IF(ISNA(VLOOKUP(A208,DECLARATIONS!C$5:G$292,4,FALSE)),"",IF(VLOOKUP(A208,DECLARATIONS!C$5:G$292,4,FALSE)="","---",VLOOKUP(A208,DECLARATIONS!C$5:G$292,4,FALSE)))</f>
        <v/>
      </c>
      <c r="E208" s="150"/>
      <c r="F208" s="151"/>
      <c r="G208" s="151"/>
      <c r="H208" s="104"/>
    </row>
    <row r="209" spans="1:8" ht="20" customHeight="1">
      <c r="A209" s="102"/>
      <c r="B209" s="103" t="str">
        <f>IF(ISNA(VLOOKUP(A209,DECLARATIONS!C$5:D$292,2,FALSE)),"",IF(VLOOKUP(A209,DECLARATIONS!C$5:D$292,2,FALSE)="","---",VLOOKUP(A209,DECLARATIONS!C$5:D$292,2,FALSE)))</f>
        <v/>
      </c>
      <c r="C209" s="103" t="str">
        <f>IF(ISNA(VLOOKUP(A209,DECLARATIONS!C$5:G$292,5,FALSE)),"",IF(VLOOKUP(A209,DECLARATIONS!C$5:G$292,5,FALSE)="","---",VLOOKUP(A209,DECLARATIONS!C$5:G$292,5,FALSE)))</f>
        <v/>
      </c>
      <c r="D209" s="103" t="str">
        <f>IF(ISNA(VLOOKUP(A209,DECLARATIONS!C$5:G$292,4,FALSE)),"",IF(VLOOKUP(A209,DECLARATIONS!C$5:G$292,4,FALSE)="","---",VLOOKUP(A209,DECLARATIONS!C$5:G$292,4,FALSE)))</f>
        <v/>
      </c>
      <c r="E209" s="150"/>
      <c r="F209" s="151"/>
      <c r="G209" s="151"/>
      <c r="H209" s="104"/>
    </row>
    <row r="210" spans="1:8" ht="20" customHeight="1">
      <c r="A210" s="102"/>
      <c r="B210" s="103" t="str">
        <f>IF(ISNA(VLOOKUP(A210,DECLARATIONS!C$5:D$292,2,FALSE)),"",IF(VLOOKUP(A210,DECLARATIONS!C$5:D$292,2,FALSE)="","---",VLOOKUP(A210,DECLARATIONS!C$5:D$292,2,FALSE)))</f>
        <v/>
      </c>
      <c r="C210" s="103" t="str">
        <f>IF(ISNA(VLOOKUP(A210,DECLARATIONS!C$5:G$292,5,FALSE)),"",IF(VLOOKUP(A210,DECLARATIONS!C$5:G$292,5,FALSE)="","---",VLOOKUP(A210,DECLARATIONS!C$5:G$292,5,FALSE)))</f>
        <v/>
      </c>
      <c r="D210" s="103" t="str">
        <f>IF(ISNA(VLOOKUP(A210,DECLARATIONS!C$5:G$292,4,FALSE)),"",IF(VLOOKUP(A210,DECLARATIONS!C$5:G$292,4,FALSE)="","---",VLOOKUP(A210,DECLARATIONS!C$5:G$292,4,FALSE)))</f>
        <v/>
      </c>
      <c r="E210" s="150"/>
      <c r="F210" s="151"/>
      <c r="G210" s="151"/>
      <c r="H210" s="104"/>
    </row>
    <row r="211" spans="1:8" ht="20" customHeight="1">
      <c r="A211" s="102"/>
      <c r="B211" s="103" t="str">
        <f>IF(ISNA(VLOOKUP(A211,DECLARATIONS!C$5:D$292,2,FALSE)),"",IF(VLOOKUP(A211,DECLARATIONS!C$5:D$292,2,FALSE)="","---",VLOOKUP(A211,DECLARATIONS!C$5:D$292,2,FALSE)))</f>
        <v/>
      </c>
      <c r="C211" s="103" t="str">
        <f>IF(ISNA(VLOOKUP(A211,DECLARATIONS!C$5:G$292,5,FALSE)),"",IF(VLOOKUP(A211,DECLARATIONS!C$5:G$292,5,FALSE)="","---",VLOOKUP(A211,DECLARATIONS!C$5:G$292,5,FALSE)))</f>
        <v/>
      </c>
      <c r="D211" s="103" t="str">
        <f>IF(ISNA(VLOOKUP(A211,DECLARATIONS!C$5:G$292,4,FALSE)),"",IF(VLOOKUP(A211,DECLARATIONS!C$5:G$292,4,FALSE)="","---",VLOOKUP(A211,DECLARATIONS!C$5:G$292,4,FALSE)))</f>
        <v/>
      </c>
      <c r="E211" s="150"/>
      <c r="F211" s="151"/>
      <c r="G211" s="151"/>
      <c r="H211" s="104"/>
    </row>
    <row r="212" spans="1:8" ht="20" customHeight="1">
      <c r="A212" s="102"/>
      <c r="B212" s="103" t="str">
        <f>IF(ISNA(VLOOKUP(A212,DECLARATIONS!C$5:D$292,2,FALSE)),"",IF(VLOOKUP(A212,DECLARATIONS!C$5:D$292,2,FALSE)="","---",VLOOKUP(A212,DECLARATIONS!C$5:D$292,2,FALSE)))</f>
        <v/>
      </c>
      <c r="C212" s="103" t="str">
        <f>IF(ISNA(VLOOKUP(A212,DECLARATIONS!C$5:G$292,5,FALSE)),"",IF(VLOOKUP(A212,DECLARATIONS!C$5:G$292,5,FALSE)="","---",VLOOKUP(A212,DECLARATIONS!C$5:G$292,5,FALSE)))</f>
        <v/>
      </c>
      <c r="D212" s="103" t="str">
        <f>IF(ISNA(VLOOKUP(A212,DECLARATIONS!C$5:G$292,4,FALSE)),"",IF(VLOOKUP(A212,DECLARATIONS!C$5:G$292,4,FALSE)="","---",VLOOKUP(A212,DECLARATIONS!C$5:G$292,4,FALSE)))</f>
        <v/>
      </c>
      <c r="E212" s="150"/>
      <c r="F212" s="151"/>
      <c r="G212" s="151"/>
      <c r="H212" s="104"/>
    </row>
    <row r="213" spans="1:8" ht="20" customHeight="1">
      <c r="A213" s="102"/>
      <c r="B213" s="103" t="str">
        <f>IF(ISNA(VLOOKUP(A213,DECLARATIONS!C$5:D$292,2,FALSE)),"",IF(VLOOKUP(A213,DECLARATIONS!C$5:D$292,2,FALSE)="","---",VLOOKUP(A213,DECLARATIONS!C$5:D$292,2,FALSE)))</f>
        <v/>
      </c>
      <c r="C213" s="103" t="str">
        <f>IF(ISNA(VLOOKUP(A213,DECLARATIONS!C$5:G$292,5,FALSE)),"",IF(VLOOKUP(A213,DECLARATIONS!C$5:G$292,5,FALSE)="","---",VLOOKUP(A213,DECLARATIONS!C$5:G$292,5,FALSE)))</f>
        <v/>
      </c>
      <c r="D213" s="103" t="str">
        <f>IF(ISNA(VLOOKUP(A213,DECLARATIONS!C$5:G$292,4,FALSE)),"",IF(VLOOKUP(A213,DECLARATIONS!C$5:G$292,4,FALSE)="","---",VLOOKUP(A213,DECLARATIONS!C$5:G$292,4,FALSE)))</f>
        <v/>
      </c>
      <c r="E213" s="150"/>
      <c r="F213" s="151"/>
      <c r="G213" s="151"/>
      <c r="H213" s="104"/>
    </row>
    <row r="214" spans="1:8" ht="20" customHeight="1">
      <c r="A214" s="102"/>
      <c r="B214" s="103" t="str">
        <f>IF(ISNA(VLOOKUP(A214,DECLARATIONS!C$5:D$292,2,FALSE)),"",IF(VLOOKUP(A214,DECLARATIONS!C$5:D$292,2,FALSE)="","---",VLOOKUP(A214,DECLARATIONS!C$5:D$292,2,FALSE)))</f>
        <v/>
      </c>
      <c r="C214" s="103" t="str">
        <f>IF(ISNA(VLOOKUP(A214,DECLARATIONS!C$5:G$292,5,FALSE)),"",IF(VLOOKUP(A214,DECLARATIONS!C$5:G$292,5,FALSE)="","---",VLOOKUP(A214,DECLARATIONS!C$5:G$292,5,FALSE)))</f>
        <v/>
      </c>
      <c r="D214" s="103" t="str">
        <f>IF(ISNA(VLOOKUP(A214,DECLARATIONS!C$5:G$292,4,FALSE)),"",IF(VLOOKUP(A214,DECLARATIONS!C$5:G$292,4,FALSE)="","---",VLOOKUP(A214,DECLARATIONS!C$5:G$292,4,FALSE)))</f>
        <v/>
      </c>
      <c r="E214" s="150"/>
      <c r="F214" s="151"/>
      <c r="G214" s="151"/>
      <c r="H214" s="104"/>
    </row>
    <row r="215" spans="1:8" ht="20" customHeight="1">
      <c r="A215" s="102"/>
      <c r="B215" s="103" t="str">
        <f>IF(ISNA(VLOOKUP(A215,DECLARATIONS!C$5:D$292,2,FALSE)),"",IF(VLOOKUP(A215,DECLARATIONS!C$5:D$292,2,FALSE)="","---",VLOOKUP(A215,DECLARATIONS!C$5:D$292,2,FALSE)))</f>
        <v/>
      </c>
      <c r="C215" s="103" t="str">
        <f>IF(ISNA(VLOOKUP(A215,DECLARATIONS!C$5:G$292,5,FALSE)),"",IF(VLOOKUP(A215,DECLARATIONS!C$5:G$292,5,FALSE)="","---",VLOOKUP(A215,DECLARATIONS!C$5:G$292,5,FALSE)))</f>
        <v/>
      </c>
      <c r="D215" s="103" t="str">
        <f>IF(ISNA(VLOOKUP(A215,DECLARATIONS!C$5:G$292,4,FALSE)),"",IF(VLOOKUP(A215,DECLARATIONS!C$5:G$292,4,FALSE)="","---",VLOOKUP(A215,DECLARATIONS!C$5:G$292,4,FALSE)))</f>
        <v/>
      </c>
      <c r="E215" s="150"/>
      <c r="F215" s="151"/>
      <c r="G215" s="151"/>
      <c r="H215" s="104"/>
    </row>
    <row r="216" spans="1:8" ht="20" customHeight="1">
      <c r="A216" s="102"/>
      <c r="B216" s="103" t="str">
        <f>IF(ISNA(VLOOKUP(A216,DECLARATIONS!C$5:D$292,2,FALSE)),"",IF(VLOOKUP(A216,DECLARATIONS!C$5:D$292,2,FALSE)="","---",VLOOKUP(A216,DECLARATIONS!C$5:D$292,2,FALSE)))</f>
        <v/>
      </c>
      <c r="C216" s="103" t="str">
        <f>IF(ISNA(VLOOKUP(A216,DECLARATIONS!C$5:G$292,5,FALSE)),"",IF(VLOOKUP(A216,DECLARATIONS!C$5:G$292,5,FALSE)="","---",VLOOKUP(A216,DECLARATIONS!C$5:G$292,5,FALSE)))</f>
        <v/>
      </c>
      <c r="D216" s="103" t="str">
        <f>IF(ISNA(VLOOKUP(A216,DECLARATIONS!C$5:G$292,4,FALSE)),"",IF(VLOOKUP(A216,DECLARATIONS!C$5:G$292,4,FALSE)="","---",VLOOKUP(A216,DECLARATIONS!C$5:G$292,4,FALSE)))</f>
        <v/>
      </c>
      <c r="E216" s="150"/>
      <c r="F216" s="151"/>
      <c r="G216" s="151"/>
      <c r="H216" s="104"/>
    </row>
    <row r="217" spans="1:8" ht="20" customHeight="1">
      <c r="A217" s="102"/>
      <c r="B217" s="103" t="str">
        <f>IF(ISNA(VLOOKUP(A217,DECLARATIONS!C$5:D$292,2,FALSE)),"",IF(VLOOKUP(A217,DECLARATIONS!C$5:D$292,2,FALSE)="","---",VLOOKUP(A217,DECLARATIONS!C$5:D$292,2,FALSE)))</f>
        <v/>
      </c>
      <c r="C217" s="103" t="str">
        <f>IF(ISNA(VLOOKUP(A217,DECLARATIONS!C$5:G$292,5,FALSE)),"",IF(VLOOKUP(A217,DECLARATIONS!C$5:G$292,5,FALSE)="","---",VLOOKUP(A217,DECLARATIONS!C$5:G$292,5,FALSE)))</f>
        <v/>
      </c>
      <c r="D217" s="103" t="str">
        <f>IF(ISNA(VLOOKUP(A217,DECLARATIONS!C$5:G$292,4,FALSE)),"",IF(VLOOKUP(A217,DECLARATIONS!C$5:G$292,4,FALSE)="","---",VLOOKUP(A217,DECLARATIONS!C$5:G$292,4,FALSE)))</f>
        <v/>
      </c>
      <c r="E217" s="150"/>
      <c r="F217" s="151"/>
      <c r="G217" s="151"/>
      <c r="H217" s="104"/>
    </row>
    <row r="218" spans="1:8" ht="20" customHeight="1">
      <c r="A218" s="102"/>
      <c r="B218" s="103" t="str">
        <f>IF(ISNA(VLOOKUP(A218,DECLARATIONS!C$5:D$292,2,FALSE)),"",IF(VLOOKUP(A218,DECLARATIONS!C$5:D$292,2,FALSE)="","---",VLOOKUP(A218,DECLARATIONS!C$5:D$292,2,FALSE)))</f>
        <v/>
      </c>
      <c r="C218" s="103" t="str">
        <f>IF(ISNA(VLOOKUP(A218,DECLARATIONS!C$5:G$292,5,FALSE)),"",IF(VLOOKUP(A218,DECLARATIONS!C$5:G$292,5,FALSE)="","---",VLOOKUP(A218,DECLARATIONS!C$5:G$292,5,FALSE)))</f>
        <v/>
      </c>
      <c r="D218" s="103" t="str">
        <f>IF(ISNA(VLOOKUP(A218,DECLARATIONS!C$5:G$292,4,FALSE)),"",IF(VLOOKUP(A218,DECLARATIONS!C$5:G$292,4,FALSE)="","---",VLOOKUP(A218,DECLARATIONS!C$5:G$292,4,FALSE)))</f>
        <v/>
      </c>
      <c r="E218" s="150"/>
      <c r="F218" s="151"/>
      <c r="G218" s="151"/>
      <c r="H218" s="104"/>
    </row>
    <row r="219" spans="1:8" ht="20" customHeight="1">
      <c r="A219" s="102"/>
      <c r="B219" s="103" t="str">
        <f>IF(ISNA(VLOOKUP(A219,DECLARATIONS!C$5:D$292,2,FALSE)),"",IF(VLOOKUP(A219,DECLARATIONS!C$5:D$292,2,FALSE)="","---",VLOOKUP(A219,DECLARATIONS!C$5:D$292,2,FALSE)))</f>
        <v/>
      </c>
      <c r="C219" s="103" t="str">
        <f>IF(ISNA(VLOOKUP(A219,DECLARATIONS!C$5:G$292,5,FALSE)),"",IF(VLOOKUP(A219,DECLARATIONS!C$5:G$292,5,FALSE)="","---",VLOOKUP(A219,DECLARATIONS!C$5:G$292,5,FALSE)))</f>
        <v/>
      </c>
      <c r="D219" s="103" t="str">
        <f>IF(ISNA(VLOOKUP(A219,DECLARATIONS!C$5:G$292,4,FALSE)),"",IF(VLOOKUP(A219,DECLARATIONS!C$5:G$292,4,FALSE)="","---",VLOOKUP(A219,DECLARATIONS!C$5:G$292,4,FALSE)))</f>
        <v/>
      </c>
      <c r="E219" s="150"/>
      <c r="F219" s="151"/>
      <c r="G219" s="151"/>
      <c r="H219" s="104"/>
    </row>
    <row r="220" spans="1:8" ht="20" customHeight="1">
      <c r="A220" s="102"/>
      <c r="B220" s="103" t="str">
        <f>IF(ISNA(VLOOKUP(A220,DECLARATIONS!C$5:D$292,2,FALSE)),"",IF(VLOOKUP(A220,DECLARATIONS!C$5:D$292,2,FALSE)="","---",VLOOKUP(A220,DECLARATIONS!C$5:D$292,2,FALSE)))</f>
        <v/>
      </c>
      <c r="C220" s="103" t="str">
        <f>IF(ISNA(VLOOKUP(A220,DECLARATIONS!C$5:G$292,5,FALSE)),"",IF(VLOOKUP(A220,DECLARATIONS!C$5:G$292,5,FALSE)="","---",VLOOKUP(A220,DECLARATIONS!C$5:G$292,5,FALSE)))</f>
        <v/>
      </c>
      <c r="D220" s="103" t="str">
        <f>IF(ISNA(VLOOKUP(A220,DECLARATIONS!C$5:G$292,4,FALSE)),"",IF(VLOOKUP(A220,DECLARATIONS!C$5:G$292,4,FALSE)="","---",VLOOKUP(A220,DECLARATIONS!C$5:G$292,4,FALSE)))</f>
        <v/>
      </c>
      <c r="E220" s="150"/>
      <c r="F220" s="151"/>
      <c r="G220" s="151"/>
      <c r="H220" s="104"/>
    </row>
    <row r="221" spans="1:8" ht="20" customHeight="1">
      <c r="A221" s="102"/>
      <c r="B221" s="103" t="str">
        <f>IF(ISNA(VLOOKUP(A221,DECLARATIONS!C$5:D$292,2,FALSE)),"",IF(VLOOKUP(A221,DECLARATIONS!C$5:D$292,2,FALSE)="","---",VLOOKUP(A221,DECLARATIONS!C$5:D$292,2,FALSE)))</f>
        <v/>
      </c>
      <c r="C221" s="103" t="str">
        <f>IF(ISNA(VLOOKUP(A221,DECLARATIONS!C$5:G$292,5,FALSE)),"",IF(VLOOKUP(A221,DECLARATIONS!C$5:G$292,5,FALSE)="","---",VLOOKUP(A221,DECLARATIONS!C$5:G$292,5,FALSE)))</f>
        <v/>
      </c>
      <c r="D221" s="103" t="str">
        <f>IF(ISNA(VLOOKUP(A221,DECLARATIONS!C$5:G$292,4,FALSE)),"",IF(VLOOKUP(A221,DECLARATIONS!C$5:G$292,4,FALSE)="","---",VLOOKUP(A221,DECLARATIONS!C$5:G$292,4,FALSE)))</f>
        <v/>
      </c>
      <c r="E221" s="151"/>
      <c r="F221" s="151"/>
      <c r="G221" s="151"/>
      <c r="H221" s="104"/>
    </row>
    <row r="222" spans="1:8" ht="20" customHeight="1">
      <c r="A222" s="102"/>
      <c r="B222" s="103" t="str">
        <f>IF(ISNA(VLOOKUP(A222,DECLARATIONS!C$5:D$292,2,FALSE)),"",IF(VLOOKUP(A222,DECLARATIONS!C$5:D$292,2,FALSE)="","---",VLOOKUP(A222,DECLARATIONS!C$5:D$292,2,FALSE)))</f>
        <v/>
      </c>
      <c r="C222" s="103" t="str">
        <f>IF(ISNA(VLOOKUP(A222,DECLARATIONS!C$5:G$292,5,FALSE)),"",IF(VLOOKUP(A222,DECLARATIONS!C$5:G$292,5,FALSE)="","---",VLOOKUP(A222,DECLARATIONS!C$5:G$292,5,FALSE)))</f>
        <v/>
      </c>
      <c r="D222" s="103" t="str">
        <f>IF(ISNA(VLOOKUP(A222,DECLARATIONS!C$5:G$292,4,FALSE)),"",IF(VLOOKUP(A222,DECLARATIONS!C$5:G$292,4,FALSE)="","---",VLOOKUP(A222,DECLARATIONS!C$5:G$292,4,FALSE)))</f>
        <v/>
      </c>
      <c r="E222" s="151"/>
      <c r="F222" s="151"/>
      <c r="G222" s="151"/>
      <c r="H222" s="104"/>
    </row>
    <row r="223" spans="1:8" ht="20" customHeight="1">
      <c r="A223" s="102"/>
      <c r="B223" s="103" t="str">
        <f>IF(ISNA(VLOOKUP(A223,DECLARATIONS!C$5:D$292,2,FALSE)),"",IF(VLOOKUP(A223,DECLARATIONS!C$5:D$292,2,FALSE)="","---",VLOOKUP(A223,DECLARATIONS!C$5:D$292,2,FALSE)))</f>
        <v/>
      </c>
      <c r="C223" s="103" t="str">
        <f>IF(ISNA(VLOOKUP(A223,DECLARATIONS!C$5:G$292,5,FALSE)),"",IF(VLOOKUP(A223,DECLARATIONS!C$5:G$292,5,FALSE)="","---",VLOOKUP(A223,DECLARATIONS!C$5:G$292,5,FALSE)))</f>
        <v/>
      </c>
      <c r="D223" s="103" t="str">
        <f>IF(ISNA(VLOOKUP(A223,DECLARATIONS!C$5:G$292,4,FALSE)),"",IF(VLOOKUP(A223,DECLARATIONS!C$5:G$292,4,FALSE)="","---",VLOOKUP(A223,DECLARATIONS!C$5:G$292,4,FALSE)))</f>
        <v/>
      </c>
      <c r="E223" s="151"/>
      <c r="F223" s="151"/>
      <c r="G223" s="151"/>
      <c r="H223" s="104"/>
    </row>
    <row r="224" spans="1:8" ht="20" customHeight="1">
      <c r="A224" s="102"/>
      <c r="B224" s="103" t="str">
        <f>IF(ISNA(VLOOKUP(A224,DECLARATIONS!C$5:D$292,2,FALSE)),"",IF(VLOOKUP(A224,DECLARATIONS!C$5:D$292,2,FALSE)="","---",VLOOKUP(A224,DECLARATIONS!C$5:D$292,2,FALSE)))</f>
        <v/>
      </c>
      <c r="C224" s="103" t="str">
        <f>IF(ISNA(VLOOKUP(A224,DECLARATIONS!C$5:G$292,5,FALSE)),"",IF(VLOOKUP(A224,DECLARATIONS!C$5:G$292,5,FALSE)="","---",VLOOKUP(A224,DECLARATIONS!C$5:G$292,5,FALSE)))</f>
        <v/>
      </c>
      <c r="D224" s="103" t="str">
        <f>IF(ISNA(VLOOKUP(A224,DECLARATIONS!C$5:G$292,4,FALSE)),"",IF(VLOOKUP(A224,DECLARATIONS!C$5:G$292,4,FALSE)="","---",VLOOKUP(A224,DECLARATIONS!C$5:G$292,4,FALSE)))</f>
        <v/>
      </c>
      <c r="E224" s="151"/>
      <c r="F224" s="151"/>
      <c r="G224" s="151"/>
      <c r="H224" s="104"/>
    </row>
    <row r="225" spans="1:8" ht="20" customHeight="1">
      <c r="A225" s="102"/>
      <c r="B225" s="103" t="str">
        <f>IF(ISNA(VLOOKUP(A225,DECLARATIONS!C$5:D$292,2,FALSE)),"",IF(VLOOKUP(A225,DECLARATIONS!C$5:D$292,2,FALSE)="","---",VLOOKUP(A225,DECLARATIONS!C$5:D$292,2,FALSE)))</f>
        <v/>
      </c>
      <c r="C225" s="103" t="str">
        <f>IF(ISNA(VLOOKUP(A225,DECLARATIONS!C$5:G$292,5,FALSE)),"",IF(VLOOKUP(A225,DECLARATIONS!C$5:G$292,5,FALSE)="","---",VLOOKUP(A225,DECLARATIONS!C$5:G$292,5,FALSE)))</f>
        <v/>
      </c>
      <c r="D225" s="103" t="str">
        <f>IF(ISNA(VLOOKUP(A225,DECLARATIONS!C$5:G$292,4,FALSE)),"",IF(VLOOKUP(A225,DECLARATIONS!C$5:G$292,4,FALSE)="","---",VLOOKUP(A225,DECLARATIONS!C$5:G$292,4,FALSE)))</f>
        <v/>
      </c>
      <c r="E225" s="151"/>
      <c r="F225" s="151"/>
      <c r="G225" s="151"/>
      <c r="H225" s="104"/>
    </row>
    <row r="226" spans="1:8" ht="20" customHeight="1">
      <c r="A226" s="102"/>
      <c r="B226" s="103" t="str">
        <f>IF(ISNA(VLOOKUP(A226,DECLARATIONS!C$5:D$292,2,FALSE)),"",IF(VLOOKUP(A226,DECLARATIONS!C$5:D$292,2,FALSE)="","---",VLOOKUP(A226,DECLARATIONS!C$5:D$292,2,FALSE)))</f>
        <v/>
      </c>
      <c r="C226" s="103" t="str">
        <f>IF(ISNA(VLOOKUP(A226,DECLARATIONS!C$5:G$292,5,FALSE)),"",IF(VLOOKUP(A226,DECLARATIONS!C$5:G$292,5,FALSE)="","---",VLOOKUP(A226,DECLARATIONS!C$5:G$292,5,FALSE)))</f>
        <v/>
      </c>
      <c r="D226" s="103" t="str">
        <f>IF(ISNA(VLOOKUP(A226,DECLARATIONS!C$5:G$292,4,FALSE)),"",IF(VLOOKUP(A226,DECLARATIONS!C$5:G$292,4,FALSE)="","---",VLOOKUP(A226,DECLARATIONS!C$5:G$292,4,FALSE)))</f>
        <v/>
      </c>
      <c r="E226" s="151"/>
      <c r="F226" s="151"/>
      <c r="G226" s="151"/>
      <c r="H226" s="104"/>
    </row>
    <row r="227" spans="1:8" ht="20" customHeight="1">
      <c r="A227" s="102"/>
      <c r="B227" s="103" t="str">
        <f>IF(ISNA(VLOOKUP(A227,DECLARATIONS!C$5:D$292,2,FALSE)),"",IF(VLOOKUP(A227,DECLARATIONS!C$5:D$292,2,FALSE)="","---",VLOOKUP(A227,DECLARATIONS!C$5:D$292,2,FALSE)))</f>
        <v/>
      </c>
      <c r="C227" s="103" t="str">
        <f>IF(ISNA(VLOOKUP(A227,DECLARATIONS!C$5:G$292,5,FALSE)),"",IF(VLOOKUP(A227,DECLARATIONS!C$5:G$292,5,FALSE)="","---",VLOOKUP(A227,DECLARATIONS!C$5:G$292,5,FALSE)))</f>
        <v/>
      </c>
      <c r="D227" s="103" t="str">
        <f>IF(ISNA(VLOOKUP(A227,DECLARATIONS!C$5:G$292,4,FALSE)),"",IF(VLOOKUP(A227,DECLARATIONS!C$5:G$292,4,FALSE)="","---",VLOOKUP(A227,DECLARATIONS!C$5:G$292,4,FALSE)))</f>
        <v/>
      </c>
      <c r="E227" s="151"/>
      <c r="F227" s="151"/>
      <c r="G227" s="151"/>
      <c r="H227" s="104"/>
    </row>
    <row r="228" spans="1:8" ht="20" customHeight="1">
      <c r="A228" s="102"/>
      <c r="B228" s="103" t="str">
        <f>IF(ISNA(VLOOKUP(A228,DECLARATIONS!C$5:D$292,2,FALSE)),"",IF(VLOOKUP(A228,DECLARATIONS!C$5:D$292,2,FALSE)="","---",VLOOKUP(A228,DECLARATIONS!C$5:D$292,2,FALSE)))</f>
        <v/>
      </c>
      <c r="C228" s="103" t="str">
        <f>IF(ISNA(VLOOKUP(A228,DECLARATIONS!C$5:G$292,5,FALSE)),"",IF(VLOOKUP(A228,DECLARATIONS!C$5:G$292,5,FALSE)="","---",VLOOKUP(A228,DECLARATIONS!C$5:G$292,5,FALSE)))</f>
        <v/>
      </c>
      <c r="D228" s="103" t="str">
        <f>IF(ISNA(VLOOKUP(A228,DECLARATIONS!C$5:G$292,4,FALSE)),"",IF(VLOOKUP(A228,DECLARATIONS!C$5:G$292,4,FALSE)="","---",VLOOKUP(A228,DECLARATIONS!C$5:G$292,4,FALSE)))</f>
        <v/>
      </c>
      <c r="E228" s="151"/>
      <c r="F228" s="151"/>
      <c r="G228" s="151"/>
      <c r="H228" s="104"/>
    </row>
    <row r="229" spans="1:8" ht="20" customHeight="1">
      <c r="A229" s="102"/>
      <c r="B229" s="103" t="str">
        <f>IF(ISNA(VLOOKUP(A229,DECLARATIONS!C$5:D$292,2,FALSE)),"",IF(VLOOKUP(A229,DECLARATIONS!C$5:D$292,2,FALSE)="","---",VLOOKUP(A229,DECLARATIONS!C$5:D$292,2,FALSE)))</f>
        <v/>
      </c>
      <c r="C229" s="103" t="str">
        <f>IF(ISNA(VLOOKUP(A229,DECLARATIONS!C$5:G$292,5,FALSE)),"",IF(VLOOKUP(A229,DECLARATIONS!C$5:G$292,5,FALSE)="","---",VLOOKUP(A229,DECLARATIONS!C$5:G$292,5,FALSE)))</f>
        <v/>
      </c>
      <c r="D229" s="103" t="str">
        <f>IF(ISNA(VLOOKUP(A229,DECLARATIONS!C$5:G$292,4,FALSE)),"",IF(VLOOKUP(A229,DECLARATIONS!C$5:G$292,4,FALSE)="","---",VLOOKUP(A229,DECLARATIONS!C$5:G$292,4,FALSE)))</f>
        <v/>
      </c>
      <c r="E229" s="151"/>
      <c r="F229" s="151"/>
      <c r="G229" s="151"/>
      <c r="H229" s="104"/>
    </row>
    <row r="230" spans="1:8" ht="20" customHeight="1">
      <c r="A230" s="102"/>
      <c r="B230" s="103" t="str">
        <f>IF(ISNA(VLOOKUP(A230,DECLARATIONS!C$5:D$292,2,FALSE)),"",IF(VLOOKUP(A230,DECLARATIONS!C$5:D$292,2,FALSE)="","---",VLOOKUP(A230,DECLARATIONS!C$5:D$292,2,FALSE)))</f>
        <v/>
      </c>
      <c r="C230" s="103" t="str">
        <f>IF(ISNA(VLOOKUP(A230,DECLARATIONS!C$5:G$292,5,FALSE)),"",IF(VLOOKUP(A230,DECLARATIONS!C$5:G$292,5,FALSE)="","---",VLOOKUP(A230,DECLARATIONS!C$5:G$292,5,FALSE)))</f>
        <v/>
      </c>
      <c r="D230" s="103" t="str">
        <f>IF(ISNA(VLOOKUP(A230,DECLARATIONS!C$5:G$292,4,FALSE)),"",IF(VLOOKUP(A230,DECLARATIONS!C$5:G$292,4,FALSE)="","---",VLOOKUP(A230,DECLARATIONS!C$5:G$292,4,FALSE)))</f>
        <v/>
      </c>
      <c r="E230" s="151"/>
      <c r="F230" s="151"/>
      <c r="G230" s="151"/>
      <c r="H230" s="104"/>
    </row>
    <row r="231" spans="1:8" ht="20" customHeight="1">
      <c r="A231" s="102"/>
      <c r="B231" s="103" t="str">
        <f>IF(ISNA(VLOOKUP(A231,DECLARATIONS!C$5:D$292,2,FALSE)),"",IF(VLOOKUP(A231,DECLARATIONS!C$5:D$292,2,FALSE)="","---",VLOOKUP(A231,DECLARATIONS!C$5:D$292,2,FALSE)))</f>
        <v/>
      </c>
      <c r="C231" s="103" t="str">
        <f>IF(ISNA(VLOOKUP(A231,DECLARATIONS!C$5:G$292,5,FALSE)),"",IF(VLOOKUP(A231,DECLARATIONS!C$5:G$292,5,FALSE)="","---",VLOOKUP(A231,DECLARATIONS!C$5:G$292,5,FALSE)))</f>
        <v/>
      </c>
      <c r="D231" s="103" t="str">
        <f>IF(ISNA(VLOOKUP(A231,DECLARATIONS!C$5:G$292,4,FALSE)),"",IF(VLOOKUP(A231,DECLARATIONS!C$5:G$292,4,FALSE)="","---",VLOOKUP(A231,DECLARATIONS!C$5:G$292,4,FALSE)))</f>
        <v/>
      </c>
      <c r="E231" s="151"/>
      <c r="F231" s="151"/>
      <c r="G231" s="151"/>
      <c r="H231" s="104"/>
    </row>
    <row r="232" spans="1:8" ht="20" customHeight="1">
      <c r="A232" s="102"/>
      <c r="B232" s="103" t="str">
        <f>IF(ISNA(VLOOKUP(A232,DECLARATIONS!C$5:D$292,2,FALSE)),"",IF(VLOOKUP(A232,DECLARATIONS!C$5:D$292,2,FALSE)="","---",VLOOKUP(A232,DECLARATIONS!C$5:D$292,2,FALSE)))</f>
        <v/>
      </c>
      <c r="C232" s="103" t="str">
        <f>IF(ISNA(VLOOKUP(A232,DECLARATIONS!C$5:G$292,5,FALSE)),"",IF(VLOOKUP(A232,DECLARATIONS!C$5:G$292,5,FALSE)="","---",VLOOKUP(A232,DECLARATIONS!C$5:G$292,5,FALSE)))</f>
        <v/>
      </c>
      <c r="D232" s="103" t="str">
        <f>IF(ISNA(VLOOKUP(A232,DECLARATIONS!C$5:G$292,4,FALSE)),"",IF(VLOOKUP(A232,DECLARATIONS!C$5:G$292,4,FALSE)="","---",VLOOKUP(A232,DECLARATIONS!C$5:G$292,4,FALSE)))</f>
        <v/>
      </c>
      <c r="E232" s="151"/>
      <c r="F232" s="151"/>
      <c r="G232" s="151"/>
      <c r="H232" s="104"/>
    </row>
    <row r="233" spans="1:8" ht="20" customHeight="1">
      <c r="A233" s="102"/>
      <c r="B233" s="103" t="str">
        <f>IF(ISNA(VLOOKUP(A233,DECLARATIONS!C$5:D$292,2,FALSE)),"",IF(VLOOKUP(A233,DECLARATIONS!C$5:D$292,2,FALSE)="","---",VLOOKUP(A233,DECLARATIONS!C$5:D$292,2,FALSE)))</f>
        <v/>
      </c>
      <c r="C233" s="103" t="str">
        <f>IF(ISNA(VLOOKUP(A233,DECLARATIONS!C$5:G$292,5,FALSE)),"",IF(VLOOKUP(A233,DECLARATIONS!C$5:G$292,5,FALSE)="","---",VLOOKUP(A233,DECLARATIONS!C$5:G$292,5,FALSE)))</f>
        <v/>
      </c>
      <c r="D233" s="103" t="str">
        <f>IF(ISNA(VLOOKUP(A233,DECLARATIONS!C$5:G$292,4,FALSE)),"",IF(VLOOKUP(A233,DECLARATIONS!C$5:G$292,4,FALSE)="","---",VLOOKUP(A233,DECLARATIONS!C$5:G$292,4,FALSE)))</f>
        <v/>
      </c>
      <c r="E233" s="151"/>
      <c r="F233" s="151"/>
      <c r="G233" s="151"/>
      <c r="H233" s="104"/>
    </row>
    <row r="234" spans="1:8" ht="20" customHeight="1">
      <c r="A234" s="102"/>
      <c r="B234" s="103" t="str">
        <f>IF(ISNA(VLOOKUP(A234,DECLARATIONS!C$5:D$292,2,FALSE)),"",IF(VLOOKUP(A234,DECLARATIONS!C$5:D$292,2,FALSE)="","---",VLOOKUP(A234,DECLARATIONS!C$5:D$292,2,FALSE)))</f>
        <v/>
      </c>
      <c r="C234" s="103" t="str">
        <f>IF(ISNA(VLOOKUP(A234,DECLARATIONS!C$5:G$292,5,FALSE)),"",IF(VLOOKUP(A234,DECLARATIONS!C$5:G$292,5,FALSE)="","---",VLOOKUP(A234,DECLARATIONS!C$5:G$292,5,FALSE)))</f>
        <v/>
      </c>
      <c r="D234" s="103" t="str">
        <f>IF(ISNA(VLOOKUP(A234,DECLARATIONS!C$5:G$292,4,FALSE)),"",IF(VLOOKUP(A234,DECLARATIONS!C$5:G$292,4,FALSE)="","---",VLOOKUP(A234,DECLARATIONS!C$5:G$292,4,FALSE)))</f>
        <v/>
      </c>
      <c r="E234" s="151"/>
      <c r="F234" s="151"/>
      <c r="G234" s="151"/>
      <c r="H234" s="104"/>
    </row>
    <row r="235" spans="1:8">
      <c r="A235" s="105"/>
      <c r="B235" s="106"/>
      <c r="C235" s="106"/>
      <c r="D235" s="106"/>
      <c r="E235" s="107"/>
      <c r="F235" s="107"/>
      <c r="G235" s="107"/>
      <c r="H235" s="107"/>
    </row>
    <row r="236" spans="1:8">
      <c r="A236" s="105"/>
      <c r="B236" s="106"/>
      <c r="C236" s="106"/>
      <c r="D236" s="106"/>
      <c r="E236" s="388" t="s">
        <v>144</v>
      </c>
      <c r="F236" s="388"/>
      <c r="G236" s="389" t="s">
        <v>67</v>
      </c>
      <c r="H236" s="389"/>
    </row>
    <row r="237" spans="1:8">
      <c r="A237" s="105"/>
      <c r="B237" s="397" t="s">
        <v>142</v>
      </c>
      <c r="C237" s="398"/>
      <c r="D237" s="106"/>
      <c r="E237" s="389"/>
      <c r="F237" s="389"/>
      <c r="G237" s="389"/>
      <c r="H237" s="389"/>
    </row>
    <row r="238" spans="1:8">
      <c r="A238" s="105"/>
      <c r="B238" s="399"/>
      <c r="C238" s="400"/>
      <c r="D238" s="106"/>
      <c r="E238" s="389"/>
      <c r="F238" s="389"/>
      <c r="G238" s="389"/>
      <c r="H238" s="389"/>
    </row>
    <row r="239" spans="1:8">
      <c r="A239" s="105"/>
      <c r="B239" s="106"/>
      <c r="C239" s="106"/>
      <c r="D239" s="106"/>
      <c r="E239" s="389"/>
      <c r="F239" s="389"/>
      <c r="G239" s="389"/>
      <c r="H239" s="389"/>
    </row>
    <row r="240" spans="1:8" ht="8" customHeight="1">
      <c r="A240" s="105"/>
      <c r="B240" s="106"/>
      <c r="C240" s="106"/>
      <c r="D240" s="106"/>
      <c r="E240" s="155"/>
      <c r="F240" s="155"/>
      <c r="G240" s="155"/>
      <c r="H240" s="155"/>
    </row>
    <row r="241" spans="1:8" ht="20">
      <c r="A241" s="390" t="str">
        <f>'MATCH DETAILS'!A1:D1</f>
        <v>OXFORDSHIRE TRACK &amp; FIELD LEAGUE 2025</v>
      </c>
      <c r="B241" s="391"/>
      <c r="C241" s="391"/>
      <c r="D241" s="391"/>
      <c r="E241" s="391"/>
      <c r="F241" s="391"/>
      <c r="G241" s="391"/>
      <c r="H241" s="392"/>
    </row>
    <row r="242" spans="1:8" ht="18">
      <c r="A242" s="95" t="s">
        <v>12</v>
      </c>
      <c r="B242" s="96">
        <f>'MATCH DETAILS'!$B$4</f>
        <v>45774</v>
      </c>
      <c r="C242" s="97">
        <v>0.5625</v>
      </c>
      <c r="D242" s="95" t="s">
        <v>13</v>
      </c>
      <c r="E242" s="393" t="str">
        <f>'MATCH DETAILS'!$B$5</f>
        <v>Horspath, Oxford</v>
      </c>
      <c r="F242" s="394"/>
      <c r="G242" s="394"/>
      <c r="H242" s="395"/>
    </row>
    <row r="243" spans="1:8" ht="18">
      <c r="A243" s="396" t="s">
        <v>71</v>
      </c>
      <c r="B243" s="396"/>
      <c r="C243" s="396"/>
      <c r="D243" s="396"/>
      <c r="E243" s="94">
        <v>1</v>
      </c>
      <c r="F243" s="94">
        <v>2</v>
      </c>
      <c r="G243" s="94">
        <v>3</v>
      </c>
      <c r="H243" s="94" t="s">
        <v>66</v>
      </c>
    </row>
    <row r="244" spans="1:8" ht="18">
      <c r="A244" s="100"/>
      <c r="B244" s="100"/>
      <c r="C244" s="100"/>
      <c r="D244" s="100"/>
      <c r="E244" s="101"/>
      <c r="F244" s="101"/>
      <c r="G244" s="101"/>
      <c r="H244" s="101"/>
    </row>
    <row r="245" spans="1:8" ht="20" customHeight="1">
      <c r="A245" s="102" t="str" cm="1">
        <f t="array" ref="A245">IFERROR(_xlfn.TEXTSPLIT(IFERROR(_xlfn.TEXTJOIN(",",TRUE,_xlfn._xlws.FILTER(BlockAllocations!$F$3:$F$20,BlockAllocations!$E$3:$E$20=BlockAllocations!$G$12)),""),,",")+0,"!")</f>
        <v>!</v>
      </c>
      <c r="B245" s="103" t="str">
        <f>IF(ISNA(VLOOKUP(A245,DECLARATIONS!C$5:D$292,2,FALSE)),"",IF(VLOOKUP(A245,DECLARATIONS!C$5:D$292,2,FALSE)="","---",VLOOKUP(A245,DECLARATIONS!C$5:D$292,2,FALSE)))</f>
        <v/>
      </c>
      <c r="C245" s="103" t="str">
        <f>IF(ISNA(VLOOKUP(A245,DECLARATIONS!C$5:G$292,5,FALSE)),"",IF(VLOOKUP(A245,DECLARATIONS!C$5:G$292,5,FALSE)="","---",VLOOKUP(A245,DECLARATIONS!C$5:G$292,5,FALSE)))</f>
        <v/>
      </c>
      <c r="D245" s="103" t="str">
        <f>IF(ISNA(VLOOKUP(A245,DECLARATIONS!C$5:G$292,4,FALSE)),"",IF(VLOOKUP(A245,DECLARATIONS!C$5:G$292,4,FALSE)="","---",VLOOKUP(A245,DECLARATIONS!C$5:G$292,4,FALSE)))</f>
        <v/>
      </c>
      <c r="E245" s="150"/>
      <c r="F245" s="151"/>
      <c r="G245" s="151"/>
      <c r="H245" s="104"/>
    </row>
    <row r="246" spans="1:8" ht="20" customHeight="1">
      <c r="A246" s="102"/>
      <c r="B246" s="103" t="str">
        <f>IF(ISNA(VLOOKUP(A246,DECLARATIONS!C$5:D$292,2,FALSE)),"",IF(VLOOKUP(A246,DECLARATIONS!C$5:D$292,2,FALSE)="","---",VLOOKUP(A246,DECLARATIONS!C$5:D$292,2,FALSE)))</f>
        <v/>
      </c>
      <c r="C246" s="103" t="str">
        <f>IF(ISNA(VLOOKUP(A246,DECLARATIONS!C$5:G$292,5,FALSE)),"",IF(VLOOKUP(A246,DECLARATIONS!C$5:G$292,5,FALSE)="","---",VLOOKUP(A246,DECLARATIONS!C$5:G$292,5,FALSE)))</f>
        <v/>
      </c>
      <c r="D246" s="103" t="str">
        <f>IF(ISNA(VLOOKUP(A246,DECLARATIONS!C$5:G$292,4,FALSE)),"",IF(VLOOKUP(A246,DECLARATIONS!C$5:G$292,4,FALSE)="","---",VLOOKUP(A246,DECLARATIONS!C$5:G$292,4,FALSE)))</f>
        <v/>
      </c>
      <c r="E246" s="150"/>
      <c r="F246" s="151"/>
      <c r="G246" s="151"/>
      <c r="H246" s="104"/>
    </row>
    <row r="247" spans="1:8" ht="20" customHeight="1">
      <c r="A247" s="102"/>
      <c r="B247" s="103" t="str">
        <f>IF(ISNA(VLOOKUP(A247,DECLARATIONS!C$5:D$292,2,FALSE)),"",IF(VLOOKUP(A247,DECLARATIONS!C$5:D$292,2,FALSE)="","---",VLOOKUP(A247,DECLARATIONS!C$5:D$292,2,FALSE)))</f>
        <v/>
      </c>
      <c r="C247" s="103" t="str">
        <f>IF(ISNA(VLOOKUP(A247,DECLARATIONS!C$5:G$292,5,FALSE)),"",IF(VLOOKUP(A247,DECLARATIONS!C$5:G$292,5,FALSE)="","---",VLOOKUP(A247,DECLARATIONS!C$5:G$292,5,FALSE)))</f>
        <v/>
      </c>
      <c r="D247" s="103" t="str">
        <f>IF(ISNA(VLOOKUP(A247,DECLARATIONS!C$5:G$292,4,FALSE)),"",IF(VLOOKUP(A247,DECLARATIONS!C$5:G$292,4,FALSE)="","---",VLOOKUP(A247,DECLARATIONS!C$5:G$292,4,FALSE)))</f>
        <v/>
      </c>
      <c r="E247" s="150"/>
      <c r="F247" s="151"/>
      <c r="G247" s="151"/>
      <c r="H247" s="104"/>
    </row>
    <row r="248" spans="1:8" ht="20" customHeight="1">
      <c r="A248" s="102"/>
      <c r="B248" s="103" t="str">
        <f>IF(ISNA(VLOOKUP(A248,DECLARATIONS!C$5:D$292,2,FALSE)),"",IF(VLOOKUP(A248,DECLARATIONS!C$5:D$292,2,FALSE)="","---",VLOOKUP(A248,DECLARATIONS!C$5:D$292,2,FALSE)))</f>
        <v/>
      </c>
      <c r="C248" s="103" t="str">
        <f>IF(ISNA(VLOOKUP(A248,DECLARATIONS!C$5:G$292,5,FALSE)),"",IF(VLOOKUP(A248,DECLARATIONS!C$5:G$292,5,FALSE)="","---",VLOOKUP(A248,DECLARATIONS!C$5:G$292,5,FALSE)))</f>
        <v/>
      </c>
      <c r="D248" s="103" t="str">
        <f>IF(ISNA(VLOOKUP(A248,DECLARATIONS!C$5:G$292,4,FALSE)),"",IF(VLOOKUP(A248,DECLARATIONS!C$5:G$292,4,FALSE)="","---",VLOOKUP(A248,DECLARATIONS!C$5:G$292,4,FALSE)))</f>
        <v/>
      </c>
      <c r="E248" s="150"/>
      <c r="F248" s="151"/>
      <c r="G248" s="151"/>
      <c r="H248" s="104"/>
    </row>
    <row r="249" spans="1:8" ht="20" customHeight="1">
      <c r="A249" s="102"/>
      <c r="B249" s="103" t="str">
        <f>IF(ISNA(VLOOKUP(A249,DECLARATIONS!C$5:D$292,2,FALSE)),"",IF(VLOOKUP(A249,DECLARATIONS!C$5:D$292,2,FALSE)="","---",VLOOKUP(A249,DECLARATIONS!C$5:D$292,2,FALSE)))</f>
        <v/>
      </c>
      <c r="C249" s="103" t="str">
        <f>IF(ISNA(VLOOKUP(A249,DECLARATIONS!C$5:G$292,5,FALSE)),"",IF(VLOOKUP(A249,DECLARATIONS!C$5:G$292,5,FALSE)="","---",VLOOKUP(A249,DECLARATIONS!C$5:G$292,5,FALSE)))</f>
        <v/>
      </c>
      <c r="D249" s="103" t="str">
        <f>IF(ISNA(VLOOKUP(A249,DECLARATIONS!C$5:G$292,4,FALSE)),"",IF(VLOOKUP(A249,DECLARATIONS!C$5:G$292,4,FALSE)="","---",VLOOKUP(A249,DECLARATIONS!C$5:G$292,4,FALSE)))</f>
        <v/>
      </c>
      <c r="E249" s="150"/>
      <c r="F249" s="151"/>
      <c r="G249" s="151"/>
      <c r="H249" s="104"/>
    </row>
    <row r="250" spans="1:8" ht="20" customHeight="1">
      <c r="A250" s="102"/>
      <c r="B250" s="103" t="str">
        <f>IF(ISNA(VLOOKUP(A250,DECLARATIONS!C$5:D$292,2,FALSE)),"",IF(VLOOKUP(A250,DECLARATIONS!C$5:D$292,2,FALSE)="","---",VLOOKUP(A250,DECLARATIONS!C$5:D$292,2,FALSE)))</f>
        <v/>
      </c>
      <c r="C250" s="103" t="str">
        <f>IF(ISNA(VLOOKUP(A250,DECLARATIONS!C$5:G$292,5,FALSE)),"",IF(VLOOKUP(A250,DECLARATIONS!C$5:G$292,5,FALSE)="","---",VLOOKUP(A250,DECLARATIONS!C$5:G$292,5,FALSE)))</f>
        <v/>
      </c>
      <c r="D250" s="103" t="str">
        <f>IF(ISNA(VLOOKUP(A250,DECLARATIONS!C$5:G$292,4,FALSE)),"",IF(VLOOKUP(A250,DECLARATIONS!C$5:G$292,4,FALSE)="","---",VLOOKUP(A250,DECLARATIONS!C$5:G$292,4,FALSE)))</f>
        <v/>
      </c>
      <c r="E250" s="150"/>
      <c r="F250" s="151"/>
      <c r="G250" s="151"/>
      <c r="H250" s="104"/>
    </row>
    <row r="251" spans="1:8" ht="20" customHeight="1">
      <c r="A251" s="102"/>
      <c r="B251" s="103" t="str">
        <f>IF(ISNA(VLOOKUP(A251,DECLARATIONS!C$5:D$292,2,FALSE)),"",IF(VLOOKUP(A251,DECLARATIONS!C$5:D$292,2,FALSE)="","---",VLOOKUP(A251,DECLARATIONS!C$5:D$292,2,FALSE)))</f>
        <v/>
      </c>
      <c r="C251" s="103" t="str">
        <f>IF(ISNA(VLOOKUP(A251,DECLARATIONS!C$5:G$292,5,FALSE)),"",IF(VLOOKUP(A251,DECLARATIONS!C$5:G$292,5,FALSE)="","---",VLOOKUP(A251,DECLARATIONS!C$5:G$292,5,FALSE)))</f>
        <v/>
      </c>
      <c r="D251" s="103" t="str">
        <f>IF(ISNA(VLOOKUP(A251,DECLARATIONS!C$5:G$292,4,FALSE)),"",IF(VLOOKUP(A251,DECLARATIONS!C$5:G$292,4,FALSE)="","---",VLOOKUP(A251,DECLARATIONS!C$5:G$292,4,FALSE)))</f>
        <v/>
      </c>
      <c r="E251" s="150"/>
      <c r="F251" s="151"/>
      <c r="G251" s="151"/>
      <c r="H251" s="104"/>
    </row>
    <row r="252" spans="1:8" ht="20" customHeight="1">
      <c r="A252" s="102"/>
      <c r="B252" s="103" t="str">
        <f>IF(ISNA(VLOOKUP(A252,DECLARATIONS!C$5:D$292,2,FALSE)),"",IF(VLOOKUP(A252,DECLARATIONS!C$5:D$292,2,FALSE)="","---",VLOOKUP(A252,DECLARATIONS!C$5:D$292,2,FALSE)))</f>
        <v/>
      </c>
      <c r="C252" s="103" t="str">
        <f>IF(ISNA(VLOOKUP(A252,DECLARATIONS!C$5:G$292,5,FALSE)),"",IF(VLOOKUP(A252,DECLARATIONS!C$5:G$292,5,FALSE)="","---",VLOOKUP(A252,DECLARATIONS!C$5:G$292,5,FALSE)))</f>
        <v/>
      </c>
      <c r="D252" s="103" t="str">
        <f>IF(ISNA(VLOOKUP(A252,DECLARATIONS!C$5:G$292,4,FALSE)),"",IF(VLOOKUP(A252,DECLARATIONS!C$5:G$292,4,FALSE)="","---",VLOOKUP(A252,DECLARATIONS!C$5:G$292,4,FALSE)))</f>
        <v/>
      </c>
      <c r="E252" s="150"/>
      <c r="F252" s="151"/>
      <c r="G252" s="151"/>
      <c r="H252" s="104"/>
    </row>
    <row r="253" spans="1:8" ht="20" customHeight="1">
      <c r="A253" s="102"/>
      <c r="B253" s="103" t="str">
        <f>IF(ISNA(VLOOKUP(A253,DECLARATIONS!C$5:D$292,2,FALSE)),"",IF(VLOOKUP(A253,DECLARATIONS!C$5:D$292,2,FALSE)="","---",VLOOKUP(A253,DECLARATIONS!C$5:D$292,2,FALSE)))</f>
        <v/>
      </c>
      <c r="C253" s="103" t="str">
        <f>IF(ISNA(VLOOKUP(A253,DECLARATIONS!C$5:G$292,5,FALSE)),"",IF(VLOOKUP(A253,DECLARATIONS!C$5:G$292,5,FALSE)="","---",VLOOKUP(A253,DECLARATIONS!C$5:G$292,5,FALSE)))</f>
        <v/>
      </c>
      <c r="D253" s="103" t="str">
        <f>IF(ISNA(VLOOKUP(A253,DECLARATIONS!C$5:G$292,4,FALSE)),"",IF(VLOOKUP(A253,DECLARATIONS!C$5:G$292,4,FALSE)="","---",VLOOKUP(A253,DECLARATIONS!C$5:G$292,4,FALSE)))</f>
        <v/>
      </c>
      <c r="E253" s="150"/>
      <c r="F253" s="151"/>
      <c r="G253" s="151"/>
      <c r="H253" s="104"/>
    </row>
    <row r="254" spans="1:8" ht="20" customHeight="1">
      <c r="A254" s="102"/>
      <c r="B254" s="103" t="str">
        <f>IF(ISNA(VLOOKUP(A254,DECLARATIONS!C$5:D$292,2,FALSE)),"",IF(VLOOKUP(A254,DECLARATIONS!C$5:D$292,2,FALSE)="","---",VLOOKUP(A254,DECLARATIONS!C$5:D$292,2,FALSE)))</f>
        <v/>
      </c>
      <c r="C254" s="103" t="str">
        <f>IF(ISNA(VLOOKUP(A254,DECLARATIONS!C$5:G$292,5,FALSE)),"",IF(VLOOKUP(A254,DECLARATIONS!C$5:G$292,5,FALSE)="","---",VLOOKUP(A254,DECLARATIONS!C$5:G$292,5,FALSE)))</f>
        <v/>
      </c>
      <c r="D254" s="103" t="str">
        <f>IF(ISNA(VLOOKUP(A254,DECLARATIONS!C$5:G$292,4,FALSE)),"",IF(VLOOKUP(A254,DECLARATIONS!C$5:G$292,4,FALSE)="","---",VLOOKUP(A254,DECLARATIONS!C$5:G$292,4,FALSE)))</f>
        <v/>
      </c>
      <c r="E254" s="150"/>
      <c r="F254" s="151"/>
      <c r="G254" s="151"/>
      <c r="H254" s="104"/>
    </row>
    <row r="255" spans="1:8" ht="20" customHeight="1">
      <c r="A255" s="102"/>
      <c r="B255" s="103" t="str">
        <f>IF(ISNA(VLOOKUP(A255,DECLARATIONS!C$5:D$292,2,FALSE)),"",IF(VLOOKUP(A255,DECLARATIONS!C$5:D$292,2,FALSE)="","---",VLOOKUP(A255,DECLARATIONS!C$5:D$292,2,FALSE)))</f>
        <v/>
      </c>
      <c r="C255" s="103" t="str">
        <f>IF(ISNA(VLOOKUP(A255,DECLARATIONS!C$5:G$292,5,FALSE)),"",IF(VLOOKUP(A255,DECLARATIONS!C$5:G$292,5,FALSE)="","---",VLOOKUP(A255,DECLARATIONS!C$5:G$292,5,FALSE)))</f>
        <v/>
      </c>
      <c r="D255" s="103" t="str">
        <f>IF(ISNA(VLOOKUP(A255,DECLARATIONS!C$5:G$292,4,FALSE)),"",IF(VLOOKUP(A255,DECLARATIONS!C$5:G$292,4,FALSE)="","---",VLOOKUP(A255,DECLARATIONS!C$5:G$292,4,FALSE)))</f>
        <v/>
      </c>
      <c r="E255" s="150"/>
      <c r="F255" s="151"/>
      <c r="G255" s="151"/>
      <c r="H255" s="104"/>
    </row>
    <row r="256" spans="1:8" ht="20" customHeight="1">
      <c r="A256" s="102"/>
      <c r="B256" s="103" t="str">
        <f>IF(ISNA(VLOOKUP(A256,DECLARATIONS!C$5:D$292,2,FALSE)),"",IF(VLOOKUP(A256,DECLARATIONS!C$5:D$292,2,FALSE)="","---",VLOOKUP(A256,DECLARATIONS!C$5:D$292,2,FALSE)))</f>
        <v/>
      </c>
      <c r="C256" s="103" t="str">
        <f>IF(ISNA(VLOOKUP(A256,DECLARATIONS!C$5:G$292,5,FALSE)),"",IF(VLOOKUP(A256,DECLARATIONS!C$5:G$292,5,FALSE)="","---",VLOOKUP(A256,DECLARATIONS!C$5:G$292,5,FALSE)))</f>
        <v/>
      </c>
      <c r="D256" s="103" t="str">
        <f>IF(ISNA(VLOOKUP(A256,DECLARATIONS!C$5:G$292,4,FALSE)),"",IF(VLOOKUP(A256,DECLARATIONS!C$5:G$292,4,FALSE)="","---",VLOOKUP(A256,DECLARATIONS!C$5:G$292,4,FALSE)))</f>
        <v/>
      </c>
      <c r="E256" s="150"/>
      <c r="F256" s="151"/>
      <c r="G256" s="151"/>
      <c r="H256" s="104"/>
    </row>
    <row r="257" spans="1:8" ht="20" customHeight="1">
      <c r="A257" s="102"/>
      <c r="B257" s="103" t="str">
        <f>IF(ISNA(VLOOKUP(A257,DECLARATIONS!C$5:D$292,2,FALSE)),"",IF(VLOOKUP(A257,DECLARATIONS!C$5:D$292,2,FALSE)="","---",VLOOKUP(A257,DECLARATIONS!C$5:D$292,2,FALSE)))</f>
        <v/>
      </c>
      <c r="C257" s="103" t="str">
        <f>IF(ISNA(VLOOKUP(A257,DECLARATIONS!C$5:G$292,5,FALSE)),"",IF(VLOOKUP(A257,DECLARATIONS!C$5:G$292,5,FALSE)="","---",VLOOKUP(A257,DECLARATIONS!C$5:G$292,5,FALSE)))</f>
        <v/>
      </c>
      <c r="D257" s="103" t="str">
        <f>IF(ISNA(VLOOKUP(A257,DECLARATIONS!C$5:G$292,4,FALSE)),"",IF(VLOOKUP(A257,DECLARATIONS!C$5:G$292,4,FALSE)="","---",VLOOKUP(A257,DECLARATIONS!C$5:G$292,4,FALSE)))</f>
        <v/>
      </c>
      <c r="E257" s="150"/>
      <c r="F257" s="151"/>
      <c r="G257" s="151"/>
      <c r="H257" s="104"/>
    </row>
    <row r="258" spans="1:8" ht="20" customHeight="1">
      <c r="A258" s="102"/>
      <c r="B258" s="103" t="str">
        <f>IF(ISNA(VLOOKUP(A258,DECLARATIONS!C$5:D$292,2,FALSE)),"",IF(VLOOKUP(A258,DECLARATIONS!C$5:D$292,2,FALSE)="","---",VLOOKUP(A258,DECLARATIONS!C$5:D$292,2,FALSE)))</f>
        <v/>
      </c>
      <c r="C258" s="103" t="str">
        <f>IF(ISNA(VLOOKUP(A258,DECLARATIONS!C$5:G$292,5,FALSE)),"",IF(VLOOKUP(A258,DECLARATIONS!C$5:G$292,5,FALSE)="","---",VLOOKUP(A258,DECLARATIONS!C$5:G$292,5,FALSE)))</f>
        <v/>
      </c>
      <c r="D258" s="103" t="str">
        <f>IF(ISNA(VLOOKUP(A258,DECLARATIONS!C$5:G$292,4,FALSE)),"",IF(VLOOKUP(A258,DECLARATIONS!C$5:G$292,4,FALSE)="","---",VLOOKUP(A258,DECLARATIONS!C$5:G$292,4,FALSE)))</f>
        <v/>
      </c>
      <c r="E258" s="150"/>
      <c r="F258" s="151"/>
      <c r="G258" s="151"/>
      <c r="H258" s="104"/>
    </row>
    <row r="259" spans="1:8" ht="20" customHeight="1">
      <c r="A259" s="102"/>
      <c r="B259" s="103" t="str">
        <f>IF(ISNA(VLOOKUP(A259,DECLARATIONS!C$5:D$292,2,FALSE)),"",IF(VLOOKUP(A259,DECLARATIONS!C$5:D$292,2,FALSE)="","---",VLOOKUP(A259,DECLARATIONS!C$5:D$292,2,FALSE)))</f>
        <v/>
      </c>
      <c r="C259" s="103" t="str">
        <f>IF(ISNA(VLOOKUP(A259,DECLARATIONS!C$5:G$292,5,FALSE)),"",IF(VLOOKUP(A259,DECLARATIONS!C$5:G$292,5,FALSE)="","---",VLOOKUP(A259,DECLARATIONS!C$5:G$292,5,FALSE)))</f>
        <v/>
      </c>
      <c r="D259" s="103" t="str">
        <f>IF(ISNA(VLOOKUP(A259,DECLARATIONS!C$5:G$292,4,FALSE)),"",IF(VLOOKUP(A259,DECLARATIONS!C$5:G$292,4,FALSE)="","---",VLOOKUP(A259,DECLARATIONS!C$5:G$292,4,FALSE)))</f>
        <v/>
      </c>
      <c r="E259" s="150"/>
      <c r="F259" s="151"/>
      <c r="G259" s="151"/>
      <c r="H259" s="104"/>
    </row>
    <row r="260" spans="1:8" ht="20" customHeight="1">
      <c r="A260" s="102"/>
      <c r="B260" s="103" t="str">
        <f>IF(ISNA(VLOOKUP(A260,DECLARATIONS!C$5:D$292,2,FALSE)),"",IF(VLOOKUP(A260,DECLARATIONS!C$5:D$292,2,FALSE)="","---",VLOOKUP(A260,DECLARATIONS!C$5:D$292,2,FALSE)))</f>
        <v/>
      </c>
      <c r="C260" s="103" t="str">
        <f>IF(ISNA(VLOOKUP(A260,DECLARATIONS!C$5:G$292,5,FALSE)),"",IF(VLOOKUP(A260,DECLARATIONS!C$5:G$292,5,FALSE)="","---",VLOOKUP(A260,DECLARATIONS!C$5:G$292,5,FALSE)))</f>
        <v/>
      </c>
      <c r="D260" s="103" t="str">
        <f>IF(ISNA(VLOOKUP(A260,DECLARATIONS!C$5:G$292,4,FALSE)),"",IF(VLOOKUP(A260,DECLARATIONS!C$5:G$292,4,FALSE)="","---",VLOOKUP(A260,DECLARATIONS!C$5:G$292,4,FALSE)))</f>
        <v/>
      </c>
      <c r="E260" s="150"/>
      <c r="F260" s="151"/>
      <c r="G260" s="151"/>
      <c r="H260" s="104"/>
    </row>
    <row r="261" spans="1:8" ht="20" customHeight="1">
      <c r="A261" s="102"/>
      <c r="B261" s="103" t="str">
        <f>IF(ISNA(VLOOKUP(A261,DECLARATIONS!C$5:D$292,2,FALSE)),"",IF(VLOOKUP(A261,DECLARATIONS!C$5:D$292,2,FALSE)="","---",VLOOKUP(A261,DECLARATIONS!C$5:D$292,2,FALSE)))</f>
        <v/>
      </c>
      <c r="C261" s="103" t="str">
        <f>IF(ISNA(VLOOKUP(A261,DECLARATIONS!C$5:G$292,5,FALSE)),"",IF(VLOOKUP(A261,DECLARATIONS!C$5:G$292,5,FALSE)="","---",VLOOKUP(A261,DECLARATIONS!C$5:G$292,5,FALSE)))</f>
        <v/>
      </c>
      <c r="D261" s="103" t="str">
        <f>IF(ISNA(VLOOKUP(A261,DECLARATIONS!C$5:G$292,4,FALSE)),"",IF(VLOOKUP(A261,DECLARATIONS!C$5:G$292,4,FALSE)="","---",VLOOKUP(A261,DECLARATIONS!C$5:G$292,4,FALSE)))</f>
        <v/>
      </c>
      <c r="E261" s="151"/>
      <c r="F261" s="151"/>
      <c r="G261" s="151"/>
      <c r="H261" s="104"/>
    </row>
    <row r="262" spans="1:8" ht="20" customHeight="1">
      <c r="A262" s="102"/>
      <c r="B262" s="103" t="str">
        <f>IF(ISNA(VLOOKUP(A262,DECLARATIONS!C$5:D$292,2,FALSE)),"",IF(VLOOKUP(A262,DECLARATIONS!C$5:D$292,2,FALSE)="","---",VLOOKUP(A262,DECLARATIONS!C$5:D$292,2,FALSE)))</f>
        <v/>
      </c>
      <c r="C262" s="103" t="str">
        <f>IF(ISNA(VLOOKUP(A262,DECLARATIONS!C$5:G$292,5,FALSE)),"",IF(VLOOKUP(A262,DECLARATIONS!C$5:G$292,5,FALSE)="","---",VLOOKUP(A262,DECLARATIONS!C$5:G$292,5,FALSE)))</f>
        <v/>
      </c>
      <c r="D262" s="103" t="str">
        <f>IF(ISNA(VLOOKUP(A262,DECLARATIONS!C$5:G$292,4,FALSE)),"",IF(VLOOKUP(A262,DECLARATIONS!C$5:G$292,4,FALSE)="","---",VLOOKUP(A262,DECLARATIONS!C$5:G$292,4,FALSE)))</f>
        <v/>
      </c>
      <c r="E262" s="151"/>
      <c r="F262" s="151"/>
      <c r="G262" s="151"/>
      <c r="H262" s="104"/>
    </row>
    <row r="263" spans="1:8" ht="20" customHeight="1">
      <c r="A263" s="102"/>
      <c r="B263" s="103" t="str">
        <f>IF(ISNA(VLOOKUP(A263,DECLARATIONS!C$5:D$292,2,FALSE)),"",IF(VLOOKUP(A263,DECLARATIONS!C$5:D$292,2,FALSE)="","---",VLOOKUP(A263,DECLARATIONS!C$5:D$292,2,FALSE)))</f>
        <v/>
      </c>
      <c r="C263" s="103" t="str">
        <f>IF(ISNA(VLOOKUP(A263,DECLARATIONS!C$5:G$292,5,FALSE)),"",IF(VLOOKUP(A263,DECLARATIONS!C$5:G$292,5,FALSE)="","---",VLOOKUP(A263,DECLARATIONS!C$5:G$292,5,FALSE)))</f>
        <v/>
      </c>
      <c r="D263" s="103" t="str">
        <f>IF(ISNA(VLOOKUP(A263,DECLARATIONS!C$5:G$292,4,FALSE)),"",IF(VLOOKUP(A263,DECLARATIONS!C$5:G$292,4,FALSE)="","---",VLOOKUP(A263,DECLARATIONS!C$5:G$292,4,FALSE)))</f>
        <v/>
      </c>
      <c r="E263" s="151"/>
      <c r="F263" s="151"/>
      <c r="G263" s="151"/>
      <c r="H263" s="104"/>
    </row>
    <row r="264" spans="1:8" ht="20" customHeight="1">
      <c r="A264" s="102"/>
      <c r="B264" s="103" t="str">
        <f>IF(ISNA(VLOOKUP(A264,DECLARATIONS!C$5:D$292,2,FALSE)),"",IF(VLOOKUP(A264,DECLARATIONS!C$5:D$292,2,FALSE)="","---",VLOOKUP(A264,DECLARATIONS!C$5:D$292,2,FALSE)))</f>
        <v/>
      </c>
      <c r="C264" s="103" t="str">
        <f>IF(ISNA(VLOOKUP(A264,DECLARATIONS!C$5:G$292,5,FALSE)),"",IF(VLOOKUP(A264,DECLARATIONS!C$5:G$292,5,FALSE)="","---",VLOOKUP(A264,DECLARATIONS!C$5:G$292,5,FALSE)))</f>
        <v/>
      </c>
      <c r="D264" s="103" t="str">
        <f>IF(ISNA(VLOOKUP(A264,DECLARATIONS!C$5:G$292,4,FALSE)),"",IF(VLOOKUP(A264,DECLARATIONS!C$5:G$292,4,FALSE)="","---",VLOOKUP(A264,DECLARATIONS!C$5:G$292,4,FALSE)))</f>
        <v/>
      </c>
      <c r="E264" s="151"/>
      <c r="F264" s="151"/>
      <c r="G264" s="151"/>
      <c r="H264" s="104"/>
    </row>
    <row r="265" spans="1:8" ht="20" customHeight="1">
      <c r="A265" s="102"/>
      <c r="B265" s="103" t="str">
        <f>IF(ISNA(VLOOKUP(A265,DECLARATIONS!C$5:D$292,2,FALSE)),"",IF(VLOOKUP(A265,DECLARATIONS!C$5:D$292,2,FALSE)="","---",VLOOKUP(A265,DECLARATIONS!C$5:D$292,2,FALSE)))</f>
        <v/>
      </c>
      <c r="C265" s="103" t="str">
        <f>IF(ISNA(VLOOKUP(A265,DECLARATIONS!C$5:G$292,5,FALSE)),"",IF(VLOOKUP(A265,DECLARATIONS!C$5:G$292,5,FALSE)="","---",VLOOKUP(A265,DECLARATIONS!C$5:G$292,5,FALSE)))</f>
        <v/>
      </c>
      <c r="D265" s="103" t="str">
        <f>IF(ISNA(VLOOKUP(A265,DECLARATIONS!C$5:G$292,4,FALSE)),"",IF(VLOOKUP(A265,DECLARATIONS!C$5:G$292,4,FALSE)="","---",VLOOKUP(A265,DECLARATIONS!C$5:G$292,4,FALSE)))</f>
        <v/>
      </c>
      <c r="E265" s="151"/>
      <c r="F265" s="151"/>
      <c r="G265" s="151"/>
      <c r="H265" s="104"/>
    </row>
    <row r="266" spans="1:8" ht="20" customHeight="1">
      <c r="A266" s="102"/>
      <c r="B266" s="103" t="str">
        <f>IF(ISNA(VLOOKUP(A266,DECLARATIONS!C$5:D$292,2,FALSE)),"",IF(VLOOKUP(A266,DECLARATIONS!C$5:D$292,2,FALSE)="","---",VLOOKUP(A266,DECLARATIONS!C$5:D$292,2,FALSE)))</f>
        <v/>
      </c>
      <c r="C266" s="103" t="str">
        <f>IF(ISNA(VLOOKUP(A266,DECLARATIONS!C$5:G$292,5,FALSE)),"",IF(VLOOKUP(A266,DECLARATIONS!C$5:G$292,5,FALSE)="","---",VLOOKUP(A266,DECLARATIONS!C$5:G$292,5,FALSE)))</f>
        <v/>
      </c>
      <c r="D266" s="103" t="str">
        <f>IF(ISNA(VLOOKUP(A266,DECLARATIONS!C$5:G$292,4,FALSE)),"",IF(VLOOKUP(A266,DECLARATIONS!C$5:G$292,4,FALSE)="","---",VLOOKUP(A266,DECLARATIONS!C$5:G$292,4,FALSE)))</f>
        <v/>
      </c>
      <c r="E266" s="151"/>
      <c r="F266" s="151"/>
      <c r="G266" s="151"/>
      <c r="H266" s="104"/>
    </row>
    <row r="267" spans="1:8" ht="20" customHeight="1">
      <c r="A267" s="102"/>
      <c r="B267" s="103" t="str">
        <f>IF(ISNA(VLOOKUP(A267,DECLARATIONS!C$5:D$292,2,FALSE)),"",IF(VLOOKUP(A267,DECLARATIONS!C$5:D$292,2,FALSE)="","---",VLOOKUP(A267,DECLARATIONS!C$5:D$292,2,FALSE)))</f>
        <v/>
      </c>
      <c r="C267" s="103" t="str">
        <f>IF(ISNA(VLOOKUP(A267,DECLARATIONS!C$5:G$292,5,FALSE)),"",IF(VLOOKUP(A267,DECLARATIONS!C$5:G$292,5,FALSE)="","---",VLOOKUP(A267,DECLARATIONS!C$5:G$292,5,FALSE)))</f>
        <v/>
      </c>
      <c r="D267" s="103" t="str">
        <f>IF(ISNA(VLOOKUP(A267,DECLARATIONS!C$5:G$292,4,FALSE)),"",IF(VLOOKUP(A267,DECLARATIONS!C$5:G$292,4,FALSE)="","---",VLOOKUP(A267,DECLARATIONS!C$5:G$292,4,FALSE)))</f>
        <v/>
      </c>
      <c r="E267" s="151"/>
      <c r="F267" s="151"/>
      <c r="G267" s="151"/>
      <c r="H267" s="104"/>
    </row>
    <row r="268" spans="1:8" ht="20" customHeight="1">
      <c r="A268" s="102"/>
      <c r="B268" s="103" t="str">
        <f>IF(ISNA(VLOOKUP(A268,DECLARATIONS!C$5:D$292,2,FALSE)),"",IF(VLOOKUP(A268,DECLARATIONS!C$5:D$292,2,FALSE)="","---",VLOOKUP(A268,DECLARATIONS!C$5:D$292,2,FALSE)))</f>
        <v/>
      </c>
      <c r="C268" s="103" t="str">
        <f>IF(ISNA(VLOOKUP(A268,DECLARATIONS!C$5:G$292,5,FALSE)),"",IF(VLOOKUP(A268,DECLARATIONS!C$5:G$292,5,FALSE)="","---",VLOOKUP(A268,DECLARATIONS!C$5:G$292,5,FALSE)))</f>
        <v/>
      </c>
      <c r="D268" s="103" t="str">
        <f>IF(ISNA(VLOOKUP(A268,DECLARATIONS!C$5:G$292,4,FALSE)),"",IF(VLOOKUP(A268,DECLARATIONS!C$5:G$292,4,FALSE)="","---",VLOOKUP(A268,DECLARATIONS!C$5:G$292,4,FALSE)))</f>
        <v/>
      </c>
      <c r="E268" s="151"/>
      <c r="F268" s="151"/>
      <c r="G268" s="151"/>
      <c r="H268" s="104"/>
    </row>
    <row r="269" spans="1:8" ht="20" customHeight="1">
      <c r="A269" s="102"/>
      <c r="B269" s="103" t="str">
        <f>IF(ISNA(VLOOKUP(A269,DECLARATIONS!C$5:D$292,2,FALSE)),"",IF(VLOOKUP(A269,DECLARATIONS!C$5:D$292,2,FALSE)="","---",VLOOKUP(A269,DECLARATIONS!C$5:D$292,2,FALSE)))</f>
        <v/>
      </c>
      <c r="C269" s="103" t="str">
        <f>IF(ISNA(VLOOKUP(A269,DECLARATIONS!C$5:G$292,5,FALSE)),"",IF(VLOOKUP(A269,DECLARATIONS!C$5:G$292,5,FALSE)="","---",VLOOKUP(A269,DECLARATIONS!C$5:G$292,5,FALSE)))</f>
        <v/>
      </c>
      <c r="D269" s="103" t="str">
        <f>IF(ISNA(VLOOKUP(A269,DECLARATIONS!C$5:G$292,4,FALSE)),"",IF(VLOOKUP(A269,DECLARATIONS!C$5:G$292,4,FALSE)="","---",VLOOKUP(A269,DECLARATIONS!C$5:G$292,4,FALSE)))</f>
        <v/>
      </c>
      <c r="E269" s="151"/>
      <c r="F269" s="151"/>
      <c r="G269" s="151"/>
      <c r="H269" s="104"/>
    </row>
    <row r="270" spans="1:8" ht="20" customHeight="1">
      <c r="A270" s="102"/>
      <c r="B270" s="103" t="str">
        <f>IF(ISNA(VLOOKUP(A270,DECLARATIONS!C$5:D$292,2,FALSE)),"",IF(VLOOKUP(A270,DECLARATIONS!C$5:D$292,2,FALSE)="","---",VLOOKUP(A270,DECLARATIONS!C$5:D$292,2,FALSE)))</f>
        <v/>
      </c>
      <c r="C270" s="103" t="str">
        <f>IF(ISNA(VLOOKUP(A270,DECLARATIONS!C$5:G$292,5,FALSE)),"",IF(VLOOKUP(A270,DECLARATIONS!C$5:G$292,5,FALSE)="","---",VLOOKUP(A270,DECLARATIONS!C$5:G$292,5,FALSE)))</f>
        <v/>
      </c>
      <c r="D270" s="103" t="str">
        <f>IF(ISNA(VLOOKUP(A270,DECLARATIONS!C$5:G$292,4,FALSE)),"",IF(VLOOKUP(A270,DECLARATIONS!C$5:G$292,4,FALSE)="","---",VLOOKUP(A270,DECLARATIONS!C$5:G$292,4,FALSE)))</f>
        <v/>
      </c>
      <c r="E270" s="151"/>
      <c r="F270" s="151"/>
      <c r="G270" s="151"/>
      <c r="H270" s="104"/>
    </row>
    <row r="271" spans="1:8" ht="20" customHeight="1">
      <c r="A271" s="102"/>
      <c r="B271" s="103" t="str">
        <f>IF(ISNA(VLOOKUP(A271,DECLARATIONS!C$5:D$292,2,FALSE)),"",IF(VLOOKUP(A271,DECLARATIONS!C$5:D$292,2,FALSE)="","---",VLOOKUP(A271,DECLARATIONS!C$5:D$292,2,FALSE)))</f>
        <v/>
      </c>
      <c r="C271" s="103" t="str">
        <f>IF(ISNA(VLOOKUP(A271,DECLARATIONS!C$5:G$292,5,FALSE)),"",IF(VLOOKUP(A271,DECLARATIONS!C$5:G$292,5,FALSE)="","---",VLOOKUP(A271,DECLARATIONS!C$5:G$292,5,FALSE)))</f>
        <v/>
      </c>
      <c r="D271" s="103" t="str">
        <f>IF(ISNA(VLOOKUP(A271,DECLARATIONS!C$5:G$292,4,FALSE)),"",IF(VLOOKUP(A271,DECLARATIONS!C$5:G$292,4,FALSE)="","---",VLOOKUP(A271,DECLARATIONS!C$5:G$292,4,FALSE)))</f>
        <v/>
      </c>
      <c r="E271" s="151"/>
      <c r="F271" s="151"/>
      <c r="G271" s="151"/>
      <c r="H271" s="104"/>
    </row>
    <row r="272" spans="1:8" ht="20" customHeight="1">
      <c r="A272" s="102"/>
      <c r="B272" s="103" t="str">
        <f>IF(ISNA(VLOOKUP(A272,DECLARATIONS!C$5:D$292,2,FALSE)),"",IF(VLOOKUP(A272,DECLARATIONS!C$5:D$292,2,FALSE)="","---",VLOOKUP(A272,DECLARATIONS!C$5:D$292,2,FALSE)))</f>
        <v/>
      </c>
      <c r="C272" s="103" t="str">
        <f>IF(ISNA(VLOOKUP(A272,DECLARATIONS!C$5:G$292,5,FALSE)),"",IF(VLOOKUP(A272,DECLARATIONS!C$5:G$292,5,FALSE)="","---",VLOOKUP(A272,DECLARATIONS!C$5:G$292,5,FALSE)))</f>
        <v/>
      </c>
      <c r="D272" s="103" t="str">
        <f>IF(ISNA(VLOOKUP(A272,DECLARATIONS!C$5:G$292,4,FALSE)),"",IF(VLOOKUP(A272,DECLARATIONS!C$5:G$292,4,FALSE)="","---",VLOOKUP(A272,DECLARATIONS!C$5:G$292,4,FALSE)))</f>
        <v/>
      </c>
      <c r="E272" s="151"/>
      <c r="F272" s="151"/>
      <c r="G272" s="151"/>
      <c r="H272" s="104"/>
    </row>
    <row r="273" spans="1:8" ht="20" customHeight="1">
      <c r="A273" s="102"/>
      <c r="B273" s="103" t="str">
        <f>IF(ISNA(VLOOKUP(A273,DECLARATIONS!C$5:D$292,2,FALSE)),"",IF(VLOOKUP(A273,DECLARATIONS!C$5:D$292,2,FALSE)="","---",VLOOKUP(A273,DECLARATIONS!C$5:D$292,2,FALSE)))</f>
        <v/>
      </c>
      <c r="C273" s="103" t="str">
        <f>IF(ISNA(VLOOKUP(A273,DECLARATIONS!C$5:G$292,5,FALSE)),"",IF(VLOOKUP(A273,DECLARATIONS!C$5:G$292,5,FALSE)="","---",VLOOKUP(A273,DECLARATIONS!C$5:G$292,5,FALSE)))</f>
        <v/>
      </c>
      <c r="D273" s="103" t="str">
        <f>IF(ISNA(VLOOKUP(A273,DECLARATIONS!C$5:G$292,4,FALSE)),"",IF(VLOOKUP(A273,DECLARATIONS!C$5:G$292,4,FALSE)="","---",VLOOKUP(A273,DECLARATIONS!C$5:G$292,4,FALSE)))</f>
        <v/>
      </c>
      <c r="E273" s="151"/>
      <c r="F273" s="151"/>
      <c r="G273" s="151"/>
      <c r="H273" s="104"/>
    </row>
    <row r="274" spans="1:8" ht="20" customHeight="1">
      <c r="A274" s="102"/>
      <c r="B274" s="103" t="str">
        <f>IF(ISNA(VLOOKUP(A274,DECLARATIONS!C$5:D$292,2,FALSE)),"",IF(VLOOKUP(A274,DECLARATIONS!C$5:D$292,2,FALSE)="","---",VLOOKUP(A274,DECLARATIONS!C$5:D$292,2,FALSE)))</f>
        <v/>
      </c>
      <c r="C274" s="103" t="str">
        <f>IF(ISNA(VLOOKUP(A274,DECLARATIONS!C$5:G$292,5,FALSE)),"",IF(VLOOKUP(A274,DECLARATIONS!C$5:G$292,5,FALSE)="","---",VLOOKUP(A274,DECLARATIONS!C$5:G$292,5,FALSE)))</f>
        <v/>
      </c>
      <c r="D274" s="103" t="str">
        <f>IF(ISNA(VLOOKUP(A274,DECLARATIONS!C$5:G$292,4,FALSE)),"",IF(VLOOKUP(A274,DECLARATIONS!C$5:G$292,4,FALSE)="","---",VLOOKUP(A274,DECLARATIONS!C$5:G$292,4,FALSE)))</f>
        <v/>
      </c>
      <c r="E274" s="151"/>
      <c r="F274" s="151"/>
      <c r="G274" s="151"/>
      <c r="H274" s="104"/>
    </row>
    <row r="275" spans="1:8">
      <c r="A275" s="105"/>
      <c r="B275" s="106"/>
      <c r="C275" s="106"/>
      <c r="D275" s="106"/>
      <c r="E275" s="107"/>
      <c r="F275" s="107"/>
      <c r="G275" s="107"/>
      <c r="H275" s="107"/>
    </row>
    <row r="276" spans="1:8">
      <c r="A276" s="105"/>
      <c r="B276" s="106"/>
      <c r="C276" s="106"/>
      <c r="D276" s="106"/>
      <c r="E276" s="388" t="s">
        <v>144</v>
      </c>
      <c r="F276" s="388"/>
      <c r="G276" s="389" t="s">
        <v>67</v>
      </c>
      <c r="H276" s="389"/>
    </row>
    <row r="277" spans="1:8">
      <c r="A277" s="105"/>
      <c r="B277" s="397" t="s">
        <v>142</v>
      </c>
      <c r="C277" s="398"/>
      <c r="D277" s="106"/>
      <c r="E277" s="389"/>
      <c r="F277" s="389"/>
      <c r="G277" s="389"/>
      <c r="H277" s="389"/>
    </row>
    <row r="278" spans="1:8">
      <c r="A278" s="105"/>
      <c r="B278" s="399"/>
      <c r="C278" s="400"/>
      <c r="D278" s="106"/>
      <c r="E278" s="389"/>
      <c r="F278" s="389"/>
      <c r="G278" s="389"/>
      <c r="H278" s="389"/>
    </row>
    <row r="279" spans="1:8">
      <c r="A279" s="105"/>
      <c r="B279" s="106"/>
      <c r="C279" s="106"/>
      <c r="D279" s="106"/>
      <c r="E279" s="389"/>
      <c r="F279" s="389"/>
      <c r="G279" s="389"/>
      <c r="H279" s="389"/>
    </row>
    <row r="280" spans="1:8" ht="8" customHeight="1">
      <c r="A280" s="105"/>
      <c r="B280" s="106"/>
      <c r="C280" s="106"/>
      <c r="D280" s="106"/>
      <c r="E280" s="155"/>
      <c r="F280" s="155"/>
      <c r="G280" s="155"/>
      <c r="H280" s="155"/>
    </row>
    <row r="281" spans="1:8" ht="20">
      <c r="A281" s="390" t="str">
        <f>'MATCH DETAILS'!A1:D1</f>
        <v>OXFORDSHIRE TRACK &amp; FIELD LEAGUE 2025</v>
      </c>
      <c r="B281" s="391"/>
      <c r="C281" s="391"/>
      <c r="D281" s="391"/>
      <c r="E281" s="391"/>
      <c r="F281" s="391"/>
      <c r="G281" s="391"/>
      <c r="H281" s="392"/>
    </row>
    <row r="282" spans="1:8" ht="18">
      <c r="A282" s="95" t="s">
        <v>12</v>
      </c>
      <c r="B282" s="96">
        <f>'MATCH DETAILS'!$B$4</f>
        <v>45774</v>
      </c>
      <c r="C282" s="97">
        <v>0.60416666666666663</v>
      </c>
      <c r="D282" s="95" t="s">
        <v>13</v>
      </c>
      <c r="E282" s="393" t="str">
        <f>'MATCH DETAILS'!$B$5</f>
        <v>Horspath, Oxford</v>
      </c>
      <c r="F282" s="394"/>
      <c r="G282" s="394"/>
      <c r="H282" s="395"/>
    </row>
    <row r="283" spans="1:8" ht="18">
      <c r="A283" s="396" t="s">
        <v>72</v>
      </c>
      <c r="B283" s="396"/>
      <c r="C283" s="396"/>
      <c r="D283" s="396"/>
      <c r="E283" s="94">
        <v>1</v>
      </c>
      <c r="F283" s="94">
        <v>2</v>
      </c>
      <c r="G283" s="94">
        <v>3</v>
      </c>
      <c r="H283" s="94" t="s">
        <v>66</v>
      </c>
    </row>
    <row r="284" spans="1:8" ht="18">
      <c r="A284" s="100"/>
      <c r="B284" s="100"/>
      <c r="C284" s="100"/>
      <c r="D284" s="100"/>
      <c r="E284" s="101"/>
      <c r="F284" s="101"/>
      <c r="G284" s="101"/>
      <c r="H284" s="101"/>
    </row>
    <row r="285" spans="1:8" ht="20" customHeight="1">
      <c r="A285" s="102" t="str" cm="1">
        <f t="array" ref="A285">IFERROR(_xlfn.TEXTSPLIT(IFERROR(_xlfn.TEXTJOIN(",",TRUE,_xlfn._xlws.FILTER(BlockAllocations!$F$3:$F$20,BlockAllocations!$E$3:$E$20=BlockAllocations!$G$13)),""),,",")+0,"!")</f>
        <v>!</v>
      </c>
      <c r="B285" s="103" t="str">
        <f>IF(ISNA(VLOOKUP(A285,DECLARATIONS!C$5:D$292,2,FALSE)),"",IF(VLOOKUP(A285,DECLARATIONS!C$5:D$292,2,FALSE)="","---",VLOOKUP(A285,DECLARATIONS!C$5:D$292,2,FALSE)))</f>
        <v/>
      </c>
      <c r="C285" s="103" t="str">
        <f>IF(ISNA(VLOOKUP(A285,DECLARATIONS!C$5:G$292,5,FALSE)),"",IF(VLOOKUP(A285,DECLARATIONS!C$5:G$292,5,FALSE)="","---",VLOOKUP(A285,DECLARATIONS!C$5:G$292,5,FALSE)))</f>
        <v/>
      </c>
      <c r="D285" s="103" t="str">
        <f>IF(ISNA(VLOOKUP(A285,DECLARATIONS!C$5:G$292,4,FALSE)),"",IF(VLOOKUP(A285,DECLARATIONS!C$5:G$292,4,FALSE)="","---",VLOOKUP(A285,DECLARATIONS!C$5:G$292,4,FALSE)))</f>
        <v/>
      </c>
      <c r="E285" s="150"/>
      <c r="F285" s="151"/>
      <c r="G285" s="151"/>
      <c r="H285" s="104"/>
    </row>
    <row r="286" spans="1:8" ht="20" customHeight="1">
      <c r="A286" s="102"/>
      <c r="B286" s="103" t="str">
        <f>IF(ISNA(VLOOKUP(A286,DECLARATIONS!C$5:D$292,2,FALSE)),"",IF(VLOOKUP(A286,DECLARATIONS!C$5:D$292,2,FALSE)="","---",VLOOKUP(A286,DECLARATIONS!C$5:D$292,2,FALSE)))</f>
        <v/>
      </c>
      <c r="C286" s="103" t="str">
        <f>IF(ISNA(VLOOKUP(A286,DECLARATIONS!C$5:G$292,5,FALSE)),"",IF(VLOOKUP(A286,DECLARATIONS!C$5:G$292,5,FALSE)="","---",VLOOKUP(A286,DECLARATIONS!C$5:G$292,5,FALSE)))</f>
        <v/>
      </c>
      <c r="D286" s="103" t="str">
        <f>IF(ISNA(VLOOKUP(A286,DECLARATIONS!C$5:G$292,4,FALSE)),"",IF(VLOOKUP(A286,DECLARATIONS!C$5:G$292,4,FALSE)="","---",VLOOKUP(A286,DECLARATIONS!C$5:G$292,4,FALSE)))</f>
        <v/>
      </c>
      <c r="E286" s="150"/>
      <c r="F286" s="151"/>
      <c r="G286" s="151"/>
      <c r="H286" s="104"/>
    </row>
    <row r="287" spans="1:8" ht="20" customHeight="1">
      <c r="A287" s="102"/>
      <c r="B287" s="103" t="str">
        <f>IF(ISNA(VLOOKUP(A287,DECLARATIONS!C$5:D$292,2,FALSE)),"",IF(VLOOKUP(A287,DECLARATIONS!C$5:D$292,2,FALSE)="","---",VLOOKUP(A287,DECLARATIONS!C$5:D$292,2,FALSE)))</f>
        <v/>
      </c>
      <c r="C287" s="103" t="str">
        <f>IF(ISNA(VLOOKUP(A287,DECLARATIONS!C$5:G$292,5,FALSE)),"",IF(VLOOKUP(A287,DECLARATIONS!C$5:G$292,5,FALSE)="","---",VLOOKUP(A287,DECLARATIONS!C$5:G$292,5,FALSE)))</f>
        <v/>
      </c>
      <c r="D287" s="103" t="str">
        <f>IF(ISNA(VLOOKUP(A287,DECLARATIONS!C$5:G$292,4,FALSE)),"",IF(VLOOKUP(A287,DECLARATIONS!C$5:G$292,4,FALSE)="","---",VLOOKUP(A287,DECLARATIONS!C$5:G$292,4,FALSE)))</f>
        <v/>
      </c>
      <c r="E287" s="150"/>
      <c r="F287" s="151"/>
      <c r="G287" s="151"/>
      <c r="H287" s="104"/>
    </row>
    <row r="288" spans="1:8" ht="20" customHeight="1">
      <c r="A288" s="102"/>
      <c r="B288" s="103" t="str">
        <f>IF(ISNA(VLOOKUP(A288,DECLARATIONS!C$5:D$292,2,FALSE)),"",IF(VLOOKUP(A288,DECLARATIONS!C$5:D$292,2,FALSE)="","---",VLOOKUP(A288,DECLARATIONS!C$5:D$292,2,FALSE)))</f>
        <v/>
      </c>
      <c r="C288" s="103" t="str">
        <f>IF(ISNA(VLOOKUP(A288,DECLARATIONS!C$5:G$292,5,FALSE)),"",IF(VLOOKUP(A288,DECLARATIONS!C$5:G$292,5,FALSE)="","---",VLOOKUP(A288,DECLARATIONS!C$5:G$292,5,FALSE)))</f>
        <v/>
      </c>
      <c r="D288" s="103" t="str">
        <f>IF(ISNA(VLOOKUP(A288,DECLARATIONS!C$5:G$292,4,FALSE)),"",IF(VLOOKUP(A288,DECLARATIONS!C$5:G$292,4,FALSE)="","---",VLOOKUP(A288,DECLARATIONS!C$5:G$292,4,FALSE)))</f>
        <v/>
      </c>
      <c r="E288" s="150"/>
      <c r="F288" s="151"/>
      <c r="G288" s="151"/>
      <c r="H288" s="104"/>
    </row>
    <row r="289" spans="1:8" ht="20" customHeight="1">
      <c r="A289" s="102"/>
      <c r="B289" s="103" t="str">
        <f>IF(ISNA(VLOOKUP(A289,DECLARATIONS!C$5:D$292,2,FALSE)),"",IF(VLOOKUP(A289,DECLARATIONS!C$5:D$292,2,FALSE)="","---",VLOOKUP(A289,DECLARATIONS!C$5:D$292,2,FALSE)))</f>
        <v/>
      </c>
      <c r="C289" s="103" t="str">
        <f>IF(ISNA(VLOOKUP(A289,DECLARATIONS!C$5:G$292,5,FALSE)),"",IF(VLOOKUP(A289,DECLARATIONS!C$5:G$292,5,FALSE)="","---",VLOOKUP(A289,DECLARATIONS!C$5:G$292,5,FALSE)))</f>
        <v/>
      </c>
      <c r="D289" s="103" t="str">
        <f>IF(ISNA(VLOOKUP(A289,DECLARATIONS!C$5:G$292,4,FALSE)),"",IF(VLOOKUP(A289,DECLARATIONS!C$5:G$292,4,FALSE)="","---",VLOOKUP(A289,DECLARATIONS!C$5:G$292,4,FALSE)))</f>
        <v/>
      </c>
      <c r="E289" s="150"/>
      <c r="F289" s="151"/>
      <c r="G289" s="151"/>
      <c r="H289" s="104"/>
    </row>
    <row r="290" spans="1:8" ht="20" customHeight="1">
      <c r="A290" s="102"/>
      <c r="B290" s="103" t="str">
        <f>IF(ISNA(VLOOKUP(A290,DECLARATIONS!C$5:D$292,2,FALSE)),"",IF(VLOOKUP(A290,DECLARATIONS!C$5:D$292,2,FALSE)="","---",VLOOKUP(A290,DECLARATIONS!C$5:D$292,2,FALSE)))</f>
        <v/>
      </c>
      <c r="C290" s="103" t="str">
        <f>IF(ISNA(VLOOKUP(A290,DECLARATIONS!C$5:G$292,5,FALSE)),"",IF(VLOOKUP(A290,DECLARATIONS!C$5:G$292,5,FALSE)="","---",VLOOKUP(A290,DECLARATIONS!C$5:G$292,5,FALSE)))</f>
        <v/>
      </c>
      <c r="D290" s="103" t="str">
        <f>IF(ISNA(VLOOKUP(A290,DECLARATIONS!C$5:G$292,4,FALSE)),"",IF(VLOOKUP(A290,DECLARATIONS!C$5:G$292,4,FALSE)="","---",VLOOKUP(A290,DECLARATIONS!C$5:G$292,4,FALSE)))</f>
        <v/>
      </c>
      <c r="E290" s="150"/>
      <c r="F290" s="151"/>
      <c r="G290" s="151"/>
      <c r="H290" s="104"/>
    </row>
    <row r="291" spans="1:8" ht="20" customHeight="1">
      <c r="A291" s="102"/>
      <c r="B291" s="103" t="str">
        <f>IF(ISNA(VLOOKUP(A291,DECLARATIONS!C$5:D$292,2,FALSE)),"",IF(VLOOKUP(A291,DECLARATIONS!C$5:D$292,2,FALSE)="","---",VLOOKUP(A291,DECLARATIONS!C$5:D$292,2,FALSE)))</f>
        <v/>
      </c>
      <c r="C291" s="103" t="str">
        <f>IF(ISNA(VLOOKUP(A291,DECLARATIONS!C$5:G$292,5,FALSE)),"",IF(VLOOKUP(A291,DECLARATIONS!C$5:G$292,5,FALSE)="","---",VLOOKUP(A291,DECLARATIONS!C$5:G$292,5,FALSE)))</f>
        <v/>
      </c>
      <c r="D291" s="103" t="str">
        <f>IF(ISNA(VLOOKUP(A291,DECLARATIONS!C$5:G$292,4,FALSE)),"",IF(VLOOKUP(A291,DECLARATIONS!C$5:G$292,4,FALSE)="","---",VLOOKUP(A291,DECLARATIONS!C$5:G$292,4,FALSE)))</f>
        <v/>
      </c>
      <c r="E291" s="150"/>
      <c r="F291" s="151"/>
      <c r="G291" s="151"/>
      <c r="H291" s="104"/>
    </row>
    <row r="292" spans="1:8" ht="20" customHeight="1">
      <c r="A292" s="102"/>
      <c r="B292" s="103" t="str">
        <f>IF(ISNA(VLOOKUP(A292,DECLARATIONS!C$5:D$292,2,FALSE)),"",IF(VLOOKUP(A292,DECLARATIONS!C$5:D$292,2,FALSE)="","---",VLOOKUP(A292,DECLARATIONS!C$5:D$292,2,FALSE)))</f>
        <v/>
      </c>
      <c r="C292" s="103" t="str">
        <f>IF(ISNA(VLOOKUP(A292,DECLARATIONS!C$5:G$292,5,FALSE)),"",IF(VLOOKUP(A292,DECLARATIONS!C$5:G$292,5,FALSE)="","---",VLOOKUP(A292,DECLARATIONS!C$5:G$292,5,FALSE)))</f>
        <v/>
      </c>
      <c r="D292" s="103" t="str">
        <f>IF(ISNA(VLOOKUP(A292,DECLARATIONS!C$5:G$292,4,FALSE)),"",IF(VLOOKUP(A292,DECLARATIONS!C$5:G$292,4,FALSE)="","---",VLOOKUP(A292,DECLARATIONS!C$5:G$292,4,FALSE)))</f>
        <v/>
      </c>
      <c r="E292" s="150"/>
      <c r="F292" s="151"/>
      <c r="G292" s="151"/>
      <c r="H292" s="104"/>
    </row>
    <row r="293" spans="1:8" ht="20" customHeight="1">
      <c r="A293" s="102"/>
      <c r="B293" s="103" t="str">
        <f>IF(ISNA(VLOOKUP(A293,DECLARATIONS!C$5:D$292,2,FALSE)),"",IF(VLOOKUP(A293,DECLARATIONS!C$5:D$292,2,FALSE)="","---",VLOOKUP(A293,DECLARATIONS!C$5:D$292,2,FALSE)))</f>
        <v/>
      </c>
      <c r="C293" s="103" t="str">
        <f>IF(ISNA(VLOOKUP(A293,DECLARATIONS!C$5:G$292,5,FALSE)),"",IF(VLOOKUP(A293,DECLARATIONS!C$5:G$292,5,FALSE)="","---",VLOOKUP(A293,DECLARATIONS!C$5:G$292,5,FALSE)))</f>
        <v/>
      </c>
      <c r="D293" s="103" t="str">
        <f>IF(ISNA(VLOOKUP(A293,DECLARATIONS!C$5:G$292,4,FALSE)),"",IF(VLOOKUP(A293,DECLARATIONS!C$5:G$292,4,FALSE)="","---",VLOOKUP(A293,DECLARATIONS!C$5:G$292,4,FALSE)))</f>
        <v/>
      </c>
      <c r="E293" s="150"/>
      <c r="F293" s="151"/>
      <c r="G293" s="151"/>
      <c r="H293" s="104"/>
    </row>
    <row r="294" spans="1:8" ht="20" customHeight="1">
      <c r="A294" s="102"/>
      <c r="B294" s="103" t="str">
        <f>IF(ISNA(VLOOKUP(A294,DECLARATIONS!C$5:D$292,2,FALSE)),"",IF(VLOOKUP(A294,DECLARATIONS!C$5:D$292,2,FALSE)="","---",VLOOKUP(A294,DECLARATIONS!C$5:D$292,2,FALSE)))</f>
        <v/>
      </c>
      <c r="C294" s="103" t="str">
        <f>IF(ISNA(VLOOKUP(A294,DECLARATIONS!C$5:G$292,5,FALSE)),"",IF(VLOOKUP(A294,DECLARATIONS!C$5:G$292,5,FALSE)="","---",VLOOKUP(A294,DECLARATIONS!C$5:G$292,5,FALSE)))</f>
        <v/>
      </c>
      <c r="D294" s="103" t="str">
        <f>IF(ISNA(VLOOKUP(A294,DECLARATIONS!C$5:G$292,4,FALSE)),"",IF(VLOOKUP(A294,DECLARATIONS!C$5:G$292,4,FALSE)="","---",VLOOKUP(A294,DECLARATIONS!C$5:G$292,4,FALSE)))</f>
        <v/>
      </c>
      <c r="E294" s="150"/>
      <c r="F294" s="151"/>
      <c r="G294" s="151"/>
      <c r="H294" s="104"/>
    </row>
    <row r="295" spans="1:8" ht="20" customHeight="1">
      <c r="A295" s="102"/>
      <c r="B295" s="103" t="str">
        <f>IF(ISNA(VLOOKUP(A295,DECLARATIONS!C$5:D$292,2,FALSE)),"",IF(VLOOKUP(A295,DECLARATIONS!C$5:D$292,2,FALSE)="","---",VLOOKUP(A295,DECLARATIONS!C$5:D$292,2,FALSE)))</f>
        <v/>
      </c>
      <c r="C295" s="103" t="str">
        <f>IF(ISNA(VLOOKUP(A295,DECLARATIONS!C$5:G$292,5,FALSE)),"",IF(VLOOKUP(A295,DECLARATIONS!C$5:G$292,5,FALSE)="","---",VLOOKUP(A295,DECLARATIONS!C$5:G$292,5,FALSE)))</f>
        <v/>
      </c>
      <c r="D295" s="103" t="str">
        <f>IF(ISNA(VLOOKUP(A295,DECLARATIONS!C$5:G$292,4,FALSE)),"",IF(VLOOKUP(A295,DECLARATIONS!C$5:G$292,4,FALSE)="","---",VLOOKUP(A295,DECLARATIONS!C$5:G$292,4,FALSE)))</f>
        <v/>
      </c>
      <c r="E295" s="150"/>
      <c r="F295" s="151"/>
      <c r="G295" s="151"/>
      <c r="H295" s="104"/>
    </row>
    <row r="296" spans="1:8" ht="20" customHeight="1">
      <c r="A296" s="102"/>
      <c r="B296" s="103" t="str">
        <f>IF(ISNA(VLOOKUP(A296,DECLARATIONS!C$5:D$292,2,FALSE)),"",IF(VLOOKUP(A296,DECLARATIONS!C$5:D$292,2,FALSE)="","---",VLOOKUP(A296,DECLARATIONS!C$5:D$292,2,FALSE)))</f>
        <v/>
      </c>
      <c r="C296" s="103" t="str">
        <f>IF(ISNA(VLOOKUP(A296,DECLARATIONS!C$5:G$292,5,FALSE)),"",IF(VLOOKUP(A296,DECLARATIONS!C$5:G$292,5,FALSE)="","---",VLOOKUP(A296,DECLARATIONS!C$5:G$292,5,FALSE)))</f>
        <v/>
      </c>
      <c r="D296" s="103" t="str">
        <f>IF(ISNA(VLOOKUP(A296,DECLARATIONS!C$5:G$292,4,FALSE)),"",IF(VLOOKUP(A296,DECLARATIONS!C$5:G$292,4,FALSE)="","---",VLOOKUP(A296,DECLARATIONS!C$5:G$292,4,FALSE)))</f>
        <v/>
      </c>
      <c r="E296" s="150"/>
      <c r="F296" s="151"/>
      <c r="G296" s="151"/>
      <c r="H296" s="104"/>
    </row>
    <row r="297" spans="1:8" ht="20" customHeight="1">
      <c r="A297" s="102"/>
      <c r="B297" s="103" t="str">
        <f>IF(ISNA(VLOOKUP(A297,DECLARATIONS!C$5:D$292,2,FALSE)),"",IF(VLOOKUP(A297,DECLARATIONS!C$5:D$292,2,FALSE)="","---",VLOOKUP(A297,DECLARATIONS!C$5:D$292,2,FALSE)))</f>
        <v/>
      </c>
      <c r="C297" s="103" t="str">
        <f>IF(ISNA(VLOOKUP(A297,DECLARATIONS!C$5:G$292,5,FALSE)),"",IF(VLOOKUP(A297,DECLARATIONS!C$5:G$292,5,FALSE)="","---",VLOOKUP(A297,DECLARATIONS!C$5:G$292,5,FALSE)))</f>
        <v/>
      </c>
      <c r="D297" s="103" t="str">
        <f>IF(ISNA(VLOOKUP(A297,DECLARATIONS!C$5:G$292,4,FALSE)),"",IF(VLOOKUP(A297,DECLARATIONS!C$5:G$292,4,FALSE)="","---",VLOOKUP(A297,DECLARATIONS!C$5:G$292,4,FALSE)))</f>
        <v/>
      </c>
      <c r="E297" s="150"/>
      <c r="F297" s="151"/>
      <c r="G297" s="151"/>
      <c r="H297" s="104"/>
    </row>
    <row r="298" spans="1:8" ht="20" customHeight="1">
      <c r="A298" s="102"/>
      <c r="B298" s="103" t="str">
        <f>IF(ISNA(VLOOKUP(A298,DECLARATIONS!C$5:D$292,2,FALSE)),"",IF(VLOOKUP(A298,DECLARATIONS!C$5:D$292,2,FALSE)="","---",VLOOKUP(A298,DECLARATIONS!C$5:D$292,2,FALSE)))</f>
        <v/>
      </c>
      <c r="C298" s="103" t="str">
        <f>IF(ISNA(VLOOKUP(A298,DECLARATIONS!C$5:G$292,5,FALSE)),"",IF(VLOOKUP(A298,DECLARATIONS!C$5:G$292,5,FALSE)="","---",VLOOKUP(A298,DECLARATIONS!C$5:G$292,5,FALSE)))</f>
        <v/>
      </c>
      <c r="D298" s="103" t="str">
        <f>IF(ISNA(VLOOKUP(A298,DECLARATIONS!C$5:G$292,4,FALSE)),"",IF(VLOOKUP(A298,DECLARATIONS!C$5:G$292,4,FALSE)="","---",VLOOKUP(A298,DECLARATIONS!C$5:G$292,4,FALSE)))</f>
        <v/>
      </c>
      <c r="E298" s="150"/>
      <c r="F298" s="151"/>
      <c r="G298" s="151"/>
      <c r="H298" s="104"/>
    </row>
    <row r="299" spans="1:8" ht="20" customHeight="1">
      <c r="A299" s="102"/>
      <c r="B299" s="103" t="str">
        <f>IF(ISNA(VLOOKUP(A299,DECLARATIONS!C$5:D$292,2,FALSE)),"",IF(VLOOKUP(A299,DECLARATIONS!C$5:D$292,2,FALSE)="","---",VLOOKUP(A299,DECLARATIONS!C$5:D$292,2,FALSE)))</f>
        <v/>
      </c>
      <c r="C299" s="103" t="str">
        <f>IF(ISNA(VLOOKUP(A299,DECLARATIONS!C$5:G$292,5,FALSE)),"",IF(VLOOKUP(A299,DECLARATIONS!C$5:G$292,5,FALSE)="","---",VLOOKUP(A299,DECLARATIONS!C$5:G$292,5,FALSE)))</f>
        <v/>
      </c>
      <c r="D299" s="103" t="str">
        <f>IF(ISNA(VLOOKUP(A299,DECLARATIONS!C$5:G$292,4,FALSE)),"",IF(VLOOKUP(A299,DECLARATIONS!C$5:G$292,4,FALSE)="","---",VLOOKUP(A299,DECLARATIONS!C$5:G$292,4,FALSE)))</f>
        <v/>
      </c>
      <c r="E299" s="150"/>
      <c r="F299" s="151"/>
      <c r="G299" s="151"/>
      <c r="H299" s="104"/>
    </row>
    <row r="300" spans="1:8" ht="20" customHeight="1">
      <c r="A300" s="102"/>
      <c r="B300" s="103" t="str">
        <f>IF(ISNA(VLOOKUP(A300,DECLARATIONS!C$5:D$292,2,FALSE)),"",IF(VLOOKUP(A300,DECLARATIONS!C$5:D$292,2,FALSE)="","---",VLOOKUP(A300,DECLARATIONS!C$5:D$292,2,FALSE)))</f>
        <v/>
      </c>
      <c r="C300" s="103" t="str">
        <f>IF(ISNA(VLOOKUP(A300,DECLARATIONS!C$5:G$292,5,FALSE)),"",IF(VLOOKUP(A300,DECLARATIONS!C$5:G$292,5,FALSE)="","---",VLOOKUP(A300,DECLARATIONS!C$5:G$292,5,FALSE)))</f>
        <v/>
      </c>
      <c r="D300" s="103" t="str">
        <f>IF(ISNA(VLOOKUP(A300,DECLARATIONS!C$5:G$292,4,FALSE)),"",IF(VLOOKUP(A300,DECLARATIONS!C$5:G$292,4,FALSE)="","---",VLOOKUP(A300,DECLARATIONS!C$5:G$292,4,FALSE)))</f>
        <v/>
      </c>
      <c r="E300" s="150"/>
      <c r="F300" s="151"/>
      <c r="G300" s="151"/>
      <c r="H300" s="104"/>
    </row>
    <row r="301" spans="1:8" ht="20" customHeight="1">
      <c r="A301" s="102"/>
      <c r="B301" s="103" t="str">
        <f>IF(ISNA(VLOOKUP(A301,DECLARATIONS!C$5:D$292,2,FALSE)),"",IF(VLOOKUP(A301,DECLARATIONS!C$5:D$292,2,FALSE)="","---",VLOOKUP(A301,DECLARATIONS!C$5:D$292,2,FALSE)))</f>
        <v/>
      </c>
      <c r="C301" s="103" t="str">
        <f>IF(ISNA(VLOOKUP(A301,DECLARATIONS!C$5:G$292,5,FALSE)),"",IF(VLOOKUP(A301,DECLARATIONS!C$5:G$292,5,FALSE)="","---",VLOOKUP(A301,DECLARATIONS!C$5:G$292,5,FALSE)))</f>
        <v/>
      </c>
      <c r="D301" s="103" t="str">
        <f>IF(ISNA(VLOOKUP(A301,DECLARATIONS!C$5:G$292,4,FALSE)),"",IF(VLOOKUP(A301,DECLARATIONS!C$5:G$292,4,FALSE)="","---",VLOOKUP(A301,DECLARATIONS!C$5:G$292,4,FALSE)))</f>
        <v/>
      </c>
      <c r="E301" s="151"/>
      <c r="F301" s="151"/>
      <c r="G301" s="151"/>
      <c r="H301" s="104"/>
    </row>
    <row r="302" spans="1:8" ht="20" customHeight="1">
      <c r="A302" s="102"/>
      <c r="B302" s="103" t="str">
        <f>IF(ISNA(VLOOKUP(A302,DECLARATIONS!C$5:D$292,2,FALSE)),"",IF(VLOOKUP(A302,DECLARATIONS!C$5:D$292,2,FALSE)="","---",VLOOKUP(A302,DECLARATIONS!C$5:D$292,2,FALSE)))</f>
        <v/>
      </c>
      <c r="C302" s="103" t="str">
        <f>IF(ISNA(VLOOKUP(A302,DECLARATIONS!C$5:G$292,5,FALSE)),"",IF(VLOOKUP(A302,DECLARATIONS!C$5:G$292,5,FALSE)="","---",VLOOKUP(A302,DECLARATIONS!C$5:G$292,5,FALSE)))</f>
        <v/>
      </c>
      <c r="D302" s="103" t="str">
        <f>IF(ISNA(VLOOKUP(A302,DECLARATIONS!C$5:G$292,4,FALSE)),"",IF(VLOOKUP(A302,DECLARATIONS!C$5:G$292,4,FALSE)="","---",VLOOKUP(A302,DECLARATIONS!C$5:G$292,4,FALSE)))</f>
        <v/>
      </c>
      <c r="E302" s="151"/>
      <c r="F302" s="151"/>
      <c r="G302" s="151"/>
      <c r="H302" s="104"/>
    </row>
    <row r="303" spans="1:8" ht="20" customHeight="1">
      <c r="A303" s="102"/>
      <c r="B303" s="103" t="str">
        <f>IF(ISNA(VLOOKUP(A303,DECLARATIONS!C$5:D$292,2,FALSE)),"",IF(VLOOKUP(A303,DECLARATIONS!C$5:D$292,2,FALSE)="","---",VLOOKUP(A303,DECLARATIONS!C$5:D$292,2,FALSE)))</f>
        <v/>
      </c>
      <c r="C303" s="103" t="str">
        <f>IF(ISNA(VLOOKUP(A303,DECLARATIONS!C$5:G$292,5,FALSE)),"",IF(VLOOKUP(A303,DECLARATIONS!C$5:G$292,5,FALSE)="","---",VLOOKUP(A303,DECLARATIONS!C$5:G$292,5,FALSE)))</f>
        <v/>
      </c>
      <c r="D303" s="103" t="str">
        <f>IF(ISNA(VLOOKUP(A303,DECLARATIONS!C$5:G$292,4,FALSE)),"",IF(VLOOKUP(A303,DECLARATIONS!C$5:G$292,4,FALSE)="","---",VLOOKUP(A303,DECLARATIONS!C$5:G$292,4,FALSE)))</f>
        <v/>
      </c>
      <c r="E303" s="151"/>
      <c r="F303" s="151"/>
      <c r="G303" s="151"/>
      <c r="H303" s="104"/>
    </row>
    <row r="304" spans="1:8" ht="20" customHeight="1">
      <c r="A304" s="102"/>
      <c r="B304" s="103" t="str">
        <f>IF(ISNA(VLOOKUP(A304,DECLARATIONS!C$5:D$292,2,FALSE)),"",IF(VLOOKUP(A304,DECLARATIONS!C$5:D$292,2,FALSE)="","---",VLOOKUP(A304,DECLARATIONS!C$5:D$292,2,FALSE)))</f>
        <v/>
      </c>
      <c r="C304" s="103" t="str">
        <f>IF(ISNA(VLOOKUP(A304,DECLARATIONS!C$5:G$292,5,FALSE)),"",IF(VLOOKUP(A304,DECLARATIONS!C$5:G$292,5,FALSE)="","---",VLOOKUP(A304,DECLARATIONS!C$5:G$292,5,FALSE)))</f>
        <v/>
      </c>
      <c r="D304" s="103" t="str">
        <f>IF(ISNA(VLOOKUP(A304,DECLARATIONS!C$5:G$292,4,FALSE)),"",IF(VLOOKUP(A304,DECLARATIONS!C$5:G$292,4,FALSE)="","---",VLOOKUP(A304,DECLARATIONS!C$5:G$292,4,FALSE)))</f>
        <v/>
      </c>
      <c r="E304" s="151"/>
      <c r="F304" s="151"/>
      <c r="G304" s="151"/>
      <c r="H304" s="104"/>
    </row>
    <row r="305" spans="1:8" ht="20" customHeight="1">
      <c r="A305" s="102"/>
      <c r="B305" s="103" t="str">
        <f>IF(ISNA(VLOOKUP(A305,DECLARATIONS!C$5:D$292,2,FALSE)),"",IF(VLOOKUP(A305,DECLARATIONS!C$5:D$292,2,FALSE)="","---",VLOOKUP(A305,DECLARATIONS!C$5:D$292,2,FALSE)))</f>
        <v/>
      </c>
      <c r="C305" s="103" t="str">
        <f>IF(ISNA(VLOOKUP(A305,DECLARATIONS!C$5:G$292,5,FALSE)),"",IF(VLOOKUP(A305,DECLARATIONS!C$5:G$292,5,FALSE)="","---",VLOOKUP(A305,DECLARATIONS!C$5:G$292,5,FALSE)))</f>
        <v/>
      </c>
      <c r="D305" s="103" t="str">
        <f>IF(ISNA(VLOOKUP(A305,DECLARATIONS!C$5:G$292,4,FALSE)),"",IF(VLOOKUP(A305,DECLARATIONS!C$5:G$292,4,FALSE)="","---",VLOOKUP(A305,DECLARATIONS!C$5:G$292,4,FALSE)))</f>
        <v/>
      </c>
      <c r="E305" s="151"/>
      <c r="F305" s="151"/>
      <c r="G305" s="151"/>
      <c r="H305" s="104"/>
    </row>
    <row r="306" spans="1:8" ht="20" customHeight="1">
      <c r="A306" s="102"/>
      <c r="B306" s="103" t="str">
        <f>IF(ISNA(VLOOKUP(A306,DECLARATIONS!C$5:D$292,2,FALSE)),"",IF(VLOOKUP(A306,DECLARATIONS!C$5:D$292,2,FALSE)="","---",VLOOKUP(A306,DECLARATIONS!C$5:D$292,2,FALSE)))</f>
        <v/>
      </c>
      <c r="C306" s="103" t="str">
        <f>IF(ISNA(VLOOKUP(A306,DECLARATIONS!C$5:G$292,5,FALSE)),"",IF(VLOOKUP(A306,DECLARATIONS!C$5:G$292,5,FALSE)="","---",VLOOKUP(A306,DECLARATIONS!C$5:G$292,5,FALSE)))</f>
        <v/>
      </c>
      <c r="D306" s="103" t="str">
        <f>IF(ISNA(VLOOKUP(A306,DECLARATIONS!C$5:G$292,4,FALSE)),"",IF(VLOOKUP(A306,DECLARATIONS!C$5:G$292,4,FALSE)="","---",VLOOKUP(A306,DECLARATIONS!C$5:G$292,4,FALSE)))</f>
        <v/>
      </c>
      <c r="E306" s="151"/>
      <c r="F306" s="151"/>
      <c r="G306" s="151"/>
      <c r="H306" s="104"/>
    </row>
    <row r="307" spans="1:8" ht="20" customHeight="1">
      <c r="A307" s="102"/>
      <c r="B307" s="103" t="str">
        <f>IF(ISNA(VLOOKUP(A307,DECLARATIONS!C$5:D$292,2,FALSE)),"",IF(VLOOKUP(A307,DECLARATIONS!C$5:D$292,2,FALSE)="","---",VLOOKUP(A307,DECLARATIONS!C$5:D$292,2,FALSE)))</f>
        <v/>
      </c>
      <c r="C307" s="103" t="str">
        <f>IF(ISNA(VLOOKUP(A307,DECLARATIONS!C$5:G$292,5,FALSE)),"",IF(VLOOKUP(A307,DECLARATIONS!C$5:G$292,5,FALSE)="","---",VLOOKUP(A307,DECLARATIONS!C$5:G$292,5,FALSE)))</f>
        <v/>
      </c>
      <c r="D307" s="103" t="str">
        <f>IF(ISNA(VLOOKUP(A307,DECLARATIONS!C$5:G$292,4,FALSE)),"",IF(VLOOKUP(A307,DECLARATIONS!C$5:G$292,4,FALSE)="","---",VLOOKUP(A307,DECLARATIONS!C$5:G$292,4,FALSE)))</f>
        <v/>
      </c>
      <c r="E307" s="151"/>
      <c r="F307" s="151"/>
      <c r="G307" s="151"/>
      <c r="H307" s="104"/>
    </row>
    <row r="308" spans="1:8" ht="20" customHeight="1">
      <c r="A308" s="102"/>
      <c r="B308" s="103" t="str">
        <f>IF(ISNA(VLOOKUP(A308,DECLARATIONS!C$5:D$292,2,FALSE)),"",IF(VLOOKUP(A308,DECLARATIONS!C$5:D$292,2,FALSE)="","---",VLOOKUP(A308,DECLARATIONS!C$5:D$292,2,FALSE)))</f>
        <v/>
      </c>
      <c r="C308" s="103" t="str">
        <f>IF(ISNA(VLOOKUP(A308,DECLARATIONS!C$5:G$292,5,FALSE)),"",IF(VLOOKUP(A308,DECLARATIONS!C$5:G$292,5,FALSE)="","---",VLOOKUP(A308,DECLARATIONS!C$5:G$292,5,FALSE)))</f>
        <v/>
      </c>
      <c r="D308" s="103" t="str">
        <f>IF(ISNA(VLOOKUP(A308,DECLARATIONS!C$5:G$292,4,FALSE)),"",IF(VLOOKUP(A308,DECLARATIONS!C$5:G$292,4,FALSE)="","---",VLOOKUP(A308,DECLARATIONS!C$5:G$292,4,FALSE)))</f>
        <v/>
      </c>
      <c r="E308" s="151"/>
      <c r="F308" s="151"/>
      <c r="G308" s="151"/>
      <c r="H308" s="104"/>
    </row>
    <row r="309" spans="1:8" ht="20" customHeight="1">
      <c r="A309" s="102"/>
      <c r="B309" s="103" t="str">
        <f>IF(ISNA(VLOOKUP(A309,DECLARATIONS!C$5:D$292,2,FALSE)),"",IF(VLOOKUP(A309,DECLARATIONS!C$5:D$292,2,FALSE)="","---",VLOOKUP(A309,DECLARATIONS!C$5:D$292,2,FALSE)))</f>
        <v/>
      </c>
      <c r="C309" s="103" t="str">
        <f>IF(ISNA(VLOOKUP(A309,DECLARATIONS!C$5:G$292,5,FALSE)),"",IF(VLOOKUP(A309,DECLARATIONS!C$5:G$292,5,FALSE)="","---",VLOOKUP(A309,DECLARATIONS!C$5:G$292,5,FALSE)))</f>
        <v/>
      </c>
      <c r="D309" s="103" t="str">
        <f>IF(ISNA(VLOOKUP(A309,DECLARATIONS!C$5:G$292,4,FALSE)),"",IF(VLOOKUP(A309,DECLARATIONS!C$5:G$292,4,FALSE)="","---",VLOOKUP(A309,DECLARATIONS!C$5:G$292,4,FALSE)))</f>
        <v/>
      </c>
      <c r="E309" s="151"/>
      <c r="F309" s="151"/>
      <c r="G309" s="151"/>
      <c r="H309" s="104"/>
    </row>
    <row r="310" spans="1:8" ht="20" customHeight="1">
      <c r="A310" s="102"/>
      <c r="B310" s="103" t="str">
        <f>IF(ISNA(VLOOKUP(A310,DECLARATIONS!C$5:D$292,2,FALSE)),"",IF(VLOOKUP(A310,DECLARATIONS!C$5:D$292,2,FALSE)="","---",VLOOKUP(A310,DECLARATIONS!C$5:D$292,2,FALSE)))</f>
        <v/>
      </c>
      <c r="C310" s="103" t="str">
        <f>IF(ISNA(VLOOKUP(A310,DECLARATIONS!C$5:G$292,5,FALSE)),"",IF(VLOOKUP(A310,DECLARATIONS!C$5:G$292,5,FALSE)="","---",VLOOKUP(A310,DECLARATIONS!C$5:G$292,5,FALSE)))</f>
        <v/>
      </c>
      <c r="D310" s="103" t="str">
        <f>IF(ISNA(VLOOKUP(A310,DECLARATIONS!C$5:G$292,4,FALSE)),"",IF(VLOOKUP(A310,DECLARATIONS!C$5:G$292,4,FALSE)="","---",VLOOKUP(A310,DECLARATIONS!C$5:G$292,4,FALSE)))</f>
        <v/>
      </c>
      <c r="E310" s="151"/>
      <c r="F310" s="151"/>
      <c r="G310" s="151"/>
      <c r="H310" s="104"/>
    </row>
    <row r="311" spans="1:8" ht="20" customHeight="1">
      <c r="A311" s="102"/>
      <c r="B311" s="103" t="str">
        <f>IF(ISNA(VLOOKUP(A311,DECLARATIONS!C$5:D$292,2,FALSE)),"",IF(VLOOKUP(A311,DECLARATIONS!C$5:D$292,2,FALSE)="","---",VLOOKUP(A311,DECLARATIONS!C$5:D$292,2,FALSE)))</f>
        <v/>
      </c>
      <c r="C311" s="103" t="str">
        <f>IF(ISNA(VLOOKUP(A311,DECLARATIONS!C$5:G$292,5,FALSE)),"",IF(VLOOKUP(A311,DECLARATIONS!C$5:G$292,5,FALSE)="","---",VLOOKUP(A311,DECLARATIONS!C$5:G$292,5,FALSE)))</f>
        <v/>
      </c>
      <c r="D311" s="103" t="str">
        <f>IF(ISNA(VLOOKUP(A311,DECLARATIONS!C$5:G$292,4,FALSE)),"",IF(VLOOKUP(A311,DECLARATIONS!C$5:G$292,4,FALSE)="","---",VLOOKUP(A311,DECLARATIONS!C$5:G$292,4,FALSE)))</f>
        <v/>
      </c>
      <c r="E311" s="151"/>
      <c r="F311" s="151"/>
      <c r="G311" s="151"/>
      <c r="H311" s="104"/>
    </row>
    <row r="312" spans="1:8" ht="20" customHeight="1">
      <c r="A312" s="102"/>
      <c r="B312" s="103" t="str">
        <f>IF(ISNA(VLOOKUP(A312,DECLARATIONS!C$5:D$292,2,FALSE)),"",IF(VLOOKUP(A312,DECLARATIONS!C$5:D$292,2,FALSE)="","---",VLOOKUP(A312,DECLARATIONS!C$5:D$292,2,FALSE)))</f>
        <v/>
      </c>
      <c r="C312" s="103" t="str">
        <f>IF(ISNA(VLOOKUP(A312,DECLARATIONS!C$5:G$292,5,FALSE)),"",IF(VLOOKUP(A312,DECLARATIONS!C$5:G$292,5,FALSE)="","---",VLOOKUP(A312,DECLARATIONS!C$5:G$292,5,FALSE)))</f>
        <v/>
      </c>
      <c r="D312" s="103" t="str">
        <f>IF(ISNA(VLOOKUP(A312,DECLARATIONS!C$5:G$292,4,FALSE)),"",IF(VLOOKUP(A312,DECLARATIONS!C$5:G$292,4,FALSE)="","---",VLOOKUP(A312,DECLARATIONS!C$5:G$292,4,FALSE)))</f>
        <v/>
      </c>
      <c r="E312" s="151"/>
      <c r="F312" s="151"/>
      <c r="G312" s="151"/>
      <c r="H312" s="104"/>
    </row>
    <row r="313" spans="1:8" ht="20" customHeight="1">
      <c r="A313" s="102"/>
      <c r="B313" s="103" t="str">
        <f>IF(ISNA(VLOOKUP(A313,DECLARATIONS!C$5:D$292,2,FALSE)),"",IF(VLOOKUP(A313,DECLARATIONS!C$5:D$292,2,FALSE)="","---",VLOOKUP(A313,DECLARATIONS!C$5:D$292,2,FALSE)))</f>
        <v/>
      </c>
      <c r="C313" s="103" t="str">
        <f>IF(ISNA(VLOOKUP(A313,DECLARATIONS!C$5:G$292,5,FALSE)),"",IF(VLOOKUP(A313,DECLARATIONS!C$5:G$292,5,FALSE)="","---",VLOOKUP(A313,DECLARATIONS!C$5:G$292,5,FALSE)))</f>
        <v/>
      </c>
      <c r="D313" s="103" t="str">
        <f>IF(ISNA(VLOOKUP(A313,DECLARATIONS!C$5:G$292,4,FALSE)),"",IF(VLOOKUP(A313,DECLARATIONS!C$5:G$292,4,FALSE)="","---",VLOOKUP(A313,DECLARATIONS!C$5:G$292,4,FALSE)))</f>
        <v/>
      </c>
      <c r="E313" s="151"/>
      <c r="F313" s="151"/>
      <c r="G313" s="151"/>
      <c r="H313" s="104"/>
    </row>
    <row r="314" spans="1:8" ht="20" customHeight="1">
      <c r="A314" s="102"/>
      <c r="B314" s="103" t="str">
        <f>IF(ISNA(VLOOKUP(A314,DECLARATIONS!C$5:D$292,2,FALSE)),"",IF(VLOOKUP(A314,DECLARATIONS!C$5:D$292,2,FALSE)="","---",VLOOKUP(A314,DECLARATIONS!C$5:D$292,2,FALSE)))</f>
        <v/>
      </c>
      <c r="C314" s="103" t="str">
        <f>IF(ISNA(VLOOKUP(A314,DECLARATIONS!C$5:G$292,5,FALSE)),"",IF(VLOOKUP(A314,DECLARATIONS!C$5:G$292,5,FALSE)="","---",VLOOKUP(A314,DECLARATIONS!C$5:G$292,5,FALSE)))</f>
        <v/>
      </c>
      <c r="D314" s="103" t="str">
        <f>IF(ISNA(VLOOKUP(A314,DECLARATIONS!C$5:G$292,4,FALSE)),"",IF(VLOOKUP(A314,DECLARATIONS!C$5:G$292,4,FALSE)="","---",VLOOKUP(A314,DECLARATIONS!C$5:G$292,4,FALSE)))</f>
        <v/>
      </c>
      <c r="E314" s="151"/>
      <c r="F314" s="151"/>
      <c r="G314" s="151"/>
      <c r="H314" s="104"/>
    </row>
    <row r="315" spans="1:8">
      <c r="A315" s="105"/>
      <c r="B315" s="106"/>
      <c r="C315" s="106"/>
      <c r="D315" s="106"/>
      <c r="E315" s="107"/>
      <c r="F315" s="107"/>
      <c r="G315" s="107"/>
      <c r="H315" s="107"/>
    </row>
    <row r="316" spans="1:8">
      <c r="A316" s="105"/>
      <c r="B316" s="106"/>
      <c r="C316" s="106"/>
      <c r="D316" s="106"/>
      <c r="E316" s="388" t="s">
        <v>144</v>
      </c>
      <c r="F316" s="388"/>
      <c r="G316" s="389" t="s">
        <v>67</v>
      </c>
      <c r="H316" s="389"/>
    </row>
    <row r="317" spans="1:8">
      <c r="A317" s="105"/>
      <c r="B317" s="397" t="s">
        <v>142</v>
      </c>
      <c r="C317" s="398"/>
      <c r="D317" s="106"/>
      <c r="E317" s="389"/>
      <c r="F317" s="389"/>
      <c r="G317" s="389"/>
      <c r="H317" s="389"/>
    </row>
    <row r="318" spans="1:8">
      <c r="A318" s="105"/>
      <c r="B318" s="399"/>
      <c r="C318" s="400"/>
      <c r="D318" s="106"/>
      <c r="E318" s="389"/>
      <c r="F318" s="389"/>
      <c r="G318" s="389"/>
      <c r="H318" s="389"/>
    </row>
    <row r="319" spans="1:8">
      <c r="A319" s="105"/>
      <c r="B319" s="106"/>
      <c r="C319" s="106"/>
      <c r="D319" s="106"/>
      <c r="E319" s="389"/>
      <c r="F319" s="389"/>
      <c r="G319" s="389"/>
      <c r="H319" s="389"/>
    </row>
    <row r="320" spans="1:8" ht="8" customHeight="1">
      <c r="A320" s="105"/>
      <c r="B320" s="106"/>
      <c r="C320" s="106"/>
      <c r="D320" s="106"/>
      <c r="E320" s="155"/>
      <c r="F320" s="155"/>
      <c r="G320" s="155"/>
      <c r="H320" s="155"/>
    </row>
    <row r="321" spans="1:8" ht="20">
      <c r="A321" s="390" t="str">
        <f>'MATCH DETAILS'!A1:D1</f>
        <v>OXFORDSHIRE TRACK &amp; FIELD LEAGUE 2025</v>
      </c>
      <c r="B321" s="391"/>
      <c r="C321" s="391"/>
      <c r="D321" s="391"/>
      <c r="E321" s="391"/>
      <c r="F321" s="391"/>
      <c r="G321" s="391"/>
      <c r="H321" s="392"/>
    </row>
    <row r="322" spans="1:8" ht="18">
      <c r="A322" s="95" t="s">
        <v>12</v>
      </c>
      <c r="B322" s="96">
        <f>'MATCH DETAILS'!$B$4</f>
        <v>45774</v>
      </c>
      <c r="C322" s="97">
        <v>0.64583333333333337</v>
      </c>
      <c r="D322" s="95" t="s">
        <v>13</v>
      </c>
      <c r="E322" s="393" t="str">
        <f>'MATCH DETAILS'!$B$5</f>
        <v>Horspath, Oxford</v>
      </c>
      <c r="F322" s="394"/>
      <c r="G322" s="394"/>
      <c r="H322" s="395"/>
    </row>
    <row r="323" spans="1:8" ht="18">
      <c r="A323" s="396" t="s">
        <v>73</v>
      </c>
      <c r="B323" s="396"/>
      <c r="C323" s="396"/>
      <c r="D323" s="396"/>
      <c r="E323" s="94">
        <v>1</v>
      </c>
      <c r="F323" s="94">
        <v>2</v>
      </c>
      <c r="G323" s="94">
        <v>3</v>
      </c>
      <c r="H323" s="94" t="s">
        <v>66</v>
      </c>
    </row>
    <row r="324" spans="1:8" ht="18">
      <c r="A324" s="100"/>
      <c r="B324" s="100"/>
      <c r="C324" s="100"/>
      <c r="D324" s="100"/>
      <c r="E324" s="101"/>
      <c r="F324" s="101"/>
      <c r="G324" s="101"/>
      <c r="H324" s="101"/>
    </row>
    <row r="325" spans="1:8" ht="20" customHeight="1">
      <c r="A325" s="102" t="str" cm="1">
        <f t="array" ref="A325">IFERROR(_xlfn.TEXTSPLIT(IFERROR(_xlfn.TEXTJOIN(",",TRUE,_xlfn._xlws.FILTER(BlockAllocations!$F$3:$F$20,BlockAllocations!$E$3:$E$20=BlockAllocations!$G$14)),""),,",")+0,"!")</f>
        <v>!</v>
      </c>
      <c r="B325" s="103" t="str">
        <f>IF(ISNA(VLOOKUP(A325,DECLARATIONS!C$5:D$292,2,FALSE)),"",IF(VLOOKUP(A325,DECLARATIONS!C$5:D$292,2,FALSE)="","---",VLOOKUP(A325,DECLARATIONS!C$5:D$292,2,FALSE)))</f>
        <v/>
      </c>
      <c r="C325" s="103" t="str">
        <f>IF(ISNA(VLOOKUP(A325,DECLARATIONS!C$5:G$292,5,FALSE)),"",IF(VLOOKUP(A325,DECLARATIONS!C$5:G$292,5,FALSE)="","---",VLOOKUP(A325,DECLARATIONS!C$5:G$292,5,FALSE)))</f>
        <v/>
      </c>
      <c r="D325" s="103" t="str">
        <f>IF(ISNA(VLOOKUP(A325,DECLARATIONS!C$5:G$292,4,FALSE)),"",IF(VLOOKUP(A325,DECLARATIONS!C$5:G$292,4,FALSE)="","---",VLOOKUP(A325,DECLARATIONS!C$5:G$292,4,FALSE)))</f>
        <v/>
      </c>
      <c r="E325" s="150"/>
      <c r="F325" s="151"/>
      <c r="G325" s="151"/>
      <c r="H325" s="104"/>
    </row>
    <row r="326" spans="1:8" ht="20" customHeight="1">
      <c r="A326" s="102"/>
      <c r="B326" s="103" t="str">
        <f>IF(ISNA(VLOOKUP(A326,DECLARATIONS!C$5:D$292,2,FALSE)),"",IF(VLOOKUP(A326,DECLARATIONS!C$5:D$292,2,FALSE)="","---",VLOOKUP(A326,DECLARATIONS!C$5:D$292,2,FALSE)))</f>
        <v/>
      </c>
      <c r="C326" s="103" t="str">
        <f>IF(ISNA(VLOOKUP(A326,DECLARATIONS!C$5:G$292,5,FALSE)),"",IF(VLOOKUP(A326,DECLARATIONS!C$5:G$292,5,FALSE)="","---",VLOOKUP(A326,DECLARATIONS!C$5:G$292,5,FALSE)))</f>
        <v/>
      </c>
      <c r="D326" s="103" t="str">
        <f>IF(ISNA(VLOOKUP(A326,DECLARATIONS!C$5:G$292,4,FALSE)),"",IF(VLOOKUP(A326,DECLARATIONS!C$5:G$292,4,FALSE)="","---",VLOOKUP(A326,DECLARATIONS!C$5:G$292,4,FALSE)))</f>
        <v/>
      </c>
      <c r="E326" s="150"/>
      <c r="F326" s="151"/>
      <c r="G326" s="151"/>
      <c r="H326" s="104"/>
    </row>
    <row r="327" spans="1:8" ht="20" customHeight="1">
      <c r="A327" s="102"/>
      <c r="B327" s="103" t="str">
        <f>IF(ISNA(VLOOKUP(A327,DECLARATIONS!C$5:D$292,2,FALSE)),"",IF(VLOOKUP(A327,DECLARATIONS!C$5:D$292,2,FALSE)="","---",VLOOKUP(A327,DECLARATIONS!C$5:D$292,2,FALSE)))</f>
        <v/>
      </c>
      <c r="C327" s="103" t="str">
        <f>IF(ISNA(VLOOKUP(A327,DECLARATIONS!C$5:G$292,5,FALSE)),"",IF(VLOOKUP(A327,DECLARATIONS!C$5:G$292,5,FALSE)="","---",VLOOKUP(A327,DECLARATIONS!C$5:G$292,5,FALSE)))</f>
        <v/>
      </c>
      <c r="D327" s="103" t="str">
        <f>IF(ISNA(VLOOKUP(A327,DECLARATIONS!C$5:G$292,4,FALSE)),"",IF(VLOOKUP(A327,DECLARATIONS!C$5:G$292,4,FALSE)="","---",VLOOKUP(A327,DECLARATIONS!C$5:G$292,4,FALSE)))</f>
        <v/>
      </c>
      <c r="E327" s="150"/>
      <c r="F327" s="151"/>
      <c r="G327" s="151"/>
      <c r="H327" s="104"/>
    </row>
    <row r="328" spans="1:8" ht="20" customHeight="1">
      <c r="A328" s="102"/>
      <c r="B328" s="103" t="str">
        <f>IF(ISNA(VLOOKUP(A328,DECLARATIONS!C$5:D$292,2,FALSE)),"",IF(VLOOKUP(A328,DECLARATIONS!C$5:D$292,2,FALSE)="","---",VLOOKUP(A328,DECLARATIONS!C$5:D$292,2,FALSE)))</f>
        <v/>
      </c>
      <c r="C328" s="103" t="str">
        <f>IF(ISNA(VLOOKUP(A328,DECLARATIONS!C$5:G$292,5,FALSE)),"",IF(VLOOKUP(A328,DECLARATIONS!C$5:G$292,5,FALSE)="","---",VLOOKUP(A328,DECLARATIONS!C$5:G$292,5,FALSE)))</f>
        <v/>
      </c>
      <c r="D328" s="103" t="str">
        <f>IF(ISNA(VLOOKUP(A328,DECLARATIONS!C$5:G$292,4,FALSE)),"",IF(VLOOKUP(A328,DECLARATIONS!C$5:G$292,4,FALSE)="","---",VLOOKUP(A328,DECLARATIONS!C$5:G$292,4,FALSE)))</f>
        <v/>
      </c>
      <c r="E328" s="150"/>
      <c r="F328" s="151"/>
      <c r="G328" s="151"/>
      <c r="H328" s="104"/>
    </row>
    <row r="329" spans="1:8" ht="20" customHeight="1">
      <c r="A329" s="102"/>
      <c r="B329" s="103" t="str">
        <f>IF(ISNA(VLOOKUP(A329,DECLARATIONS!C$5:D$292,2,FALSE)),"",IF(VLOOKUP(A329,DECLARATIONS!C$5:D$292,2,FALSE)="","---",VLOOKUP(A329,DECLARATIONS!C$5:D$292,2,FALSE)))</f>
        <v/>
      </c>
      <c r="C329" s="103" t="str">
        <f>IF(ISNA(VLOOKUP(A329,DECLARATIONS!C$5:G$292,5,FALSE)),"",IF(VLOOKUP(A329,DECLARATIONS!C$5:G$292,5,FALSE)="","---",VLOOKUP(A329,DECLARATIONS!C$5:G$292,5,FALSE)))</f>
        <v/>
      </c>
      <c r="D329" s="103" t="str">
        <f>IF(ISNA(VLOOKUP(A329,DECLARATIONS!C$5:G$292,4,FALSE)),"",IF(VLOOKUP(A329,DECLARATIONS!C$5:G$292,4,FALSE)="","---",VLOOKUP(A329,DECLARATIONS!C$5:G$292,4,FALSE)))</f>
        <v/>
      </c>
      <c r="E329" s="150"/>
      <c r="F329" s="151"/>
      <c r="G329" s="151"/>
      <c r="H329" s="104"/>
    </row>
    <row r="330" spans="1:8" ht="20" customHeight="1">
      <c r="A330" s="102"/>
      <c r="B330" s="103" t="str">
        <f>IF(ISNA(VLOOKUP(A330,DECLARATIONS!C$5:D$292,2,FALSE)),"",IF(VLOOKUP(A330,DECLARATIONS!C$5:D$292,2,FALSE)="","---",VLOOKUP(A330,DECLARATIONS!C$5:D$292,2,FALSE)))</f>
        <v/>
      </c>
      <c r="C330" s="103" t="str">
        <f>IF(ISNA(VLOOKUP(A330,DECLARATIONS!C$5:G$292,5,FALSE)),"",IF(VLOOKUP(A330,DECLARATIONS!C$5:G$292,5,FALSE)="","---",VLOOKUP(A330,DECLARATIONS!C$5:G$292,5,FALSE)))</f>
        <v/>
      </c>
      <c r="D330" s="103" t="str">
        <f>IF(ISNA(VLOOKUP(A330,DECLARATIONS!C$5:G$292,4,FALSE)),"",IF(VLOOKUP(A330,DECLARATIONS!C$5:G$292,4,FALSE)="","---",VLOOKUP(A330,DECLARATIONS!C$5:G$292,4,FALSE)))</f>
        <v/>
      </c>
      <c r="E330" s="150"/>
      <c r="F330" s="151"/>
      <c r="G330" s="151"/>
      <c r="H330" s="104"/>
    </row>
    <row r="331" spans="1:8" ht="20" customHeight="1">
      <c r="A331" s="102"/>
      <c r="B331" s="103" t="str">
        <f>IF(ISNA(VLOOKUP(A331,DECLARATIONS!C$5:D$292,2,FALSE)),"",IF(VLOOKUP(A331,DECLARATIONS!C$5:D$292,2,FALSE)="","---",VLOOKUP(A331,DECLARATIONS!C$5:D$292,2,FALSE)))</f>
        <v/>
      </c>
      <c r="C331" s="103" t="str">
        <f>IF(ISNA(VLOOKUP(A331,DECLARATIONS!C$5:G$292,5,FALSE)),"",IF(VLOOKUP(A331,DECLARATIONS!C$5:G$292,5,FALSE)="","---",VLOOKUP(A331,DECLARATIONS!C$5:G$292,5,FALSE)))</f>
        <v/>
      </c>
      <c r="D331" s="103" t="str">
        <f>IF(ISNA(VLOOKUP(A331,DECLARATIONS!C$5:G$292,4,FALSE)),"",IF(VLOOKUP(A331,DECLARATIONS!C$5:G$292,4,FALSE)="","---",VLOOKUP(A331,DECLARATIONS!C$5:G$292,4,FALSE)))</f>
        <v/>
      </c>
      <c r="E331" s="150"/>
      <c r="F331" s="151"/>
      <c r="G331" s="151"/>
      <c r="H331" s="104"/>
    </row>
    <row r="332" spans="1:8" ht="20" customHeight="1">
      <c r="A332" s="102"/>
      <c r="B332" s="103" t="str">
        <f>IF(ISNA(VLOOKUP(A332,DECLARATIONS!C$5:D$292,2,FALSE)),"",IF(VLOOKUP(A332,DECLARATIONS!C$5:D$292,2,FALSE)="","---",VLOOKUP(A332,DECLARATIONS!C$5:D$292,2,FALSE)))</f>
        <v/>
      </c>
      <c r="C332" s="103" t="str">
        <f>IF(ISNA(VLOOKUP(A332,DECLARATIONS!C$5:G$292,5,FALSE)),"",IF(VLOOKUP(A332,DECLARATIONS!C$5:G$292,5,FALSE)="","---",VLOOKUP(A332,DECLARATIONS!C$5:G$292,5,FALSE)))</f>
        <v/>
      </c>
      <c r="D332" s="103" t="str">
        <f>IF(ISNA(VLOOKUP(A332,DECLARATIONS!C$5:G$292,4,FALSE)),"",IF(VLOOKUP(A332,DECLARATIONS!C$5:G$292,4,FALSE)="","---",VLOOKUP(A332,DECLARATIONS!C$5:G$292,4,FALSE)))</f>
        <v/>
      </c>
      <c r="E332" s="150"/>
      <c r="F332" s="151"/>
      <c r="G332" s="151"/>
      <c r="H332" s="104"/>
    </row>
    <row r="333" spans="1:8" ht="20" customHeight="1">
      <c r="A333" s="102"/>
      <c r="B333" s="103" t="str">
        <f>IF(ISNA(VLOOKUP(A333,DECLARATIONS!C$5:D$292,2,FALSE)),"",IF(VLOOKUP(A333,DECLARATIONS!C$5:D$292,2,FALSE)="","---",VLOOKUP(A333,DECLARATIONS!C$5:D$292,2,FALSE)))</f>
        <v/>
      </c>
      <c r="C333" s="103" t="str">
        <f>IF(ISNA(VLOOKUP(A333,DECLARATIONS!C$5:G$292,5,FALSE)),"",IF(VLOOKUP(A333,DECLARATIONS!C$5:G$292,5,FALSE)="","---",VLOOKUP(A333,DECLARATIONS!C$5:G$292,5,FALSE)))</f>
        <v/>
      </c>
      <c r="D333" s="103" t="str">
        <f>IF(ISNA(VLOOKUP(A333,DECLARATIONS!C$5:G$292,4,FALSE)),"",IF(VLOOKUP(A333,DECLARATIONS!C$5:G$292,4,FALSE)="","---",VLOOKUP(A333,DECLARATIONS!C$5:G$292,4,FALSE)))</f>
        <v/>
      </c>
      <c r="E333" s="150"/>
      <c r="F333" s="151"/>
      <c r="G333" s="151"/>
      <c r="H333" s="104"/>
    </row>
    <row r="334" spans="1:8" ht="20" customHeight="1">
      <c r="A334" s="102"/>
      <c r="B334" s="103" t="str">
        <f>IF(ISNA(VLOOKUP(A334,DECLARATIONS!C$5:D$292,2,FALSE)),"",IF(VLOOKUP(A334,DECLARATIONS!C$5:D$292,2,FALSE)="","---",VLOOKUP(A334,DECLARATIONS!C$5:D$292,2,FALSE)))</f>
        <v/>
      </c>
      <c r="C334" s="103" t="str">
        <f>IF(ISNA(VLOOKUP(A334,DECLARATIONS!C$5:G$292,5,FALSE)),"",IF(VLOOKUP(A334,DECLARATIONS!C$5:G$292,5,FALSE)="","---",VLOOKUP(A334,DECLARATIONS!C$5:G$292,5,FALSE)))</f>
        <v/>
      </c>
      <c r="D334" s="103" t="str">
        <f>IF(ISNA(VLOOKUP(A334,DECLARATIONS!C$5:G$292,4,FALSE)),"",IF(VLOOKUP(A334,DECLARATIONS!C$5:G$292,4,FALSE)="","---",VLOOKUP(A334,DECLARATIONS!C$5:G$292,4,FALSE)))</f>
        <v/>
      </c>
      <c r="E334" s="150"/>
      <c r="F334" s="151"/>
      <c r="G334" s="151"/>
      <c r="H334" s="104"/>
    </row>
    <row r="335" spans="1:8" ht="20" customHeight="1">
      <c r="A335" s="102"/>
      <c r="B335" s="103" t="str">
        <f>IF(ISNA(VLOOKUP(A335,DECLARATIONS!C$5:D$292,2,FALSE)),"",IF(VLOOKUP(A335,DECLARATIONS!C$5:D$292,2,FALSE)="","---",VLOOKUP(A335,DECLARATIONS!C$5:D$292,2,FALSE)))</f>
        <v/>
      </c>
      <c r="C335" s="103" t="str">
        <f>IF(ISNA(VLOOKUP(A335,DECLARATIONS!C$5:G$292,5,FALSE)),"",IF(VLOOKUP(A335,DECLARATIONS!C$5:G$292,5,FALSE)="","---",VLOOKUP(A335,DECLARATIONS!C$5:G$292,5,FALSE)))</f>
        <v/>
      </c>
      <c r="D335" s="103" t="str">
        <f>IF(ISNA(VLOOKUP(A335,DECLARATIONS!C$5:G$292,4,FALSE)),"",IF(VLOOKUP(A335,DECLARATIONS!C$5:G$292,4,FALSE)="","---",VLOOKUP(A335,DECLARATIONS!C$5:G$292,4,FALSE)))</f>
        <v/>
      </c>
      <c r="E335" s="150"/>
      <c r="F335" s="151"/>
      <c r="G335" s="151"/>
      <c r="H335" s="104"/>
    </row>
    <row r="336" spans="1:8" ht="20" customHeight="1">
      <c r="A336" s="102"/>
      <c r="B336" s="103" t="str">
        <f>IF(ISNA(VLOOKUP(A336,DECLARATIONS!C$5:D$292,2,FALSE)),"",IF(VLOOKUP(A336,DECLARATIONS!C$5:D$292,2,FALSE)="","---",VLOOKUP(A336,DECLARATIONS!C$5:D$292,2,FALSE)))</f>
        <v/>
      </c>
      <c r="C336" s="103" t="str">
        <f>IF(ISNA(VLOOKUP(A336,DECLARATIONS!C$5:G$292,5,FALSE)),"",IF(VLOOKUP(A336,DECLARATIONS!C$5:G$292,5,FALSE)="","---",VLOOKUP(A336,DECLARATIONS!C$5:G$292,5,FALSE)))</f>
        <v/>
      </c>
      <c r="D336" s="103" t="str">
        <f>IF(ISNA(VLOOKUP(A336,DECLARATIONS!C$5:G$292,4,FALSE)),"",IF(VLOOKUP(A336,DECLARATIONS!C$5:G$292,4,FALSE)="","---",VLOOKUP(A336,DECLARATIONS!C$5:G$292,4,FALSE)))</f>
        <v/>
      </c>
      <c r="E336" s="150"/>
      <c r="F336" s="151"/>
      <c r="G336" s="151"/>
      <c r="H336" s="104"/>
    </row>
    <row r="337" spans="1:8" ht="20" customHeight="1">
      <c r="A337" s="102"/>
      <c r="B337" s="103" t="str">
        <f>IF(ISNA(VLOOKUP(A337,DECLARATIONS!C$5:D$292,2,FALSE)),"",IF(VLOOKUP(A337,DECLARATIONS!C$5:D$292,2,FALSE)="","---",VLOOKUP(A337,DECLARATIONS!C$5:D$292,2,FALSE)))</f>
        <v/>
      </c>
      <c r="C337" s="103" t="str">
        <f>IF(ISNA(VLOOKUP(A337,DECLARATIONS!C$5:G$292,5,FALSE)),"",IF(VLOOKUP(A337,DECLARATIONS!C$5:G$292,5,FALSE)="","---",VLOOKUP(A337,DECLARATIONS!C$5:G$292,5,FALSE)))</f>
        <v/>
      </c>
      <c r="D337" s="103" t="str">
        <f>IF(ISNA(VLOOKUP(A337,DECLARATIONS!C$5:G$292,4,FALSE)),"",IF(VLOOKUP(A337,DECLARATIONS!C$5:G$292,4,FALSE)="","---",VLOOKUP(A337,DECLARATIONS!C$5:G$292,4,FALSE)))</f>
        <v/>
      </c>
      <c r="E337" s="150"/>
      <c r="F337" s="151"/>
      <c r="G337" s="151"/>
      <c r="H337" s="104"/>
    </row>
    <row r="338" spans="1:8" ht="20" customHeight="1">
      <c r="A338" s="102"/>
      <c r="B338" s="103" t="str">
        <f>IF(ISNA(VLOOKUP(A338,DECLARATIONS!C$5:D$292,2,FALSE)),"",IF(VLOOKUP(A338,DECLARATIONS!C$5:D$292,2,FALSE)="","---",VLOOKUP(A338,DECLARATIONS!C$5:D$292,2,FALSE)))</f>
        <v/>
      </c>
      <c r="C338" s="103" t="str">
        <f>IF(ISNA(VLOOKUP(A338,DECLARATIONS!C$5:G$292,5,FALSE)),"",IF(VLOOKUP(A338,DECLARATIONS!C$5:G$292,5,FALSE)="","---",VLOOKUP(A338,DECLARATIONS!C$5:G$292,5,FALSE)))</f>
        <v/>
      </c>
      <c r="D338" s="103" t="str">
        <f>IF(ISNA(VLOOKUP(A338,DECLARATIONS!C$5:G$292,4,FALSE)),"",IF(VLOOKUP(A338,DECLARATIONS!C$5:G$292,4,FALSE)="","---",VLOOKUP(A338,DECLARATIONS!C$5:G$292,4,FALSE)))</f>
        <v/>
      </c>
      <c r="E338" s="150"/>
      <c r="F338" s="151"/>
      <c r="G338" s="151"/>
      <c r="H338" s="104"/>
    </row>
    <row r="339" spans="1:8" ht="20" customHeight="1">
      <c r="A339" s="102"/>
      <c r="B339" s="103" t="str">
        <f>IF(ISNA(VLOOKUP(A339,DECLARATIONS!C$5:D$292,2,FALSE)),"",IF(VLOOKUP(A339,DECLARATIONS!C$5:D$292,2,FALSE)="","---",VLOOKUP(A339,DECLARATIONS!C$5:D$292,2,FALSE)))</f>
        <v/>
      </c>
      <c r="C339" s="103" t="str">
        <f>IF(ISNA(VLOOKUP(A339,DECLARATIONS!C$5:G$292,5,FALSE)),"",IF(VLOOKUP(A339,DECLARATIONS!C$5:G$292,5,FALSE)="","---",VLOOKUP(A339,DECLARATIONS!C$5:G$292,5,FALSE)))</f>
        <v/>
      </c>
      <c r="D339" s="103" t="str">
        <f>IF(ISNA(VLOOKUP(A339,DECLARATIONS!C$5:G$292,4,FALSE)),"",IF(VLOOKUP(A339,DECLARATIONS!C$5:G$292,4,FALSE)="","---",VLOOKUP(A339,DECLARATIONS!C$5:G$292,4,FALSE)))</f>
        <v/>
      </c>
      <c r="E339" s="150"/>
      <c r="F339" s="151"/>
      <c r="G339" s="151"/>
      <c r="H339" s="104"/>
    </row>
    <row r="340" spans="1:8" ht="20" customHeight="1">
      <c r="A340" s="102"/>
      <c r="B340" s="103" t="str">
        <f>IF(ISNA(VLOOKUP(A340,DECLARATIONS!C$5:D$292,2,FALSE)),"",IF(VLOOKUP(A340,DECLARATIONS!C$5:D$292,2,FALSE)="","---",VLOOKUP(A340,DECLARATIONS!C$5:D$292,2,FALSE)))</f>
        <v/>
      </c>
      <c r="C340" s="103" t="str">
        <f>IF(ISNA(VLOOKUP(A340,DECLARATIONS!C$5:G$292,5,FALSE)),"",IF(VLOOKUP(A340,DECLARATIONS!C$5:G$292,5,FALSE)="","---",VLOOKUP(A340,DECLARATIONS!C$5:G$292,5,FALSE)))</f>
        <v/>
      </c>
      <c r="D340" s="103" t="str">
        <f>IF(ISNA(VLOOKUP(A340,DECLARATIONS!C$5:G$292,4,FALSE)),"",IF(VLOOKUP(A340,DECLARATIONS!C$5:G$292,4,FALSE)="","---",VLOOKUP(A340,DECLARATIONS!C$5:G$292,4,FALSE)))</f>
        <v/>
      </c>
      <c r="E340" s="150"/>
      <c r="F340" s="151"/>
      <c r="G340" s="151"/>
      <c r="H340" s="104"/>
    </row>
    <row r="341" spans="1:8" ht="20" customHeight="1">
      <c r="A341" s="102"/>
      <c r="B341" s="103" t="str">
        <f>IF(ISNA(VLOOKUP(A341,DECLARATIONS!C$5:D$292,2,FALSE)),"",IF(VLOOKUP(A341,DECLARATIONS!C$5:D$292,2,FALSE)="","---",VLOOKUP(A341,DECLARATIONS!C$5:D$292,2,FALSE)))</f>
        <v/>
      </c>
      <c r="C341" s="103" t="str">
        <f>IF(ISNA(VLOOKUP(A341,DECLARATIONS!C$5:G$292,5,FALSE)),"",IF(VLOOKUP(A341,DECLARATIONS!C$5:G$292,5,FALSE)="","---",VLOOKUP(A341,DECLARATIONS!C$5:G$292,5,FALSE)))</f>
        <v/>
      </c>
      <c r="D341" s="103" t="str">
        <f>IF(ISNA(VLOOKUP(A341,DECLARATIONS!C$5:G$292,4,FALSE)),"",IF(VLOOKUP(A341,DECLARATIONS!C$5:G$292,4,FALSE)="","---",VLOOKUP(A341,DECLARATIONS!C$5:G$292,4,FALSE)))</f>
        <v/>
      </c>
      <c r="E341" s="151"/>
      <c r="F341" s="151"/>
      <c r="G341" s="151"/>
      <c r="H341" s="104"/>
    </row>
    <row r="342" spans="1:8" ht="20" customHeight="1">
      <c r="A342" s="102"/>
      <c r="B342" s="103" t="str">
        <f>IF(ISNA(VLOOKUP(A342,DECLARATIONS!C$5:D$292,2,FALSE)),"",IF(VLOOKUP(A342,DECLARATIONS!C$5:D$292,2,FALSE)="","---",VLOOKUP(A342,DECLARATIONS!C$5:D$292,2,FALSE)))</f>
        <v/>
      </c>
      <c r="C342" s="103" t="str">
        <f>IF(ISNA(VLOOKUP(A342,DECLARATIONS!C$5:G$292,5,FALSE)),"",IF(VLOOKUP(A342,DECLARATIONS!C$5:G$292,5,FALSE)="","---",VLOOKUP(A342,DECLARATIONS!C$5:G$292,5,FALSE)))</f>
        <v/>
      </c>
      <c r="D342" s="103" t="str">
        <f>IF(ISNA(VLOOKUP(A342,DECLARATIONS!C$5:G$292,4,FALSE)),"",IF(VLOOKUP(A342,DECLARATIONS!C$5:G$292,4,FALSE)="","---",VLOOKUP(A342,DECLARATIONS!C$5:G$292,4,FALSE)))</f>
        <v/>
      </c>
      <c r="E342" s="151"/>
      <c r="F342" s="151"/>
      <c r="G342" s="151"/>
      <c r="H342" s="104"/>
    </row>
    <row r="343" spans="1:8" ht="20" customHeight="1">
      <c r="A343" s="102"/>
      <c r="B343" s="103" t="str">
        <f>IF(ISNA(VLOOKUP(A343,DECLARATIONS!C$5:D$292,2,FALSE)),"",IF(VLOOKUP(A343,DECLARATIONS!C$5:D$292,2,FALSE)="","---",VLOOKUP(A343,DECLARATIONS!C$5:D$292,2,FALSE)))</f>
        <v/>
      </c>
      <c r="C343" s="103" t="str">
        <f>IF(ISNA(VLOOKUP(A343,DECLARATIONS!C$5:G$292,5,FALSE)),"",IF(VLOOKUP(A343,DECLARATIONS!C$5:G$292,5,FALSE)="","---",VLOOKUP(A343,DECLARATIONS!C$5:G$292,5,FALSE)))</f>
        <v/>
      </c>
      <c r="D343" s="103" t="str">
        <f>IF(ISNA(VLOOKUP(A343,DECLARATIONS!C$5:G$292,4,FALSE)),"",IF(VLOOKUP(A343,DECLARATIONS!C$5:G$292,4,FALSE)="","---",VLOOKUP(A343,DECLARATIONS!C$5:G$292,4,FALSE)))</f>
        <v/>
      </c>
      <c r="E343" s="151"/>
      <c r="F343" s="151"/>
      <c r="G343" s="151"/>
      <c r="H343" s="104"/>
    </row>
    <row r="344" spans="1:8" ht="20" customHeight="1">
      <c r="A344" s="102"/>
      <c r="B344" s="103" t="str">
        <f>IF(ISNA(VLOOKUP(A344,DECLARATIONS!C$5:D$292,2,FALSE)),"",IF(VLOOKUP(A344,DECLARATIONS!C$5:D$292,2,FALSE)="","---",VLOOKUP(A344,DECLARATIONS!C$5:D$292,2,FALSE)))</f>
        <v/>
      </c>
      <c r="C344" s="103" t="str">
        <f>IF(ISNA(VLOOKUP(A344,DECLARATIONS!C$5:G$292,5,FALSE)),"",IF(VLOOKUP(A344,DECLARATIONS!C$5:G$292,5,FALSE)="","---",VLOOKUP(A344,DECLARATIONS!C$5:G$292,5,FALSE)))</f>
        <v/>
      </c>
      <c r="D344" s="103" t="str">
        <f>IF(ISNA(VLOOKUP(A344,DECLARATIONS!C$5:G$292,4,FALSE)),"",IF(VLOOKUP(A344,DECLARATIONS!C$5:G$292,4,FALSE)="","---",VLOOKUP(A344,DECLARATIONS!C$5:G$292,4,FALSE)))</f>
        <v/>
      </c>
      <c r="E344" s="151"/>
      <c r="F344" s="151"/>
      <c r="G344" s="151"/>
      <c r="H344" s="104"/>
    </row>
    <row r="345" spans="1:8" ht="20" customHeight="1">
      <c r="A345" s="102"/>
      <c r="B345" s="103" t="str">
        <f>IF(ISNA(VLOOKUP(A345,DECLARATIONS!C$5:D$292,2,FALSE)),"",IF(VLOOKUP(A345,DECLARATIONS!C$5:D$292,2,FALSE)="","---",VLOOKUP(A345,DECLARATIONS!C$5:D$292,2,FALSE)))</f>
        <v/>
      </c>
      <c r="C345" s="103" t="str">
        <f>IF(ISNA(VLOOKUP(A345,DECLARATIONS!C$5:G$292,5,FALSE)),"",IF(VLOOKUP(A345,DECLARATIONS!C$5:G$292,5,FALSE)="","---",VLOOKUP(A345,DECLARATIONS!C$5:G$292,5,FALSE)))</f>
        <v/>
      </c>
      <c r="D345" s="103" t="str">
        <f>IF(ISNA(VLOOKUP(A345,DECLARATIONS!C$5:G$292,4,FALSE)),"",IF(VLOOKUP(A345,DECLARATIONS!C$5:G$292,4,FALSE)="","---",VLOOKUP(A345,DECLARATIONS!C$5:G$292,4,FALSE)))</f>
        <v/>
      </c>
      <c r="E345" s="151"/>
      <c r="F345" s="151"/>
      <c r="G345" s="151"/>
      <c r="H345" s="104"/>
    </row>
    <row r="346" spans="1:8" ht="20" customHeight="1">
      <c r="A346" s="102"/>
      <c r="B346" s="103" t="str">
        <f>IF(ISNA(VLOOKUP(A346,DECLARATIONS!C$5:D$292,2,FALSE)),"",IF(VLOOKUP(A346,DECLARATIONS!C$5:D$292,2,FALSE)="","---",VLOOKUP(A346,DECLARATIONS!C$5:D$292,2,FALSE)))</f>
        <v/>
      </c>
      <c r="C346" s="103" t="str">
        <f>IF(ISNA(VLOOKUP(A346,DECLARATIONS!C$5:G$292,5,FALSE)),"",IF(VLOOKUP(A346,DECLARATIONS!C$5:G$292,5,FALSE)="","---",VLOOKUP(A346,DECLARATIONS!C$5:G$292,5,FALSE)))</f>
        <v/>
      </c>
      <c r="D346" s="103" t="str">
        <f>IF(ISNA(VLOOKUP(A346,DECLARATIONS!C$5:G$292,4,FALSE)),"",IF(VLOOKUP(A346,DECLARATIONS!C$5:G$292,4,FALSE)="","---",VLOOKUP(A346,DECLARATIONS!C$5:G$292,4,FALSE)))</f>
        <v/>
      </c>
      <c r="E346" s="151"/>
      <c r="F346" s="151"/>
      <c r="G346" s="151"/>
      <c r="H346" s="104"/>
    </row>
    <row r="347" spans="1:8" ht="20" customHeight="1">
      <c r="A347" s="102"/>
      <c r="B347" s="103" t="str">
        <f>IF(ISNA(VLOOKUP(A347,DECLARATIONS!C$5:D$292,2,FALSE)),"",IF(VLOOKUP(A347,DECLARATIONS!C$5:D$292,2,FALSE)="","---",VLOOKUP(A347,DECLARATIONS!C$5:D$292,2,FALSE)))</f>
        <v/>
      </c>
      <c r="C347" s="103" t="str">
        <f>IF(ISNA(VLOOKUP(A347,DECLARATIONS!C$5:G$292,5,FALSE)),"",IF(VLOOKUP(A347,DECLARATIONS!C$5:G$292,5,FALSE)="","---",VLOOKUP(A347,DECLARATIONS!C$5:G$292,5,FALSE)))</f>
        <v/>
      </c>
      <c r="D347" s="103" t="str">
        <f>IF(ISNA(VLOOKUP(A347,DECLARATIONS!C$5:G$292,4,FALSE)),"",IF(VLOOKUP(A347,DECLARATIONS!C$5:G$292,4,FALSE)="","---",VLOOKUP(A347,DECLARATIONS!C$5:G$292,4,FALSE)))</f>
        <v/>
      </c>
      <c r="E347" s="151"/>
      <c r="F347" s="151"/>
      <c r="G347" s="151"/>
      <c r="H347" s="104"/>
    </row>
    <row r="348" spans="1:8" ht="20" customHeight="1">
      <c r="A348" s="102"/>
      <c r="B348" s="103" t="str">
        <f>IF(ISNA(VLOOKUP(A348,DECLARATIONS!C$5:D$292,2,FALSE)),"",IF(VLOOKUP(A348,DECLARATIONS!C$5:D$292,2,FALSE)="","---",VLOOKUP(A348,DECLARATIONS!C$5:D$292,2,FALSE)))</f>
        <v/>
      </c>
      <c r="C348" s="103" t="str">
        <f>IF(ISNA(VLOOKUP(A348,DECLARATIONS!C$5:G$292,5,FALSE)),"",IF(VLOOKUP(A348,DECLARATIONS!C$5:G$292,5,FALSE)="","---",VLOOKUP(A348,DECLARATIONS!C$5:G$292,5,FALSE)))</f>
        <v/>
      </c>
      <c r="D348" s="103" t="str">
        <f>IF(ISNA(VLOOKUP(A348,DECLARATIONS!C$5:G$292,4,FALSE)),"",IF(VLOOKUP(A348,DECLARATIONS!C$5:G$292,4,FALSE)="","---",VLOOKUP(A348,DECLARATIONS!C$5:G$292,4,FALSE)))</f>
        <v/>
      </c>
      <c r="E348" s="151"/>
      <c r="F348" s="151"/>
      <c r="G348" s="151"/>
      <c r="H348" s="104"/>
    </row>
    <row r="349" spans="1:8" ht="20" customHeight="1">
      <c r="A349" s="102"/>
      <c r="B349" s="103" t="str">
        <f>IF(ISNA(VLOOKUP(A349,DECLARATIONS!C$5:D$292,2,FALSE)),"",IF(VLOOKUP(A349,DECLARATIONS!C$5:D$292,2,FALSE)="","---",VLOOKUP(A349,DECLARATIONS!C$5:D$292,2,FALSE)))</f>
        <v/>
      </c>
      <c r="C349" s="103" t="str">
        <f>IF(ISNA(VLOOKUP(A349,DECLARATIONS!C$5:G$292,5,FALSE)),"",IF(VLOOKUP(A349,DECLARATIONS!C$5:G$292,5,FALSE)="","---",VLOOKUP(A349,DECLARATIONS!C$5:G$292,5,FALSE)))</f>
        <v/>
      </c>
      <c r="D349" s="103" t="str">
        <f>IF(ISNA(VLOOKUP(A349,DECLARATIONS!C$5:G$292,4,FALSE)),"",IF(VLOOKUP(A349,DECLARATIONS!C$5:G$292,4,FALSE)="","---",VLOOKUP(A349,DECLARATIONS!C$5:G$292,4,FALSE)))</f>
        <v/>
      </c>
      <c r="E349" s="151"/>
      <c r="F349" s="151"/>
      <c r="G349" s="151"/>
      <c r="H349" s="104"/>
    </row>
    <row r="350" spans="1:8" ht="20" customHeight="1">
      <c r="A350" s="102"/>
      <c r="B350" s="103" t="str">
        <f>IF(ISNA(VLOOKUP(A350,DECLARATIONS!C$5:D$292,2,FALSE)),"",IF(VLOOKUP(A350,DECLARATIONS!C$5:D$292,2,FALSE)="","---",VLOOKUP(A350,DECLARATIONS!C$5:D$292,2,FALSE)))</f>
        <v/>
      </c>
      <c r="C350" s="103" t="str">
        <f>IF(ISNA(VLOOKUP(A350,DECLARATIONS!C$5:G$292,5,FALSE)),"",IF(VLOOKUP(A350,DECLARATIONS!C$5:G$292,5,FALSE)="","---",VLOOKUP(A350,DECLARATIONS!C$5:G$292,5,FALSE)))</f>
        <v/>
      </c>
      <c r="D350" s="103" t="str">
        <f>IF(ISNA(VLOOKUP(A350,DECLARATIONS!C$5:G$292,4,FALSE)),"",IF(VLOOKUP(A350,DECLARATIONS!C$5:G$292,4,FALSE)="","---",VLOOKUP(A350,DECLARATIONS!C$5:G$292,4,FALSE)))</f>
        <v/>
      </c>
      <c r="E350" s="151"/>
      <c r="F350" s="151"/>
      <c r="G350" s="151"/>
      <c r="H350" s="104"/>
    </row>
    <row r="351" spans="1:8" ht="20" customHeight="1">
      <c r="A351" s="102"/>
      <c r="B351" s="103" t="str">
        <f>IF(ISNA(VLOOKUP(A351,DECLARATIONS!C$5:D$292,2,FALSE)),"",IF(VLOOKUP(A351,DECLARATIONS!C$5:D$292,2,FALSE)="","---",VLOOKUP(A351,DECLARATIONS!C$5:D$292,2,FALSE)))</f>
        <v/>
      </c>
      <c r="C351" s="103" t="str">
        <f>IF(ISNA(VLOOKUP(A351,DECLARATIONS!C$5:G$292,5,FALSE)),"",IF(VLOOKUP(A351,DECLARATIONS!C$5:G$292,5,FALSE)="","---",VLOOKUP(A351,DECLARATIONS!C$5:G$292,5,FALSE)))</f>
        <v/>
      </c>
      <c r="D351" s="103" t="str">
        <f>IF(ISNA(VLOOKUP(A351,DECLARATIONS!C$5:G$292,4,FALSE)),"",IF(VLOOKUP(A351,DECLARATIONS!C$5:G$292,4,FALSE)="","---",VLOOKUP(A351,DECLARATIONS!C$5:G$292,4,FALSE)))</f>
        <v/>
      </c>
      <c r="E351" s="151"/>
      <c r="F351" s="151"/>
      <c r="G351" s="151"/>
      <c r="H351" s="104"/>
    </row>
    <row r="352" spans="1:8" ht="20" customHeight="1">
      <c r="A352" s="102"/>
      <c r="B352" s="103" t="str">
        <f>IF(ISNA(VLOOKUP(A352,DECLARATIONS!C$5:D$292,2,FALSE)),"",IF(VLOOKUP(A352,DECLARATIONS!C$5:D$292,2,FALSE)="","---",VLOOKUP(A352,DECLARATIONS!C$5:D$292,2,FALSE)))</f>
        <v/>
      </c>
      <c r="C352" s="103" t="str">
        <f>IF(ISNA(VLOOKUP(A352,DECLARATIONS!C$5:G$292,5,FALSE)),"",IF(VLOOKUP(A352,DECLARATIONS!C$5:G$292,5,FALSE)="","---",VLOOKUP(A352,DECLARATIONS!C$5:G$292,5,FALSE)))</f>
        <v/>
      </c>
      <c r="D352" s="103" t="str">
        <f>IF(ISNA(VLOOKUP(A352,DECLARATIONS!C$5:G$292,4,FALSE)),"",IF(VLOOKUP(A352,DECLARATIONS!C$5:G$292,4,FALSE)="","---",VLOOKUP(A352,DECLARATIONS!C$5:G$292,4,FALSE)))</f>
        <v/>
      </c>
      <c r="E352" s="151"/>
      <c r="F352" s="151"/>
      <c r="G352" s="151"/>
      <c r="H352" s="104"/>
    </row>
    <row r="353" spans="1:8" ht="20" customHeight="1">
      <c r="A353" s="102"/>
      <c r="B353" s="103" t="str">
        <f>IF(ISNA(VLOOKUP(A353,DECLARATIONS!C$5:D$292,2,FALSE)),"",IF(VLOOKUP(A353,DECLARATIONS!C$5:D$292,2,FALSE)="","---",VLOOKUP(A353,DECLARATIONS!C$5:D$292,2,FALSE)))</f>
        <v/>
      </c>
      <c r="C353" s="103" t="str">
        <f>IF(ISNA(VLOOKUP(A353,DECLARATIONS!C$5:G$292,5,FALSE)),"",IF(VLOOKUP(A353,DECLARATIONS!C$5:G$292,5,FALSE)="","---",VLOOKUP(A353,DECLARATIONS!C$5:G$292,5,FALSE)))</f>
        <v/>
      </c>
      <c r="D353" s="103" t="str">
        <f>IF(ISNA(VLOOKUP(A353,DECLARATIONS!C$5:G$292,4,FALSE)),"",IF(VLOOKUP(A353,DECLARATIONS!C$5:G$292,4,FALSE)="","---",VLOOKUP(A353,DECLARATIONS!C$5:G$292,4,FALSE)))</f>
        <v/>
      </c>
      <c r="E353" s="151"/>
      <c r="F353" s="151"/>
      <c r="G353" s="151"/>
      <c r="H353" s="104"/>
    </row>
    <row r="354" spans="1:8" ht="20" customHeight="1">
      <c r="A354" s="102"/>
      <c r="B354" s="103" t="str">
        <f>IF(ISNA(VLOOKUP(A354,DECLARATIONS!C$5:D$292,2,FALSE)),"",IF(VLOOKUP(A354,DECLARATIONS!C$5:D$292,2,FALSE)="","---",VLOOKUP(A354,DECLARATIONS!C$5:D$292,2,FALSE)))</f>
        <v/>
      </c>
      <c r="C354" s="103" t="str">
        <f>IF(ISNA(VLOOKUP(A354,DECLARATIONS!C$5:G$292,5,FALSE)),"",IF(VLOOKUP(A354,DECLARATIONS!C$5:G$292,5,FALSE)="","---",VLOOKUP(A354,DECLARATIONS!C$5:G$292,5,FALSE)))</f>
        <v/>
      </c>
      <c r="D354" s="103" t="str">
        <f>IF(ISNA(VLOOKUP(A354,DECLARATIONS!C$5:G$292,4,FALSE)),"",IF(VLOOKUP(A354,DECLARATIONS!C$5:G$292,4,FALSE)="","---",VLOOKUP(A354,DECLARATIONS!C$5:G$292,4,FALSE)))</f>
        <v/>
      </c>
      <c r="E354" s="151"/>
      <c r="F354" s="151"/>
      <c r="G354" s="151"/>
      <c r="H354" s="104"/>
    </row>
    <row r="355" spans="1:8">
      <c r="A355" s="105"/>
      <c r="B355" s="106"/>
      <c r="C355" s="106"/>
      <c r="D355" s="106"/>
      <c r="E355" s="107"/>
      <c r="F355" s="107"/>
      <c r="G355" s="107"/>
      <c r="H355" s="107"/>
    </row>
    <row r="356" spans="1:8">
      <c r="A356" s="105"/>
      <c r="B356" s="106"/>
      <c r="C356" s="106"/>
      <c r="D356" s="106"/>
      <c r="E356" s="388" t="s">
        <v>144</v>
      </c>
      <c r="F356" s="388"/>
      <c r="G356" s="389" t="s">
        <v>67</v>
      </c>
      <c r="H356" s="389"/>
    </row>
    <row r="357" spans="1:8">
      <c r="A357" s="105"/>
      <c r="B357" s="397" t="s">
        <v>142</v>
      </c>
      <c r="C357" s="398"/>
      <c r="D357" s="106"/>
      <c r="E357" s="389"/>
      <c r="F357" s="389"/>
      <c r="G357" s="389"/>
      <c r="H357" s="389"/>
    </row>
    <row r="358" spans="1:8">
      <c r="A358" s="105"/>
      <c r="B358" s="399"/>
      <c r="C358" s="400"/>
      <c r="D358" s="106"/>
      <c r="E358" s="389"/>
      <c r="F358" s="389"/>
      <c r="G358" s="389"/>
      <c r="H358" s="389"/>
    </row>
    <row r="359" spans="1:8">
      <c r="A359" s="105"/>
      <c r="B359" s="106"/>
      <c r="C359" s="106"/>
      <c r="D359" s="106"/>
      <c r="E359" s="389"/>
      <c r="F359" s="389"/>
      <c r="G359" s="389"/>
      <c r="H359" s="389"/>
    </row>
    <row r="360" spans="1:8" ht="8" customHeight="1">
      <c r="A360" s="105"/>
      <c r="B360" s="106"/>
      <c r="C360" s="106"/>
      <c r="D360" s="106"/>
      <c r="E360" s="155"/>
      <c r="F360" s="155"/>
      <c r="G360" s="155"/>
      <c r="H360" s="155"/>
    </row>
    <row r="361" spans="1:8" ht="20">
      <c r="A361" s="390" t="str">
        <f>'MATCH DETAILS'!A1:D1</f>
        <v>OXFORDSHIRE TRACK &amp; FIELD LEAGUE 2025</v>
      </c>
      <c r="B361" s="391"/>
      <c r="C361" s="391"/>
      <c r="D361" s="391"/>
      <c r="E361" s="391"/>
      <c r="F361" s="391"/>
      <c r="G361" s="391"/>
      <c r="H361" s="392"/>
    </row>
    <row r="362" spans="1:8" ht="18">
      <c r="A362" s="95" t="s">
        <v>12</v>
      </c>
      <c r="B362" s="96">
        <f>'MATCH DETAILS'!$B$4</f>
        <v>45774</v>
      </c>
      <c r="C362" s="97">
        <v>0.45833333333333331</v>
      </c>
      <c r="D362" s="95" t="s">
        <v>13</v>
      </c>
      <c r="E362" s="393" t="str">
        <f>'MATCH DETAILS'!$B$5</f>
        <v>Horspath, Oxford</v>
      </c>
      <c r="F362" s="394"/>
      <c r="G362" s="394"/>
      <c r="H362" s="395"/>
    </row>
    <row r="363" spans="1:8" ht="18">
      <c r="A363" s="396" t="s">
        <v>74</v>
      </c>
      <c r="B363" s="396"/>
      <c r="C363" s="396"/>
      <c r="D363" s="396"/>
      <c r="E363" s="94">
        <v>1</v>
      </c>
      <c r="F363" s="94">
        <v>2</v>
      </c>
      <c r="G363" s="94">
        <v>3</v>
      </c>
      <c r="H363" s="94" t="s">
        <v>66</v>
      </c>
    </row>
    <row r="364" spans="1:8" ht="18">
      <c r="A364" s="100"/>
      <c r="B364" s="100"/>
      <c r="C364" s="100"/>
      <c r="D364" s="100"/>
      <c r="E364" s="101"/>
      <c r="F364" s="101"/>
      <c r="G364" s="101"/>
      <c r="H364" s="101"/>
    </row>
    <row r="365" spans="1:8" ht="20" customHeight="1">
      <c r="A365" s="102" t="str" cm="1">
        <f t="array" ref="A365">IFERROR(_xlfn.TEXTSPLIT(IFERROR(_xlfn.TEXTJOIN(",",TRUE,_xlfn._xlws.FILTER(BlockAllocations!$F$3:$F$20,BlockAllocations!$E$3:$E$20=BlockAllocations!$G$15)),""),,",")+0,"!")</f>
        <v>!</v>
      </c>
      <c r="B365" s="103" t="str">
        <f>IF(ISNA(VLOOKUP(A365,DECLARATIONS!C$5:D$292,2,FALSE)),"",IF(VLOOKUP(A365,DECLARATIONS!C$5:D$292,2,FALSE)="","---",VLOOKUP(A365,DECLARATIONS!C$5:D$292,2,FALSE)))</f>
        <v/>
      </c>
      <c r="C365" s="103" t="str">
        <f>IF(ISNA(VLOOKUP(A365,DECLARATIONS!C$5:G$292,5,FALSE)),"",IF(VLOOKUP(A365,DECLARATIONS!C$5:G$292,5,FALSE)="","---",VLOOKUP(A365,DECLARATIONS!C$5:G$292,5,FALSE)))</f>
        <v/>
      </c>
      <c r="D365" s="103" t="str">
        <f>IF(ISNA(VLOOKUP(A365,DECLARATIONS!C$5:G$292,4,FALSE)),"",IF(VLOOKUP(A365,DECLARATIONS!C$5:G$292,4,FALSE)="","---",VLOOKUP(A365,DECLARATIONS!C$5:G$292,4,FALSE)))</f>
        <v/>
      </c>
      <c r="E365" s="150"/>
      <c r="F365" s="151"/>
      <c r="G365" s="151"/>
      <c r="H365" s="104"/>
    </row>
    <row r="366" spans="1:8" ht="20" customHeight="1">
      <c r="A366" s="102"/>
      <c r="B366" s="103" t="str">
        <f>IF(ISNA(VLOOKUP(A366,DECLARATIONS!C$5:D$292,2,FALSE)),"",IF(VLOOKUP(A366,DECLARATIONS!C$5:D$292,2,FALSE)="","---",VLOOKUP(A366,DECLARATIONS!C$5:D$292,2,FALSE)))</f>
        <v/>
      </c>
      <c r="C366" s="103" t="str">
        <f>IF(ISNA(VLOOKUP(A366,DECLARATIONS!C$5:G$292,5,FALSE)),"",IF(VLOOKUP(A366,DECLARATIONS!C$5:G$292,5,FALSE)="","---",VLOOKUP(A366,DECLARATIONS!C$5:G$292,5,FALSE)))</f>
        <v/>
      </c>
      <c r="D366" s="103" t="str">
        <f>IF(ISNA(VLOOKUP(A366,DECLARATIONS!C$5:G$292,4,FALSE)),"",IF(VLOOKUP(A366,DECLARATIONS!C$5:G$292,4,FALSE)="","---",VLOOKUP(A366,DECLARATIONS!C$5:G$292,4,FALSE)))</f>
        <v/>
      </c>
      <c r="E366" s="150"/>
      <c r="F366" s="151"/>
      <c r="G366" s="151"/>
      <c r="H366" s="104"/>
    </row>
    <row r="367" spans="1:8" ht="20" customHeight="1">
      <c r="A367" s="102"/>
      <c r="B367" s="103" t="str">
        <f>IF(ISNA(VLOOKUP(A367,DECLARATIONS!C$5:D$292,2,FALSE)),"",IF(VLOOKUP(A367,DECLARATIONS!C$5:D$292,2,FALSE)="","---",VLOOKUP(A367,DECLARATIONS!C$5:D$292,2,FALSE)))</f>
        <v/>
      </c>
      <c r="C367" s="103" t="str">
        <f>IF(ISNA(VLOOKUP(A367,DECLARATIONS!C$5:G$292,5,FALSE)),"",IF(VLOOKUP(A367,DECLARATIONS!C$5:G$292,5,FALSE)="","---",VLOOKUP(A367,DECLARATIONS!C$5:G$292,5,FALSE)))</f>
        <v/>
      </c>
      <c r="D367" s="103" t="str">
        <f>IF(ISNA(VLOOKUP(A367,DECLARATIONS!C$5:G$292,4,FALSE)),"",IF(VLOOKUP(A367,DECLARATIONS!C$5:G$292,4,FALSE)="","---",VLOOKUP(A367,DECLARATIONS!C$5:G$292,4,FALSE)))</f>
        <v/>
      </c>
      <c r="E367" s="150"/>
      <c r="F367" s="151"/>
      <c r="G367" s="151"/>
      <c r="H367" s="104"/>
    </row>
    <row r="368" spans="1:8" ht="20" customHeight="1">
      <c r="A368" s="102"/>
      <c r="B368" s="103" t="str">
        <f>IF(ISNA(VLOOKUP(A368,DECLARATIONS!C$5:D$292,2,FALSE)),"",IF(VLOOKUP(A368,DECLARATIONS!C$5:D$292,2,FALSE)="","---",VLOOKUP(A368,DECLARATIONS!C$5:D$292,2,FALSE)))</f>
        <v/>
      </c>
      <c r="C368" s="103" t="str">
        <f>IF(ISNA(VLOOKUP(A368,DECLARATIONS!C$5:G$292,5,FALSE)),"",IF(VLOOKUP(A368,DECLARATIONS!C$5:G$292,5,FALSE)="","---",VLOOKUP(A368,DECLARATIONS!C$5:G$292,5,FALSE)))</f>
        <v/>
      </c>
      <c r="D368" s="103" t="str">
        <f>IF(ISNA(VLOOKUP(A368,DECLARATIONS!C$5:G$292,4,FALSE)),"",IF(VLOOKUP(A368,DECLARATIONS!C$5:G$292,4,FALSE)="","---",VLOOKUP(A368,DECLARATIONS!C$5:G$292,4,FALSE)))</f>
        <v/>
      </c>
      <c r="E368" s="150"/>
      <c r="F368" s="151"/>
      <c r="G368" s="151"/>
      <c r="H368" s="104"/>
    </row>
    <row r="369" spans="1:8" ht="20" customHeight="1">
      <c r="A369" s="102"/>
      <c r="B369" s="103" t="str">
        <f>IF(ISNA(VLOOKUP(A369,DECLARATIONS!C$5:D$292,2,FALSE)),"",IF(VLOOKUP(A369,DECLARATIONS!C$5:D$292,2,FALSE)="","---",VLOOKUP(A369,DECLARATIONS!C$5:D$292,2,FALSE)))</f>
        <v/>
      </c>
      <c r="C369" s="103" t="str">
        <f>IF(ISNA(VLOOKUP(A369,DECLARATIONS!C$5:G$292,5,FALSE)),"",IF(VLOOKUP(A369,DECLARATIONS!C$5:G$292,5,FALSE)="","---",VLOOKUP(A369,DECLARATIONS!C$5:G$292,5,FALSE)))</f>
        <v/>
      </c>
      <c r="D369" s="103" t="str">
        <f>IF(ISNA(VLOOKUP(A369,DECLARATIONS!C$5:G$292,4,FALSE)),"",IF(VLOOKUP(A369,DECLARATIONS!C$5:G$292,4,FALSE)="","---",VLOOKUP(A369,DECLARATIONS!C$5:G$292,4,FALSE)))</f>
        <v/>
      </c>
      <c r="E369" s="150"/>
      <c r="F369" s="151"/>
      <c r="G369" s="151"/>
      <c r="H369" s="104"/>
    </row>
    <row r="370" spans="1:8" ht="20" customHeight="1">
      <c r="A370" s="102"/>
      <c r="B370" s="103" t="str">
        <f>IF(ISNA(VLOOKUP(A370,DECLARATIONS!C$5:D$292,2,FALSE)),"",IF(VLOOKUP(A370,DECLARATIONS!C$5:D$292,2,FALSE)="","---",VLOOKUP(A370,DECLARATIONS!C$5:D$292,2,FALSE)))</f>
        <v/>
      </c>
      <c r="C370" s="103" t="str">
        <f>IF(ISNA(VLOOKUP(A370,DECLARATIONS!C$5:G$292,5,FALSE)),"",IF(VLOOKUP(A370,DECLARATIONS!C$5:G$292,5,FALSE)="","---",VLOOKUP(A370,DECLARATIONS!C$5:G$292,5,FALSE)))</f>
        <v/>
      </c>
      <c r="D370" s="103" t="str">
        <f>IF(ISNA(VLOOKUP(A370,DECLARATIONS!C$5:G$292,4,FALSE)),"",IF(VLOOKUP(A370,DECLARATIONS!C$5:G$292,4,FALSE)="","---",VLOOKUP(A370,DECLARATIONS!C$5:G$292,4,FALSE)))</f>
        <v/>
      </c>
      <c r="E370" s="150"/>
      <c r="F370" s="151"/>
      <c r="G370" s="151"/>
      <c r="H370" s="104"/>
    </row>
    <row r="371" spans="1:8" ht="20" customHeight="1">
      <c r="A371" s="102"/>
      <c r="B371" s="103" t="str">
        <f>IF(ISNA(VLOOKUP(A371,DECLARATIONS!C$5:D$292,2,FALSE)),"",IF(VLOOKUP(A371,DECLARATIONS!C$5:D$292,2,FALSE)="","---",VLOOKUP(A371,DECLARATIONS!C$5:D$292,2,FALSE)))</f>
        <v/>
      </c>
      <c r="C371" s="103" t="str">
        <f>IF(ISNA(VLOOKUP(A371,DECLARATIONS!C$5:G$292,5,FALSE)),"",IF(VLOOKUP(A371,DECLARATIONS!C$5:G$292,5,FALSE)="","---",VLOOKUP(A371,DECLARATIONS!C$5:G$292,5,FALSE)))</f>
        <v/>
      </c>
      <c r="D371" s="103" t="str">
        <f>IF(ISNA(VLOOKUP(A371,DECLARATIONS!C$5:G$292,4,FALSE)),"",IF(VLOOKUP(A371,DECLARATIONS!C$5:G$292,4,FALSE)="","---",VLOOKUP(A371,DECLARATIONS!C$5:G$292,4,FALSE)))</f>
        <v/>
      </c>
      <c r="E371" s="150"/>
      <c r="F371" s="151"/>
      <c r="G371" s="151"/>
      <c r="H371" s="104"/>
    </row>
    <row r="372" spans="1:8" ht="20" customHeight="1">
      <c r="A372" s="102"/>
      <c r="B372" s="103" t="str">
        <f>IF(ISNA(VLOOKUP(A372,DECLARATIONS!C$5:D$292,2,FALSE)),"",IF(VLOOKUP(A372,DECLARATIONS!C$5:D$292,2,FALSE)="","---",VLOOKUP(A372,DECLARATIONS!C$5:D$292,2,FALSE)))</f>
        <v/>
      </c>
      <c r="C372" s="103" t="str">
        <f>IF(ISNA(VLOOKUP(A372,DECLARATIONS!C$5:G$292,5,FALSE)),"",IF(VLOOKUP(A372,DECLARATIONS!C$5:G$292,5,FALSE)="","---",VLOOKUP(A372,DECLARATIONS!C$5:G$292,5,FALSE)))</f>
        <v/>
      </c>
      <c r="D372" s="103" t="str">
        <f>IF(ISNA(VLOOKUP(A372,DECLARATIONS!C$5:G$292,4,FALSE)),"",IF(VLOOKUP(A372,DECLARATIONS!C$5:G$292,4,FALSE)="","---",VLOOKUP(A372,DECLARATIONS!C$5:G$292,4,FALSE)))</f>
        <v/>
      </c>
      <c r="E372" s="150"/>
      <c r="F372" s="151"/>
      <c r="G372" s="151"/>
      <c r="H372" s="104"/>
    </row>
    <row r="373" spans="1:8" ht="20" customHeight="1">
      <c r="A373" s="102"/>
      <c r="B373" s="103" t="str">
        <f>IF(ISNA(VLOOKUP(A373,DECLARATIONS!C$5:D$292,2,FALSE)),"",IF(VLOOKUP(A373,DECLARATIONS!C$5:D$292,2,FALSE)="","---",VLOOKUP(A373,DECLARATIONS!C$5:D$292,2,FALSE)))</f>
        <v/>
      </c>
      <c r="C373" s="103" t="str">
        <f>IF(ISNA(VLOOKUP(A373,DECLARATIONS!C$5:G$292,5,FALSE)),"",IF(VLOOKUP(A373,DECLARATIONS!C$5:G$292,5,FALSE)="","---",VLOOKUP(A373,DECLARATIONS!C$5:G$292,5,FALSE)))</f>
        <v/>
      </c>
      <c r="D373" s="103" t="str">
        <f>IF(ISNA(VLOOKUP(A373,DECLARATIONS!C$5:G$292,4,FALSE)),"",IF(VLOOKUP(A373,DECLARATIONS!C$5:G$292,4,FALSE)="","---",VLOOKUP(A373,DECLARATIONS!C$5:G$292,4,FALSE)))</f>
        <v/>
      </c>
      <c r="E373" s="150"/>
      <c r="F373" s="151"/>
      <c r="G373" s="151"/>
      <c r="H373" s="104"/>
    </row>
    <row r="374" spans="1:8" ht="20" customHeight="1">
      <c r="A374" s="102"/>
      <c r="B374" s="103" t="str">
        <f>IF(ISNA(VLOOKUP(A374,DECLARATIONS!C$5:D$292,2,FALSE)),"",IF(VLOOKUP(A374,DECLARATIONS!C$5:D$292,2,FALSE)="","---",VLOOKUP(A374,DECLARATIONS!C$5:D$292,2,FALSE)))</f>
        <v/>
      </c>
      <c r="C374" s="103" t="str">
        <f>IF(ISNA(VLOOKUP(A374,DECLARATIONS!C$5:G$292,5,FALSE)),"",IF(VLOOKUP(A374,DECLARATIONS!C$5:G$292,5,FALSE)="","---",VLOOKUP(A374,DECLARATIONS!C$5:G$292,5,FALSE)))</f>
        <v/>
      </c>
      <c r="D374" s="103" t="str">
        <f>IF(ISNA(VLOOKUP(A374,DECLARATIONS!C$5:G$292,4,FALSE)),"",IF(VLOOKUP(A374,DECLARATIONS!C$5:G$292,4,FALSE)="","---",VLOOKUP(A374,DECLARATIONS!C$5:G$292,4,FALSE)))</f>
        <v/>
      </c>
      <c r="E374" s="150"/>
      <c r="F374" s="151"/>
      <c r="G374" s="151"/>
      <c r="H374" s="104"/>
    </row>
    <row r="375" spans="1:8" ht="20" customHeight="1">
      <c r="A375" s="102"/>
      <c r="B375" s="103" t="str">
        <f>IF(ISNA(VLOOKUP(A375,DECLARATIONS!C$5:D$292,2,FALSE)),"",IF(VLOOKUP(A375,DECLARATIONS!C$5:D$292,2,FALSE)="","---",VLOOKUP(A375,DECLARATIONS!C$5:D$292,2,FALSE)))</f>
        <v/>
      </c>
      <c r="C375" s="103" t="str">
        <f>IF(ISNA(VLOOKUP(A375,DECLARATIONS!C$5:G$292,5,FALSE)),"",IF(VLOOKUP(A375,DECLARATIONS!C$5:G$292,5,FALSE)="","---",VLOOKUP(A375,DECLARATIONS!C$5:G$292,5,FALSE)))</f>
        <v/>
      </c>
      <c r="D375" s="103" t="str">
        <f>IF(ISNA(VLOOKUP(A375,DECLARATIONS!C$5:G$292,4,FALSE)),"",IF(VLOOKUP(A375,DECLARATIONS!C$5:G$292,4,FALSE)="","---",VLOOKUP(A375,DECLARATIONS!C$5:G$292,4,FALSE)))</f>
        <v/>
      </c>
      <c r="E375" s="150"/>
      <c r="F375" s="151"/>
      <c r="G375" s="151"/>
      <c r="H375" s="104"/>
    </row>
    <row r="376" spans="1:8" ht="20" customHeight="1">
      <c r="A376" s="102"/>
      <c r="B376" s="103" t="str">
        <f>IF(ISNA(VLOOKUP(A376,DECLARATIONS!C$5:D$292,2,FALSE)),"",IF(VLOOKUP(A376,DECLARATIONS!C$5:D$292,2,FALSE)="","---",VLOOKUP(A376,DECLARATIONS!C$5:D$292,2,FALSE)))</f>
        <v/>
      </c>
      <c r="C376" s="103" t="str">
        <f>IF(ISNA(VLOOKUP(A376,DECLARATIONS!C$5:G$292,5,FALSE)),"",IF(VLOOKUP(A376,DECLARATIONS!C$5:G$292,5,FALSE)="","---",VLOOKUP(A376,DECLARATIONS!C$5:G$292,5,FALSE)))</f>
        <v/>
      </c>
      <c r="D376" s="103" t="str">
        <f>IF(ISNA(VLOOKUP(A376,DECLARATIONS!C$5:G$292,4,FALSE)),"",IF(VLOOKUP(A376,DECLARATIONS!C$5:G$292,4,FALSE)="","---",VLOOKUP(A376,DECLARATIONS!C$5:G$292,4,FALSE)))</f>
        <v/>
      </c>
      <c r="E376" s="150"/>
      <c r="F376" s="151"/>
      <c r="G376" s="151"/>
      <c r="H376" s="104"/>
    </row>
    <row r="377" spans="1:8" ht="20" customHeight="1">
      <c r="A377" s="102"/>
      <c r="B377" s="103" t="str">
        <f>IF(ISNA(VLOOKUP(A377,DECLARATIONS!C$5:D$292,2,FALSE)),"",IF(VLOOKUP(A377,DECLARATIONS!C$5:D$292,2,FALSE)="","---",VLOOKUP(A377,DECLARATIONS!C$5:D$292,2,FALSE)))</f>
        <v/>
      </c>
      <c r="C377" s="103" t="str">
        <f>IF(ISNA(VLOOKUP(A377,DECLARATIONS!C$5:G$292,5,FALSE)),"",IF(VLOOKUP(A377,DECLARATIONS!C$5:G$292,5,FALSE)="","---",VLOOKUP(A377,DECLARATIONS!C$5:G$292,5,FALSE)))</f>
        <v/>
      </c>
      <c r="D377" s="103" t="str">
        <f>IF(ISNA(VLOOKUP(A377,DECLARATIONS!C$5:G$292,4,FALSE)),"",IF(VLOOKUP(A377,DECLARATIONS!C$5:G$292,4,FALSE)="","---",VLOOKUP(A377,DECLARATIONS!C$5:G$292,4,FALSE)))</f>
        <v/>
      </c>
      <c r="E377" s="150"/>
      <c r="F377" s="151"/>
      <c r="G377" s="151"/>
      <c r="H377" s="104"/>
    </row>
    <row r="378" spans="1:8" ht="20" customHeight="1">
      <c r="A378" s="102"/>
      <c r="B378" s="103" t="str">
        <f>IF(ISNA(VLOOKUP(A378,DECLARATIONS!C$5:D$292,2,FALSE)),"",IF(VLOOKUP(A378,DECLARATIONS!C$5:D$292,2,FALSE)="","---",VLOOKUP(A378,DECLARATIONS!C$5:D$292,2,FALSE)))</f>
        <v/>
      </c>
      <c r="C378" s="103" t="str">
        <f>IF(ISNA(VLOOKUP(A378,DECLARATIONS!C$5:G$292,5,FALSE)),"",IF(VLOOKUP(A378,DECLARATIONS!C$5:G$292,5,FALSE)="","---",VLOOKUP(A378,DECLARATIONS!C$5:G$292,5,FALSE)))</f>
        <v/>
      </c>
      <c r="D378" s="103" t="str">
        <f>IF(ISNA(VLOOKUP(A378,DECLARATIONS!C$5:G$292,4,FALSE)),"",IF(VLOOKUP(A378,DECLARATIONS!C$5:G$292,4,FALSE)="","---",VLOOKUP(A378,DECLARATIONS!C$5:G$292,4,FALSE)))</f>
        <v/>
      </c>
      <c r="E378" s="150"/>
      <c r="F378" s="151"/>
      <c r="G378" s="151"/>
      <c r="H378" s="104"/>
    </row>
    <row r="379" spans="1:8" ht="20" customHeight="1">
      <c r="A379" s="102"/>
      <c r="B379" s="103" t="str">
        <f>IF(ISNA(VLOOKUP(A379,DECLARATIONS!C$5:D$292,2,FALSE)),"",IF(VLOOKUP(A379,DECLARATIONS!C$5:D$292,2,FALSE)="","---",VLOOKUP(A379,DECLARATIONS!C$5:D$292,2,FALSE)))</f>
        <v/>
      </c>
      <c r="C379" s="103" t="str">
        <f>IF(ISNA(VLOOKUP(A379,DECLARATIONS!C$5:G$292,5,FALSE)),"",IF(VLOOKUP(A379,DECLARATIONS!C$5:G$292,5,FALSE)="","---",VLOOKUP(A379,DECLARATIONS!C$5:G$292,5,FALSE)))</f>
        <v/>
      </c>
      <c r="D379" s="103" t="str">
        <f>IF(ISNA(VLOOKUP(A379,DECLARATIONS!C$5:G$292,4,FALSE)),"",IF(VLOOKUP(A379,DECLARATIONS!C$5:G$292,4,FALSE)="","---",VLOOKUP(A379,DECLARATIONS!C$5:G$292,4,FALSE)))</f>
        <v/>
      </c>
      <c r="E379" s="150"/>
      <c r="F379" s="151"/>
      <c r="G379" s="151"/>
      <c r="H379" s="104"/>
    </row>
    <row r="380" spans="1:8" ht="20" customHeight="1">
      <c r="A380" s="102"/>
      <c r="B380" s="103" t="str">
        <f>IF(ISNA(VLOOKUP(A380,DECLARATIONS!C$5:D$292,2,FALSE)),"",IF(VLOOKUP(A380,DECLARATIONS!C$5:D$292,2,FALSE)="","---",VLOOKUP(A380,DECLARATIONS!C$5:D$292,2,FALSE)))</f>
        <v/>
      </c>
      <c r="C380" s="103" t="str">
        <f>IF(ISNA(VLOOKUP(A380,DECLARATIONS!C$5:G$292,5,FALSE)),"",IF(VLOOKUP(A380,DECLARATIONS!C$5:G$292,5,FALSE)="","---",VLOOKUP(A380,DECLARATIONS!C$5:G$292,5,FALSE)))</f>
        <v/>
      </c>
      <c r="D380" s="103" t="str">
        <f>IF(ISNA(VLOOKUP(A380,DECLARATIONS!C$5:G$292,4,FALSE)),"",IF(VLOOKUP(A380,DECLARATIONS!C$5:G$292,4,FALSE)="","---",VLOOKUP(A380,DECLARATIONS!C$5:G$292,4,FALSE)))</f>
        <v/>
      </c>
      <c r="E380" s="150"/>
      <c r="F380" s="151"/>
      <c r="G380" s="151"/>
      <c r="H380" s="104"/>
    </row>
    <row r="381" spans="1:8" ht="20" customHeight="1">
      <c r="A381" s="102"/>
      <c r="B381" s="103" t="str">
        <f>IF(ISNA(VLOOKUP(A381,DECLARATIONS!C$5:D$292,2,FALSE)),"",IF(VLOOKUP(A381,DECLARATIONS!C$5:D$292,2,FALSE)="","---",VLOOKUP(A381,DECLARATIONS!C$5:D$292,2,FALSE)))</f>
        <v/>
      </c>
      <c r="C381" s="103" t="str">
        <f>IF(ISNA(VLOOKUP(A381,DECLARATIONS!C$5:G$292,5,FALSE)),"",IF(VLOOKUP(A381,DECLARATIONS!C$5:G$292,5,FALSE)="","---",VLOOKUP(A381,DECLARATIONS!C$5:G$292,5,FALSE)))</f>
        <v/>
      </c>
      <c r="D381" s="103" t="str">
        <f>IF(ISNA(VLOOKUP(A381,DECLARATIONS!C$5:G$292,4,FALSE)),"",IF(VLOOKUP(A381,DECLARATIONS!C$5:G$292,4,FALSE)="","---",VLOOKUP(A381,DECLARATIONS!C$5:G$292,4,FALSE)))</f>
        <v/>
      </c>
      <c r="E381" s="151"/>
      <c r="F381" s="151"/>
      <c r="G381" s="151"/>
      <c r="H381" s="104"/>
    </row>
    <row r="382" spans="1:8" ht="20" customHeight="1">
      <c r="A382" s="102"/>
      <c r="B382" s="103" t="str">
        <f>IF(ISNA(VLOOKUP(A382,DECLARATIONS!C$5:D$292,2,FALSE)),"",IF(VLOOKUP(A382,DECLARATIONS!C$5:D$292,2,FALSE)="","---",VLOOKUP(A382,DECLARATIONS!C$5:D$292,2,FALSE)))</f>
        <v/>
      </c>
      <c r="C382" s="103" t="str">
        <f>IF(ISNA(VLOOKUP(A382,DECLARATIONS!C$5:G$292,5,FALSE)),"",IF(VLOOKUP(A382,DECLARATIONS!C$5:G$292,5,FALSE)="","---",VLOOKUP(A382,DECLARATIONS!C$5:G$292,5,FALSE)))</f>
        <v/>
      </c>
      <c r="D382" s="103" t="str">
        <f>IF(ISNA(VLOOKUP(A382,DECLARATIONS!C$5:G$292,4,FALSE)),"",IF(VLOOKUP(A382,DECLARATIONS!C$5:G$292,4,FALSE)="","---",VLOOKUP(A382,DECLARATIONS!C$5:G$292,4,FALSE)))</f>
        <v/>
      </c>
      <c r="E382" s="151"/>
      <c r="F382" s="151"/>
      <c r="G382" s="151"/>
      <c r="H382" s="104"/>
    </row>
    <row r="383" spans="1:8" ht="20" customHeight="1">
      <c r="A383" s="102"/>
      <c r="B383" s="103" t="str">
        <f>IF(ISNA(VLOOKUP(A383,DECLARATIONS!C$5:D$292,2,FALSE)),"",IF(VLOOKUP(A383,DECLARATIONS!C$5:D$292,2,FALSE)="","---",VLOOKUP(A383,DECLARATIONS!C$5:D$292,2,FALSE)))</f>
        <v/>
      </c>
      <c r="C383" s="103" t="str">
        <f>IF(ISNA(VLOOKUP(A383,DECLARATIONS!C$5:G$292,5,FALSE)),"",IF(VLOOKUP(A383,DECLARATIONS!C$5:G$292,5,FALSE)="","---",VLOOKUP(A383,DECLARATIONS!C$5:G$292,5,FALSE)))</f>
        <v/>
      </c>
      <c r="D383" s="103" t="str">
        <f>IF(ISNA(VLOOKUP(A383,DECLARATIONS!C$5:G$292,4,FALSE)),"",IF(VLOOKUP(A383,DECLARATIONS!C$5:G$292,4,FALSE)="","---",VLOOKUP(A383,DECLARATIONS!C$5:G$292,4,FALSE)))</f>
        <v/>
      </c>
      <c r="E383" s="151"/>
      <c r="F383" s="151"/>
      <c r="G383" s="151"/>
      <c r="H383" s="104"/>
    </row>
    <row r="384" spans="1:8" ht="20" customHeight="1">
      <c r="A384" s="102"/>
      <c r="B384" s="103" t="str">
        <f>IF(ISNA(VLOOKUP(A384,DECLARATIONS!C$5:D$292,2,FALSE)),"",IF(VLOOKUP(A384,DECLARATIONS!C$5:D$292,2,FALSE)="","---",VLOOKUP(A384,DECLARATIONS!C$5:D$292,2,FALSE)))</f>
        <v/>
      </c>
      <c r="C384" s="103" t="str">
        <f>IF(ISNA(VLOOKUP(A384,DECLARATIONS!C$5:G$292,5,FALSE)),"",IF(VLOOKUP(A384,DECLARATIONS!C$5:G$292,5,FALSE)="","---",VLOOKUP(A384,DECLARATIONS!C$5:G$292,5,FALSE)))</f>
        <v/>
      </c>
      <c r="D384" s="103" t="str">
        <f>IF(ISNA(VLOOKUP(A384,DECLARATIONS!C$5:G$292,4,FALSE)),"",IF(VLOOKUP(A384,DECLARATIONS!C$5:G$292,4,FALSE)="","---",VLOOKUP(A384,DECLARATIONS!C$5:G$292,4,FALSE)))</f>
        <v/>
      </c>
      <c r="E384" s="151"/>
      <c r="F384" s="151"/>
      <c r="G384" s="151"/>
      <c r="H384" s="104"/>
    </row>
    <row r="385" spans="1:8" ht="20" customHeight="1">
      <c r="A385" s="102"/>
      <c r="B385" s="103" t="str">
        <f>IF(ISNA(VLOOKUP(A385,DECLARATIONS!C$5:D$292,2,FALSE)),"",IF(VLOOKUP(A385,DECLARATIONS!C$5:D$292,2,FALSE)="","---",VLOOKUP(A385,DECLARATIONS!C$5:D$292,2,FALSE)))</f>
        <v/>
      </c>
      <c r="C385" s="103" t="str">
        <f>IF(ISNA(VLOOKUP(A385,DECLARATIONS!C$5:G$292,5,FALSE)),"",IF(VLOOKUP(A385,DECLARATIONS!C$5:G$292,5,FALSE)="","---",VLOOKUP(A385,DECLARATIONS!C$5:G$292,5,FALSE)))</f>
        <v/>
      </c>
      <c r="D385" s="103" t="str">
        <f>IF(ISNA(VLOOKUP(A385,DECLARATIONS!C$5:G$292,4,FALSE)),"",IF(VLOOKUP(A385,DECLARATIONS!C$5:G$292,4,FALSE)="","---",VLOOKUP(A385,DECLARATIONS!C$5:G$292,4,FALSE)))</f>
        <v/>
      </c>
      <c r="E385" s="151"/>
      <c r="F385" s="151"/>
      <c r="G385" s="151"/>
      <c r="H385" s="104"/>
    </row>
    <row r="386" spans="1:8" ht="20" customHeight="1">
      <c r="A386" s="102"/>
      <c r="B386" s="103" t="str">
        <f>IF(ISNA(VLOOKUP(A386,DECLARATIONS!C$5:D$292,2,FALSE)),"",IF(VLOOKUP(A386,DECLARATIONS!C$5:D$292,2,FALSE)="","---",VLOOKUP(A386,DECLARATIONS!C$5:D$292,2,FALSE)))</f>
        <v/>
      </c>
      <c r="C386" s="103" t="str">
        <f>IF(ISNA(VLOOKUP(A386,DECLARATIONS!C$5:G$292,5,FALSE)),"",IF(VLOOKUP(A386,DECLARATIONS!C$5:G$292,5,FALSE)="","---",VLOOKUP(A386,DECLARATIONS!C$5:G$292,5,FALSE)))</f>
        <v/>
      </c>
      <c r="D386" s="103" t="str">
        <f>IF(ISNA(VLOOKUP(A386,DECLARATIONS!C$5:G$292,4,FALSE)),"",IF(VLOOKUP(A386,DECLARATIONS!C$5:G$292,4,FALSE)="","---",VLOOKUP(A386,DECLARATIONS!C$5:G$292,4,FALSE)))</f>
        <v/>
      </c>
      <c r="E386" s="151"/>
      <c r="F386" s="151"/>
      <c r="G386" s="151"/>
      <c r="H386" s="104"/>
    </row>
    <row r="387" spans="1:8" ht="20" customHeight="1">
      <c r="A387" s="102"/>
      <c r="B387" s="103" t="str">
        <f>IF(ISNA(VLOOKUP(A387,DECLARATIONS!C$5:D$292,2,FALSE)),"",IF(VLOOKUP(A387,DECLARATIONS!C$5:D$292,2,FALSE)="","---",VLOOKUP(A387,DECLARATIONS!C$5:D$292,2,FALSE)))</f>
        <v/>
      </c>
      <c r="C387" s="103" t="str">
        <f>IF(ISNA(VLOOKUP(A387,DECLARATIONS!C$5:G$292,5,FALSE)),"",IF(VLOOKUP(A387,DECLARATIONS!C$5:G$292,5,FALSE)="","---",VLOOKUP(A387,DECLARATIONS!C$5:G$292,5,FALSE)))</f>
        <v/>
      </c>
      <c r="D387" s="103" t="str">
        <f>IF(ISNA(VLOOKUP(A387,DECLARATIONS!C$5:G$292,4,FALSE)),"",IF(VLOOKUP(A387,DECLARATIONS!C$5:G$292,4,FALSE)="","---",VLOOKUP(A387,DECLARATIONS!C$5:G$292,4,FALSE)))</f>
        <v/>
      </c>
      <c r="E387" s="151"/>
      <c r="F387" s="151"/>
      <c r="G387" s="151"/>
      <c r="H387" s="104"/>
    </row>
    <row r="388" spans="1:8" ht="20" customHeight="1">
      <c r="A388" s="102"/>
      <c r="B388" s="103" t="str">
        <f>IF(ISNA(VLOOKUP(A388,DECLARATIONS!C$5:D$292,2,FALSE)),"",IF(VLOOKUP(A388,DECLARATIONS!C$5:D$292,2,FALSE)="","---",VLOOKUP(A388,DECLARATIONS!C$5:D$292,2,FALSE)))</f>
        <v/>
      </c>
      <c r="C388" s="103" t="str">
        <f>IF(ISNA(VLOOKUP(A388,DECLARATIONS!C$5:G$292,5,FALSE)),"",IF(VLOOKUP(A388,DECLARATIONS!C$5:G$292,5,FALSE)="","---",VLOOKUP(A388,DECLARATIONS!C$5:G$292,5,FALSE)))</f>
        <v/>
      </c>
      <c r="D388" s="103" t="str">
        <f>IF(ISNA(VLOOKUP(A388,DECLARATIONS!C$5:G$292,4,FALSE)),"",IF(VLOOKUP(A388,DECLARATIONS!C$5:G$292,4,FALSE)="","---",VLOOKUP(A388,DECLARATIONS!C$5:G$292,4,FALSE)))</f>
        <v/>
      </c>
      <c r="E388" s="151"/>
      <c r="F388" s="151"/>
      <c r="G388" s="151"/>
      <c r="H388" s="104"/>
    </row>
    <row r="389" spans="1:8" ht="20" customHeight="1">
      <c r="A389" s="102"/>
      <c r="B389" s="103" t="str">
        <f>IF(ISNA(VLOOKUP(A389,DECLARATIONS!C$5:D$292,2,FALSE)),"",IF(VLOOKUP(A389,DECLARATIONS!C$5:D$292,2,FALSE)="","---",VLOOKUP(A389,DECLARATIONS!C$5:D$292,2,FALSE)))</f>
        <v/>
      </c>
      <c r="C389" s="103" t="str">
        <f>IF(ISNA(VLOOKUP(A389,DECLARATIONS!C$5:G$292,5,FALSE)),"",IF(VLOOKUP(A389,DECLARATIONS!C$5:G$292,5,FALSE)="","---",VLOOKUP(A389,DECLARATIONS!C$5:G$292,5,FALSE)))</f>
        <v/>
      </c>
      <c r="D389" s="103" t="str">
        <f>IF(ISNA(VLOOKUP(A389,DECLARATIONS!C$5:G$292,4,FALSE)),"",IF(VLOOKUP(A389,DECLARATIONS!C$5:G$292,4,FALSE)="","---",VLOOKUP(A389,DECLARATIONS!C$5:G$292,4,FALSE)))</f>
        <v/>
      </c>
      <c r="E389" s="151"/>
      <c r="F389" s="151"/>
      <c r="G389" s="151"/>
      <c r="H389" s="104"/>
    </row>
    <row r="390" spans="1:8" ht="20" customHeight="1">
      <c r="A390" s="102"/>
      <c r="B390" s="103" t="str">
        <f>IF(ISNA(VLOOKUP(A390,DECLARATIONS!C$5:D$292,2,FALSE)),"",IF(VLOOKUP(A390,DECLARATIONS!C$5:D$292,2,FALSE)="","---",VLOOKUP(A390,DECLARATIONS!C$5:D$292,2,FALSE)))</f>
        <v/>
      </c>
      <c r="C390" s="103" t="str">
        <f>IF(ISNA(VLOOKUP(A390,DECLARATIONS!C$5:G$292,5,FALSE)),"",IF(VLOOKUP(A390,DECLARATIONS!C$5:G$292,5,FALSE)="","---",VLOOKUP(A390,DECLARATIONS!C$5:G$292,5,FALSE)))</f>
        <v/>
      </c>
      <c r="D390" s="103" t="str">
        <f>IF(ISNA(VLOOKUP(A390,DECLARATIONS!C$5:G$292,4,FALSE)),"",IF(VLOOKUP(A390,DECLARATIONS!C$5:G$292,4,FALSE)="","---",VLOOKUP(A390,DECLARATIONS!C$5:G$292,4,FALSE)))</f>
        <v/>
      </c>
      <c r="E390" s="151"/>
      <c r="F390" s="151"/>
      <c r="G390" s="151"/>
      <c r="H390" s="104"/>
    </row>
    <row r="391" spans="1:8" ht="20" customHeight="1">
      <c r="A391" s="102"/>
      <c r="B391" s="103" t="str">
        <f>IF(ISNA(VLOOKUP(A391,DECLARATIONS!C$5:D$292,2,FALSE)),"",IF(VLOOKUP(A391,DECLARATIONS!C$5:D$292,2,FALSE)="","---",VLOOKUP(A391,DECLARATIONS!C$5:D$292,2,FALSE)))</f>
        <v/>
      </c>
      <c r="C391" s="103" t="str">
        <f>IF(ISNA(VLOOKUP(A391,DECLARATIONS!C$5:G$292,5,FALSE)),"",IF(VLOOKUP(A391,DECLARATIONS!C$5:G$292,5,FALSE)="","---",VLOOKUP(A391,DECLARATIONS!C$5:G$292,5,FALSE)))</f>
        <v/>
      </c>
      <c r="D391" s="103" t="str">
        <f>IF(ISNA(VLOOKUP(A391,DECLARATIONS!C$5:G$292,4,FALSE)),"",IF(VLOOKUP(A391,DECLARATIONS!C$5:G$292,4,FALSE)="","---",VLOOKUP(A391,DECLARATIONS!C$5:G$292,4,FALSE)))</f>
        <v/>
      </c>
      <c r="E391" s="151"/>
      <c r="F391" s="151"/>
      <c r="G391" s="151"/>
      <c r="H391" s="104"/>
    </row>
    <row r="392" spans="1:8" ht="20" customHeight="1">
      <c r="A392" s="102"/>
      <c r="B392" s="103" t="str">
        <f>IF(ISNA(VLOOKUP(A392,DECLARATIONS!C$5:D$292,2,FALSE)),"",IF(VLOOKUP(A392,DECLARATIONS!C$5:D$292,2,FALSE)="","---",VLOOKUP(A392,DECLARATIONS!C$5:D$292,2,FALSE)))</f>
        <v/>
      </c>
      <c r="C392" s="103" t="str">
        <f>IF(ISNA(VLOOKUP(A392,DECLARATIONS!C$5:G$292,5,FALSE)),"",IF(VLOOKUP(A392,DECLARATIONS!C$5:G$292,5,FALSE)="","---",VLOOKUP(A392,DECLARATIONS!C$5:G$292,5,FALSE)))</f>
        <v/>
      </c>
      <c r="D392" s="103" t="str">
        <f>IF(ISNA(VLOOKUP(A392,DECLARATIONS!C$5:G$292,4,FALSE)),"",IF(VLOOKUP(A392,DECLARATIONS!C$5:G$292,4,FALSE)="","---",VLOOKUP(A392,DECLARATIONS!C$5:G$292,4,FALSE)))</f>
        <v/>
      </c>
      <c r="E392" s="151"/>
      <c r="F392" s="151"/>
      <c r="G392" s="151"/>
      <c r="H392" s="104"/>
    </row>
    <row r="393" spans="1:8" ht="20" customHeight="1">
      <c r="A393" s="102"/>
      <c r="B393" s="103" t="str">
        <f>IF(ISNA(VLOOKUP(A393,DECLARATIONS!C$5:D$292,2,FALSE)),"",IF(VLOOKUP(A393,DECLARATIONS!C$5:D$292,2,FALSE)="","---",VLOOKUP(A393,DECLARATIONS!C$5:D$292,2,FALSE)))</f>
        <v/>
      </c>
      <c r="C393" s="103" t="str">
        <f>IF(ISNA(VLOOKUP(A393,DECLARATIONS!C$5:G$292,5,FALSE)),"",IF(VLOOKUP(A393,DECLARATIONS!C$5:G$292,5,FALSE)="","---",VLOOKUP(A393,DECLARATIONS!C$5:G$292,5,FALSE)))</f>
        <v/>
      </c>
      <c r="D393" s="103" t="str">
        <f>IF(ISNA(VLOOKUP(A393,DECLARATIONS!C$5:G$292,4,FALSE)),"",IF(VLOOKUP(A393,DECLARATIONS!C$5:G$292,4,FALSE)="","---",VLOOKUP(A393,DECLARATIONS!C$5:G$292,4,FALSE)))</f>
        <v/>
      </c>
      <c r="E393" s="151"/>
      <c r="F393" s="151"/>
      <c r="G393" s="151"/>
      <c r="H393" s="104"/>
    </row>
    <row r="394" spans="1:8" ht="20" customHeight="1">
      <c r="A394" s="102"/>
      <c r="B394" s="103" t="str">
        <f>IF(ISNA(VLOOKUP(A394,DECLARATIONS!C$5:D$292,2,FALSE)),"",IF(VLOOKUP(A394,DECLARATIONS!C$5:D$292,2,FALSE)="","---",VLOOKUP(A394,DECLARATIONS!C$5:D$292,2,FALSE)))</f>
        <v/>
      </c>
      <c r="C394" s="103" t="str">
        <f>IF(ISNA(VLOOKUP(A394,DECLARATIONS!C$5:G$292,5,FALSE)),"",IF(VLOOKUP(A394,DECLARATIONS!C$5:G$292,5,FALSE)="","---",VLOOKUP(A394,DECLARATIONS!C$5:G$292,5,FALSE)))</f>
        <v/>
      </c>
      <c r="D394" s="103" t="str">
        <f>IF(ISNA(VLOOKUP(A394,DECLARATIONS!C$5:G$292,4,FALSE)),"",IF(VLOOKUP(A394,DECLARATIONS!C$5:G$292,4,FALSE)="","---",VLOOKUP(A394,DECLARATIONS!C$5:G$292,4,FALSE)))</f>
        <v/>
      </c>
      <c r="E394" s="151"/>
      <c r="F394" s="151"/>
      <c r="G394" s="151"/>
      <c r="H394" s="104"/>
    </row>
    <row r="395" spans="1:8">
      <c r="A395" s="105"/>
      <c r="B395" s="106"/>
      <c r="C395" s="106"/>
      <c r="D395" s="106"/>
      <c r="E395" s="107"/>
      <c r="F395" s="107"/>
      <c r="G395" s="107"/>
      <c r="H395" s="107"/>
    </row>
    <row r="396" spans="1:8">
      <c r="A396" s="105"/>
      <c r="B396" s="106"/>
      <c r="C396" s="106"/>
      <c r="D396" s="106"/>
      <c r="E396" s="388" t="s">
        <v>144</v>
      </c>
      <c r="F396" s="388"/>
      <c r="G396" s="389" t="s">
        <v>67</v>
      </c>
      <c r="H396" s="389"/>
    </row>
    <row r="397" spans="1:8">
      <c r="A397" s="105"/>
      <c r="B397" s="397" t="s">
        <v>142</v>
      </c>
      <c r="C397" s="398"/>
      <c r="D397" s="106"/>
      <c r="E397" s="389"/>
      <c r="F397" s="389"/>
      <c r="G397" s="389"/>
      <c r="H397" s="389"/>
    </row>
    <row r="398" spans="1:8">
      <c r="A398" s="105"/>
      <c r="B398" s="399"/>
      <c r="C398" s="400"/>
      <c r="D398" s="106"/>
      <c r="E398" s="389"/>
      <c r="F398" s="389"/>
      <c r="G398" s="389"/>
      <c r="H398" s="389"/>
    </row>
    <row r="399" spans="1:8">
      <c r="A399" s="105"/>
      <c r="B399" s="106"/>
      <c r="C399" s="106"/>
      <c r="D399" s="106"/>
      <c r="E399" s="389"/>
      <c r="F399" s="389"/>
      <c r="G399" s="389"/>
      <c r="H399" s="389"/>
    </row>
    <row r="400" spans="1:8" ht="8" customHeight="1">
      <c r="A400" s="105"/>
      <c r="B400" s="106"/>
      <c r="C400" s="106"/>
      <c r="D400" s="106"/>
      <c r="E400" s="107"/>
      <c r="F400" s="107"/>
      <c r="G400" s="107"/>
      <c r="H400" s="107"/>
    </row>
    <row r="401" spans="1:8" ht="20">
      <c r="A401" s="390" t="str">
        <f>'MATCH DETAILS'!A1:D1</f>
        <v>OXFORDSHIRE TRACK &amp; FIELD LEAGUE 2025</v>
      </c>
      <c r="B401" s="391"/>
      <c r="C401" s="391"/>
      <c r="D401" s="391"/>
      <c r="E401" s="391"/>
      <c r="F401" s="391"/>
      <c r="G401" s="391"/>
      <c r="H401" s="392"/>
    </row>
    <row r="402" spans="1:8" ht="18">
      <c r="A402" s="95" t="s">
        <v>12</v>
      </c>
      <c r="B402" s="96">
        <f>'MATCH DETAILS'!$B$4</f>
        <v>45774</v>
      </c>
      <c r="C402" s="118">
        <v>0.41666666666666669</v>
      </c>
      <c r="D402" s="95" t="s">
        <v>13</v>
      </c>
      <c r="E402" s="393" t="str">
        <f>'MATCH DETAILS'!$B$5</f>
        <v>Horspath, Oxford</v>
      </c>
      <c r="F402" s="394"/>
      <c r="G402" s="394"/>
      <c r="H402" s="395"/>
    </row>
    <row r="403" spans="1:8" ht="18">
      <c r="A403" s="396" t="s">
        <v>119</v>
      </c>
      <c r="B403" s="396"/>
      <c r="C403" s="396"/>
      <c r="D403" s="396"/>
      <c r="E403" s="94">
        <v>1</v>
      </c>
      <c r="F403" s="94">
        <v>2</v>
      </c>
      <c r="G403" s="94">
        <v>3</v>
      </c>
      <c r="H403" s="94" t="s">
        <v>66</v>
      </c>
    </row>
    <row r="404" spans="1:8" ht="18">
      <c r="A404" s="100"/>
      <c r="B404" s="100"/>
      <c r="C404" s="100"/>
      <c r="D404" s="100"/>
      <c r="E404" s="101"/>
      <c r="F404" s="101"/>
      <c r="G404" s="101"/>
      <c r="H404" s="101"/>
    </row>
    <row r="405" spans="1:8" ht="20" customHeight="1">
      <c r="A405" s="102" t="str" cm="1">
        <f t="array" ref="A405">IFERROR(_xlfn.TEXTSPLIT(IFERROR(_xlfn.TEXTJOIN(",",TRUE,_xlfn._xlws.FILTER(BlockAllocations!$F$3:$F$20,BlockAllocations!$E$3:$E$20=BlockAllocations!$G$6)),""),,",")+0,"!")</f>
        <v>!</v>
      </c>
      <c r="B405" s="103" t="str">
        <f>IF(ISNA(VLOOKUP(A405,DECLARATIONS!C$5:D$292,2,FALSE)),"",IF(VLOOKUP(A405,DECLARATIONS!C$5:D$292,2,FALSE)="","---",VLOOKUP(A405,DECLARATIONS!C$5:D$292,2,FALSE)))</f>
        <v/>
      </c>
      <c r="C405" s="103" t="str">
        <f>IF(ISNA(VLOOKUP(A405,DECLARATIONS!C$5:G$292,5,FALSE)),"",IF(VLOOKUP(A405,DECLARATIONS!C$5:G$292,5,FALSE)="","---",VLOOKUP(A405,DECLARATIONS!C$5:G$292,5,FALSE)))</f>
        <v/>
      </c>
      <c r="D405" s="103" t="str">
        <f>IF(ISNA(VLOOKUP(A405,DECLARATIONS!C$5:G$292,4,FALSE)),"",IF(VLOOKUP(A405,DECLARATIONS!C$5:G$292,4,FALSE)="","---",VLOOKUP(A405,DECLARATIONS!C$5:G$292,4,FALSE)))</f>
        <v/>
      </c>
      <c r="E405" s="102"/>
      <c r="F405" s="104"/>
      <c r="G405" s="151"/>
      <c r="H405" s="104"/>
    </row>
    <row r="406" spans="1:8" ht="20" customHeight="1">
      <c r="A406" s="102"/>
      <c r="B406" s="103" t="str">
        <f>IF(ISNA(VLOOKUP(A406,DECLARATIONS!C$5:D$292,2,FALSE)),"",IF(VLOOKUP(A406,DECLARATIONS!C$5:D$292,2,FALSE)="","---",VLOOKUP(A406,DECLARATIONS!C$5:D$292,2,FALSE)))</f>
        <v/>
      </c>
      <c r="C406" s="103" t="str">
        <f>IF(ISNA(VLOOKUP(A406,DECLARATIONS!C$5:G$292,5,FALSE)),"",IF(VLOOKUP(A406,DECLARATIONS!C$5:G$292,5,FALSE)="","---",VLOOKUP(A406,DECLARATIONS!C$5:G$292,5,FALSE)))</f>
        <v/>
      </c>
      <c r="D406" s="103" t="str">
        <f>IF(ISNA(VLOOKUP(A406,DECLARATIONS!C$5:G$292,4,FALSE)),"",IF(VLOOKUP(A406,DECLARATIONS!C$5:G$292,4,FALSE)="","---",VLOOKUP(A406,DECLARATIONS!C$5:G$292,4,FALSE)))</f>
        <v/>
      </c>
      <c r="E406" s="102"/>
      <c r="F406" s="104"/>
      <c r="G406" s="151"/>
      <c r="H406" s="104"/>
    </row>
    <row r="407" spans="1:8" ht="20" customHeight="1">
      <c r="A407" s="102"/>
      <c r="B407" s="103" t="str">
        <f>IF(ISNA(VLOOKUP(A407,DECLARATIONS!C$5:D$292,2,FALSE)),"",IF(VLOOKUP(A407,DECLARATIONS!C$5:D$292,2,FALSE)="","---",VLOOKUP(A407,DECLARATIONS!C$5:D$292,2,FALSE)))</f>
        <v/>
      </c>
      <c r="C407" s="103" t="str">
        <f>IF(ISNA(VLOOKUP(A407,DECLARATIONS!C$5:G$292,5,FALSE)),"",IF(VLOOKUP(A407,DECLARATIONS!C$5:G$292,5,FALSE)="","---",VLOOKUP(A407,DECLARATIONS!C$5:G$292,5,FALSE)))</f>
        <v/>
      </c>
      <c r="D407" s="103" t="str">
        <f>IF(ISNA(VLOOKUP(A407,DECLARATIONS!C$5:G$292,4,FALSE)),"",IF(VLOOKUP(A407,DECLARATIONS!C$5:G$292,4,FALSE)="","---",VLOOKUP(A407,DECLARATIONS!C$5:G$292,4,FALSE)))</f>
        <v/>
      </c>
      <c r="E407" s="102"/>
      <c r="F407" s="104"/>
      <c r="G407" s="151"/>
      <c r="H407" s="104"/>
    </row>
    <row r="408" spans="1:8" ht="20" customHeight="1">
      <c r="A408" s="102"/>
      <c r="B408" s="103" t="str">
        <f>IF(ISNA(VLOOKUP(A408,DECLARATIONS!C$5:D$292,2,FALSE)),"",IF(VLOOKUP(A408,DECLARATIONS!C$5:D$292,2,FALSE)="","---",VLOOKUP(A408,DECLARATIONS!C$5:D$292,2,FALSE)))</f>
        <v/>
      </c>
      <c r="C408" s="103" t="str">
        <f>IF(ISNA(VLOOKUP(A408,DECLARATIONS!C$5:G$292,5,FALSE)),"",IF(VLOOKUP(A408,DECLARATIONS!C$5:G$292,5,FALSE)="","---",VLOOKUP(A408,DECLARATIONS!C$5:G$292,5,FALSE)))</f>
        <v/>
      </c>
      <c r="D408" s="103" t="str">
        <f>IF(ISNA(VLOOKUP(A408,DECLARATIONS!C$5:G$292,4,FALSE)),"",IF(VLOOKUP(A408,DECLARATIONS!C$5:G$292,4,FALSE)="","---",VLOOKUP(A408,DECLARATIONS!C$5:G$292,4,FALSE)))</f>
        <v/>
      </c>
      <c r="E408" s="102"/>
      <c r="F408" s="104"/>
      <c r="G408" s="151"/>
      <c r="H408" s="104"/>
    </row>
    <row r="409" spans="1:8" ht="20" customHeight="1">
      <c r="A409" s="102"/>
      <c r="B409" s="103" t="str">
        <f>IF(ISNA(VLOOKUP(A409,DECLARATIONS!C$5:D$292,2,FALSE)),"",IF(VLOOKUP(A409,DECLARATIONS!C$5:D$292,2,FALSE)="","---",VLOOKUP(A409,DECLARATIONS!C$5:D$292,2,FALSE)))</f>
        <v/>
      </c>
      <c r="C409" s="103" t="str">
        <f>IF(ISNA(VLOOKUP(A409,DECLARATIONS!C$5:G$292,5,FALSE)),"",IF(VLOOKUP(A409,DECLARATIONS!C$5:G$292,5,FALSE)="","---",VLOOKUP(A409,DECLARATIONS!C$5:G$292,5,FALSE)))</f>
        <v/>
      </c>
      <c r="D409" s="103" t="str">
        <f>IF(ISNA(VLOOKUP(A409,DECLARATIONS!C$5:G$292,4,FALSE)),"",IF(VLOOKUP(A409,DECLARATIONS!C$5:G$292,4,FALSE)="","---",VLOOKUP(A409,DECLARATIONS!C$5:G$292,4,FALSE)))</f>
        <v/>
      </c>
      <c r="E409" s="102"/>
      <c r="F409" s="104"/>
      <c r="G409" s="151"/>
      <c r="H409" s="104"/>
    </row>
    <row r="410" spans="1:8" ht="20" customHeight="1">
      <c r="A410" s="102"/>
      <c r="B410" s="103" t="str">
        <f>IF(ISNA(VLOOKUP(A410,DECLARATIONS!C$5:D$292,2,FALSE)),"",IF(VLOOKUP(A410,DECLARATIONS!C$5:D$292,2,FALSE)="","---",VLOOKUP(A410,DECLARATIONS!C$5:D$292,2,FALSE)))</f>
        <v/>
      </c>
      <c r="C410" s="103" t="str">
        <f>IF(ISNA(VLOOKUP(A410,DECLARATIONS!C$5:G$292,5,FALSE)),"",IF(VLOOKUP(A410,DECLARATIONS!C$5:G$292,5,FALSE)="","---",VLOOKUP(A410,DECLARATIONS!C$5:G$292,5,FALSE)))</f>
        <v/>
      </c>
      <c r="D410" s="103" t="str">
        <f>IF(ISNA(VLOOKUP(A410,DECLARATIONS!C$5:G$292,4,FALSE)),"",IF(VLOOKUP(A410,DECLARATIONS!C$5:G$292,4,FALSE)="","---",VLOOKUP(A410,DECLARATIONS!C$5:G$292,4,FALSE)))</f>
        <v/>
      </c>
      <c r="E410" s="102"/>
      <c r="F410" s="104"/>
      <c r="G410" s="151"/>
      <c r="H410" s="104"/>
    </row>
    <row r="411" spans="1:8" ht="20" customHeight="1">
      <c r="A411" s="102"/>
      <c r="B411" s="103" t="str">
        <f>IF(ISNA(VLOOKUP(A411,DECLARATIONS!C$5:D$292,2,FALSE)),"",IF(VLOOKUP(A411,DECLARATIONS!C$5:D$292,2,FALSE)="","---",VLOOKUP(A411,DECLARATIONS!C$5:D$292,2,FALSE)))</f>
        <v/>
      </c>
      <c r="C411" s="103" t="str">
        <f>IF(ISNA(VLOOKUP(A411,DECLARATIONS!C$5:G$292,5,FALSE)),"",IF(VLOOKUP(A411,DECLARATIONS!C$5:G$292,5,FALSE)="","---",VLOOKUP(A411,DECLARATIONS!C$5:G$292,5,FALSE)))</f>
        <v/>
      </c>
      <c r="D411" s="103" t="str">
        <f>IF(ISNA(VLOOKUP(A411,DECLARATIONS!C$5:G$292,4,FALSE)),"",IF(VLOOKUP(A411,DECLARATIONS!C$5:G$292,4,FALSE)="","---",VLOOKUP(A411,DECLARATIONS!C$5:G$292,4,FALSE)))</f>
        <v/>
      </c>
      <c r="E411" s="102"/>
      <c r="F411" s="104"/>
      <c r="G411" s="151"/>
      <c r="H411" s="104"/>
    </row>
    <row r="412" spans="1:8" ht="20" customHeight="1">
      <c r="A412" s="102"/>
      <c r="B412" s="103" t="str">
        <f>IF(ISNA(VLOOKUP(A412,DECLARATIONS!C$5:D$292,2,FALSE)),"",IF(VLOOKUP(A412,DECLARATIONS!C$5:D$292,2,FALSE)="","---",VLOOKUP(A412,DECLARATIONS!C$5:D$292,2,FALSE)))</f>
        <v/>
      </c>
      <c r="C412" s="103" t="str">
        <f>IF(ISNA(VLOOKUP(A412,DECLARATIONS!C$5:G$292,5,FALSE)),"",IF(VLOOKUP(A412,DECLARATIONS!C$5:G$292,5,FALSE)="","---",VLOOKUP(A412,DECLARATIONS!C$5:G$292,5,FALSE)))</f>
        <v/>
      </c>
      <c r="D412" s="103" t="str">
        <f>IF(ISNA(VLOOKUP(A412,DECLARATIONS!C$5:G$292,4,FALSE)),"",IF(VLOOKUP(A412,DECLARATIONS!C$5:G$292,4,FALSE)="","---",VLOOKUP(A412,DECLARATIONS!C$5:G$292,4,FALSE)))</f>
        <v/>
      </c>
      <c r="E412" s="102"/>
      <c r="F412" s="104"/>
      <c r="G412" s="151"/>
      <c r="H412" s="104"/>
    </row>
    <row r="413" spans="1:8" ht="20" customHeight="1">
      <c r="A413" s="102"/>
      <c r="B413" s="103" t="str">
        <f>IF(ISNA(VLOOKUP(A413,DECLARATIONS!C$5:D$292,2,FALSE)),"",IF(VLOOKUP(A413,DECLARATIONS!C$5:D$292,2,FALSE)="","---",VLOOKUP(A413,DECLARATIONS!C$5:D$292,2,FALSE)))</f>
        <v/>
      </c>
      <c r="C413" s="103" t="str">
        <f>IF(ISNA(VLOOKUP(A413,DECLARATIONS!C$5:G$292,5,FALSE)),"",IF(VLOOKUP(A413,DECLARATIONS!C$5:G$292,5,FALSE)="","---",VLOOKUP(A413,DECLARATIONS!C$5:G$292,5,FALSE)))</f>
        <v/>
      </c>
      <c r="D413" s="103" t="str">
        <f>IF(ISNA(VLOOKUP(A413,DECLARATIONS!C$5:G$292,4,FALSE)),"",IF(VLOOKUP(A413,DECLARATIONS!C$5:G$292,4,FALSE)="","---",VLOOKUP(A413,DECLARATIONS!C$5:G$292,4,FALSE)))</f>
        <v/>
      </c>
      <c r="E413" s="102"/>
      <c r="F413" s="104"/>
      <c r="G413" s="151"/>
      <c r="H413" s="104"/>
    </row>
    <row r="414" spans="1:8" ht="20" customHeight="1">
      <c r="A414" s="102"/>
      <c r="B414" s="103" t="str">
        <f>IF(ISNA(VLOOKUP(A414,DECLARATIONS!C$5:D$292,2,FALSE)),"",IF(VLOOKUP(A414,DECLARATIONS!C$5:D$292,2,FALSE)="","---",VLOOKUP(A414,DECLARATIONS!C$5:D$292,2,FALSE)))</f>
        <v/>
      </c>
      <c r="C414" s="103" t="str">
        <f>IF(ISNA(VLOOKUP(A414,DECLARATIONS!C$5:G$292,5,FALSE)),"",IF(VLOOKUP(A414,DECLARATIONS!C$5:G$292,5,FALSE)="","---",VLOOKUP(A414,DECLARATIONS!C$5:G$292,5,FALSE)))</f>
        <v/>
      </c>
      <c r="D414" s="103" t="str">
        <f>IF(ISNA(VLOOKUP(A414,DECLARATIONS!C$5:G$292,4,FALSE)),"",IF(VLOOKUP(A414,DECLARATIONS!C$5:G$292,4,FALSE)="","---",VLOOKUP(A414,DECLARATIONS!C$5:G$292,4,FALSE)))</f>
        <v/>
      </c>
      <c r="E414" s="102"/>
      <c r="F414" s="104"/>
      <c r="G414" s="151"/>
      <c r="H414" s="104"/>
    </row>
    <row r="415" spans="1:8" ht="20" customHeight="1">
      <c r="A415" s="102"/>
      <c r="B415" s="103" t="str">
        <f>IF(ISNA(VLOOKUP(A415,DECLARATIONS!C$5:D$292,2,FALSE)),"",IF(VLOOKUP(A415,DECLARATIONS!C$5:D$292,2,FALSE)="","---",VLOOKUP(A415,DECLARATIONS!C$5:D$292,2,FALSE)))</f>
        <v/>
      </c>
      <c r="C415" s="103" t="str">
        <f>IF(ISNA(VLOOKUP(A415,DECLARATIONS!C$5:G$292,5,FALSE)),"",IF(VLOOKUP(A415,DECLARATIONS!C$5:G$292,5,FALSE)="","---",VLOOKUP(A415,DECLARATIONS!C$5:G$292,5,FALSE)))</f>
        <v/>
      </c>
      <c r="D415" s="103" t="str">
        <f>IF(ISNA(VLOOKUP(A415,DECLARATIONS!C$5:G$292,4,FALSE)),"",IF(VLOOKUP(A415,DECLARATIONS!C$5:G$292,4,FALSE)="","---",VLOOKUP(A415,DECLARATIONS!C$5:G$292,4,FALSE)))</f>
        <v/>
      </c>
      <c r="E415" s="102"/>
      <c r="F415" s="104"/>
      <c r="G415" s="151"/>
      <c r="H415" s="104"/>
    </row>
    <row r="416" spans="1:8" ht="20" customHeight="1">
      <c r="A416" s="102"/>
      <c r="B416" s="103" t="str">
        <f>IF(ISNA(VLOOKUP(A416,DECLARATIONS!C$5:D$292,2,FALSE)),"",IF(VLOOKUP(A416,DECLARATIONS!C$5:D$292,2,FALSE)="","---",VLOOKUP(A416,DECLARATIONS!C$5:D$292,2,FALSE)))</f>
        <v/>
      </c>
      <c r="C416" s="103" t="str">
        <f>IF(ISNA(VLOOKUP(A416,DECLARATIONS!C$5:G$292,5,FALSE)),"",IF(VLOOKUP(A416,DECLARATIONS!C$5:G$292,5,FALSE)="","---",VLOOKUP(A416,DECLARATIONS!C$5:G$292,5,FALSE)))</f>
        <v/>
      </c>
      <c r="D416" s="103" t="str">
        <f>IF(ISNA(VLOOKUP(A416,DECLARATIONS!C$5:G$292,4,FALSE)),"",IF(VLOOKUP(A416,DECLARATIONS!C$5:G$292,4,FALSE)="","---",VLOOKUP(A416,DECLARATIONS!C$5:G$292,4,FALSE)))</f>
        <v/>
      </c>
      <c r="E416" s="102"/>
      <c r="F416" s="104"/>
      <c r="G416" s="151"/>
      <c r="H416" s="104"/>
    </row>
    <row r="417" spans="1:8" ht="20" customHeight="1">
      <c r="A417" s="102"/>
      <c r="B417" s="103" t="str">
        <f>IF(ISNA(VLOOKUP(A417,DECLARATIONS!C$5:D$292,2,FALSE)),"",IF(VLOOKUP(A417,DECLARATIONS!C$5:D$292,2,FALSE)="","---",VLOOKUP(A417,DECLARATIONS!C$5:D$292,2,FALSE)))</f>
        <v/>
      </c>
      <c r="C417" s="103" t="str">
        <f>IF(ISNA(VLOOKUP(A417,DECLARATIONS!C$5:G$292,5,FALSE)),"",IF(VLOOKUP(A417,DECLARATIONS!C$5:G$292,5,FALSE)="","---",VLOOKUP(A417,DECLARATIONS!C$5:G$292,5,FALSE)))</f>
        <v/>
      </c>
      <c r="D417" s="103" t="str">
        <f>IF(ISNA(VLOOKUP(A417,DECLARATIONS!C$5:G$292,4,FALSE)),"",IF(VLOOKUP(A417,DECLARATIONS!C$5:G$292,4,FALSE)="","---",VLOOKUP(A417,DECLARATIONS!C$5:G$292,4,FALSE)))</f>
        <v/>
      </c>
      <c r="E417" s="102"/>
      <c r="F417" s="104"/>
      <c r="G417" s="151"/>
      <c r="H417" s="104"/>
    </row>
    <row r="418" spans="1:8" ht="20" customHeight="1">
      <c r="A418" s="102"/>
      <c r="B418" s="103" t="str">
        <f>IF(ISNA(VLOOKUP(A418,DECLARATIONS!C$5:D$292,2,FALSE)),"",IF(VLOOKUP(A418,DECLARATIONS!C$5:D$292,2,FALSE)="","---",VLOOKUP(A418,DECLARATIONS!C$5:D$292,2,FALSE)))</f>
        <v/>
      </c>
      <c r="C418" s="103" t="str">
        <f>IF(ISNA(VLOOKUP(A418,DECLARATIONS!C$5:G$292,5,FALSE)),"",IF(VLOOKUP(A418,DECLARATIONS!C$5:G$292,5,FALSE)="","---",VLOOKUP(A418,DECLARATIONS!C$5:G$292,5,FALSE)))</f>
        <v/>
      </c>
      <c r="D418" s="103" t="str">
        <f>IF(ISNA(VLOOKUP(A418,DECLARATIONS!C$5:G$292,4,FALSE)),"",IF(VLOOKUP(A418,DECLARATIONS!C$5:G$292,4,FALSE)="","---",VLOOKUP(A418,DECLARATIONS!C$5:G$292,4,FALSE)))</f>
        <v/>
      </c>
      <c r="E418" s="102"/>
      <c r="F418" s="104"/>
      <c r="G418" s="151"/>
      <c r="H418" s="104"/>
    </row>
    <row r="419" spans="1:8" ht="20" customHeight="1">
      <c r="A419" s="102"/>
      <c r="B419" s="103" t="str">
        <f>IF(ISNA(VLOOKUP(A419,DECLARATIONS!C$5:D$292,2,FALSE)),"",IF(VLOOKUP(A419,DECLARATIONS!C$5:D$292,2,FALSE)="","---",VLOOKUP(A419,DECLARATIONS!C$5:D$292,2,FALSE)))</f>
        <v/>
      </c>
      <c r="C419" s="103" t="str">
        <f>IF(ISNA(VLOOKUP(A419,DECLARATIONS!C$5:G$292,5,FALSE)),"",IF(VLOOKUP(A419,DECLARATIONS!C$5:G$292,5,FALSE)="","---",VLOOKUP(A419,DECLARATIONS!C$5:G$292,5,FALSE)))</f>
        <v/>
      </c>
      <c r="D419" s="103" t="str">
        <f>IF(ISNA(VLOOKUP(A419,DECLARATIONS!C$5:G$292,4,FALSE)),"",IF(VLOOKUP(A419,DECLARATIONS!C$5:G$292,4,FALSE)="","---",VLOOKUP(A419,DECLARATIONS!C$5:G$292,4,FALSE)))</f>
        <v/>
      </c>
      <c r="E419" s="102"/>
      <c r="F419" s="104"/>
      <c r="G419" s="151"/>
      <c r="H419" s="104"/>
    </row>
    <row r="420" spans="1:8" ht="20" customHeight="1">
      <c r="A420" s="102"/>
      <c r="B420" s="103" t="str">
        <f>IF(ISNA(VLOOKUP(A420,DECLARATIONS!C$5:D$292,2,FALSE)),"",IF(VLOOKUP(A420,DECLARATIONS!C$5:D$292,2,FALSE)="","---",VLOOKUP(A420,DECLARATIONS!C$5:D$292,2,FALSE)))</f>
        <v/>
      </c>
      <c r="C420" s="103" t="str">
        <f>IF(ISNA(VLOOKUP(A420,DECLARATIONS!C$5:G$292,5,FALSE)),"",IF(VLOOKUP(A420,DECLARATIONS!C$5:G$292,5,FALSE)="","---",VLOOKUP(A420,DECLARATIONS!C$5:G$292,5,FALSE)))</f>
        <v/>
      </c>
      <c r="D420" s="103" t="str">
        <f>IF(ISNA(VLOOKUP(A420,DECLARATIONS!C$5:G$292,4,FALSE)),"",IF(VLOOKUP(A420,DECLARATIONS!C$5:G$292,4,FALSE)="","---",VLOOKUP(A420,DECLARATIONS!C$5:G$292,4,FALSE)))</f>
        <v/>
      </c>
      <c r="E420" s="102"/>
      <c r="F420" s="104"/>
      <c r="G420" s="151"/>
      <c r="H420" s="104"/>
    </row>
    <row r="421" spans="1:8" ht="20" customHeight="1">
      <c r="A421" s="102"/>
      <c r="B421" s="103" t="str">
        <f>IF(ISNA(VLOOKUP(A421,DECLARATIONS!C$5:D$292,2,FALSE)),"",IF(VLOOKUP(A421,DECLARATIONS!C$5:D$292,2,FALSE)="","---",VLOOKUP(A421,DECLARATIONS!C$5:D$292,2,FALSE)))</f>
        <v/>
      </c>
      <c r="C421" s="103" t="str">
        <f>IF(ISNA(VLOOKUP(A421,DECLARATIONS!C$5:G$292,5,FALSE)),"",IF(VLOOKUP(A421,DECLARATIONS!C$5:G$292,5,FALSE)="","---",VLOOKUP(A421,DECLARATIONS!C$5:G$292,5,FALSE)))</f>
        <v/>
      </c>
      <c r="D421" s="103" t="str">
        <f>IF(ISNA(VLOOKUP(A421,DECLARATIONS!C$5:G$292,4,FALSE)),"",IF(VLOOKUP(A421,DECLARATIONS!C$5:G$292,4,FALSE)="","---",VLOOKUP(A421,DECLARATIONS!C$5:G$292,4,FALSE)))</f>
        <v/>
      </c>
      <c r="E421" s="104"/>
      <c r="F421" s="104"/>
      <c r="G421" s="151"/>
      <c r="H421" s="104"/>
    </row>
    <row r="422" spans="1:8" ht="20" customHeight="1">
      <c r="A422" s="102"/>
      <c r="B422" s="103" t="str">
        <f>IF(ISNA(VLOOKUP(A422,DECLARATIONS!C$5:D$292,2,FALSE)),"",IF(VLOOKUP(A422,DECLARATIONS!C$5:D$292,2,FALSE)="","---",VLOOKUP(A422,DECLARATIONS!C$5:D$292,2,FALSE)))</f>
        <v/>
      </c>
      <c r="C422" s="103" t="str">
        <f>IF(ISNA(VLOOKUP(A422,DECLARATIONS!C$5:G$292,5,FALSE)),"",IF(VLOOKUP(A422,DECLARATIONS!C$5:G$292,5,FALSE)="","---",VLOOKUP(A422,DECLARATIONS!C$5:G$292,5,FALSE)))</f>
        <v/>
      </c>
      <c r="D422" s="103" t="str">
        <f>IF(ISNA(VLOOKUP(A422,DECLARATIONS!C$5:G$292,4,FALSE)),"",IF(VLOOKUP(A422,DECLARATIONS!C$5:G$292,4,FALSE)="","---",VLOOKUP(A422,DECLARATIONS!C$5:G$292,4,FALSE)))</f>
        <v/>
      </c>
      <c r="E422" s="104"/>
      <c r="F422" s="104"/>
      <c r="G422" s="151"/>
      <c r="H422" s="104"/>
    </row>
    <row r="423" spans="1:8" ht="20" customHeight="1">
      <c r="A423" s="102"/>
      <c r="B423" s="103" t="str">
        <f>IF(ISNA(VLOOKUP(A423,DECLARATIONS!C$5:D$292,2,FALSE)),"",IF(VLOOKUP(A423,DECLARATIONS!C$5:D$292,2,FALSE)="","---",VLOOKUP(A423,DECLARATIONS!C$5:D$292,2,FALSE)))</f>
        <v/>
      </c>
      <c r="C423" s="103" t="str">
        <f>IF(ISNA(VLOOKUP(A423,DECLARATIONS!C$5:G$292,5,FALSE)),"",IF(VLOOKUP(A423,DECLARATIONS!C$5:G$292,5,FALSE)="","---",VLOOKUP(A423,DECLARATIONS!C$5:G$292,5,FALSE)))</f>
        <v/>
      </c>
      <c r="D423" s="103" t="str">
        <f>IF(ISNA(VLOOKUP(A423,DECLARATIONS!C$5:G$292,4,FALSE)),"",IF(VLOOKUP(A423,DECLARATIONS!C$5:G$292,4,FALSE)="","---",VLOOKUP(A423,DECLARATIONS!C$5:G$292,4,FALSE)))</f>
        <v/>
      </c>
      <c r="E423" s="104"/>
      <c r="F423" s="104"/>
      <c r="G423" s="151"/>
      <c r="H423" s="104"/>
    </row>
    <row r="424" spans="1:8" ht="20" customHeight="1">
      <c r="A424" s="102"/>
      <c r="B424" s="103" t="str">
        <f>IF(ISNA(VLOOKUP(A424,DECLARATIONS!C$5:D$292,2,FALSE)),"",IF(VLOOKUP(A424,DECLARATIONS!C$5:D$292,2,FALSE)="","---",VLOOKUP(A424,DECLARATIONS!C$5:D$292,2,FALSE)))</f>
        <v/>
      </c>
      <c r="C424" s="103" t="str">
        <f>IF(ISNA(VLOOKUP(A424,DECLARATIONS!C$5:G$292,5,FALSE)),"",IF(VLOOKUP(A424,DECLARATIONS!C$5:G$292,5,FALSE)="","---",VLOOKUP(A424,DECLARATIONS!C$5:G$292,5,FALSE)))</f>
        <v/>
      </c>
      <c r="D424" s="103" t="str">
        <f>IF(ISNA(VLOOKUP(A424,DECLARATIONS!C$5:G$292,4,FALSE)),"",IF(VLOOKUP(A424,DECLARATIONS!C$5:G$292,4,FALSE)="","---",VLOOKUP(A424,DECLARATIONS!C$5:G$292,4,FALSE)))</f>
        <v/>
      </c>
      <c r="E424" s="104"/>
      <c r="F424" s="104"/>
      <c r="G424" s="151"/>
      <c r="H424" s="104"/>
    </row>
    <row r="425" spans="1:8" ht="20" customHeight="1">
      <c r="A425" s="102"/>
      <c r="B425" s="103" t="str">
        <f>IF(ISNA(VLOOKUP(A425,DECLARATIONS!C$5:D$292,2,FALSE)),"",IF(VLOOKUP(A425,DECLARATIONS!C$5:D$292,2,FALSE)="","---",VLOOKUP(A425,DECLARATIONS!C$5:D$292,2,FALSE)))</f>
        <v/>
      </c>
      <c r="C425" s="103" t="str">
        <f>IF(ISNA(VLOOKUP(A425,DECLARATIONS!C$5:G$292,5,FALSE)),"",IF(VLOOKUP(A425,DECLARATIONS!C$5:G$292,5,FALSE)="","---",VLOOKUP(A425,DECLARATIONS!C$5:G$292,5,FALSE)))</f>
        <v/>
      </c>
      <c r="D425" s="103" t="str">
        <f>IF(ISNA(VLOOKUP(A425,DECLARATIONS!C$5:G$292,4,FALSE)),"",IF(VLOOKUP(A425,DECLARATIONS!C$5:G$292,4,FALSE)="","---",VLOOKUP(A425,DECLARATIONS!C$5:G$292,4,FALSE)))</f>
        <v/>
      </c>
      <c r="E425" s="104"/>
      <c r="F425" s="104"/>
      <c r="G425" s="151"/>
      <c r="H425" s="104"/>
    </row>
    <row r="426" spans="1:8" ht="20" customHeight="1">
      <c r="A426" s="102"/>
      <c r="B426" s="103" t="str">
        <f>IF(ISNA(VLOOKUP(A426,DECLARATIONS!C$5:D$292,2,FALSE)),"",IF(VLOOKUP(A426,DECLARATIONS!C$5:D$292,2,FALSE)="","---",VLOOKUP(A426,DECLARATIONS!C$5:D$292,2,FALSE)))</f>
        <v/>
      </c>
      <c r="C426" s="103" t="str">
        <f>IF(ISNA(VLOOKUP(A426,DECLARATIONS!C$5:G$292,5,FALSE)),"",IF(VLOOKUP(A426,DECLARATIONS!C$5:G$292,5,FALSE)="","---",VLOOKUP(A426,DECLARATIONS!C$5:G$292,5,FALSE)))</f>
        <v/>
      </c>
      <c r="D426" s="103" t="str">
        <f>IF(ISNA(VLOOKUP(A426,DECLARATIONS!C$5:G$292,4,FALSE)),"",IF(VLOOKUP(A426,DECLARATIONS!C$5:G$292,4,FALSE)="","---",VLOOKUP(A426,DECLARATIONS!C$5:G$292,4,FALSE)))</f>
        <v/>
      </c>
      <c r="E426" s="104"/>
      <c r="F426" s="104"/>
      <c r="G426" s="151"/>
      <c r="H426" s="104"/>
    </row>
    <row r="427" spans="1:8" ht="20" customHeight="1">
      <c r="A427" s="102"/>
      <c r="B427" s="103" t="str">
        <f>IF(ISNA(VLOOKUP(A427,DECLARATIONS!C$5:D$292,2,FALSE)),"",IF(VLOOKUP(A427,DECLARATIONS!C$5:D$292,2,FALSE)="","---",VLOOKUP(A427,DECLARATIONS!C$5:D$292,2,FALSE)))</f>
        <v/>
      </c>
      <c r="C427" s="103" t="str">
        <f>IF(ISNA(VLOOKUP(A427,DECLARATIONS!C$5:G$292,5,FALSE)),"",IF(VLOOKUP(A427,DECLARATIONS!C$5:G$292,5,FALSE)="","---",VLOOKUP(A427,DECLARATIONS!C$5:G$292,5,FALSE)))</f>
        <v/>
      </c>
      <c r="D427" s="103" t="str">
        <f>IF(ISNA(VLOOKUP(A427,DECLARATIONS!C$5:G$292,4,FALSE)),"",IF(VLOOKUP(A427,DECLARATIONS!C$5:G$292,4,FALSE)="","---",VLOOKUP(A427,DECLARATIONS!C$5:G$292,4,FALSE)))</f>
        <v/>
      </c>
      <c r="E427" s="104"/>
      <c r="F427" s="104"/>
      <c r="G427" s="151"/>
      <c r="H427" s="104"/>
    </row>
    <row r="428" spans="1:8" ht="20" customHeight="1">
      <c r="A428" s="102"/>
      <c r="B428" s="103" t="str">
        <f>IF(ISNA(VLOOKUP(A428,DECLARATIONS!C$5:D$292,2,FALSE)),"",IF(VLOOKUP(A428,DECLARATIONS!C$5:D$292,2,FALSE)="","---",VLOOKUP(A428,DECLARATIONS!C$5:D$292,2,FALSE)))</f>
        <v/>
      </c>
      <c r="C428" s="103" t="str">
        <f>IF(ISNA(VLOOKUP(A428,DECLARATIONS!C$5:G$292,5,FALSE)),"",IF(VLOOKUP(A428,DECLARATIONS!C$5:G$292,5,FALSE)="","---",VLOOKUP(A428,DECLARATIONS!C$5:G$292,5,FALSE)))</f>
        <v/>
      </c>
      <c r="D428" s="103" t="str">
        <f>IF(ISNA(VLOOKUP(A428,DECLARATIONS!C$5:G$292,4,FALSE)),"",IF(VLOOKUP(A428,DECLARATIONS!C$5:G$292,4,FALSE)="","---",VLOOKUP(A428,DECLARATIONS!C$5:G$292,4,FALSE)))</f>
        <v/>
      </c>
      <c r="E428" s="104"/>
      <c r="F428" s="104"/>
      <c r="G428" s="151"/>
      <c r="H428" s="104"/>
    </row>
    <row r="429" spans="1:8" ht="20" customHeight="1">
      <c r="A429" s="102"/>
      <c r="B429" s="103" t="str">
        <f>IF(ISNA(VLOOKUP(A429,DECLARATIONS!C$5:D$292,2,FALSE)),"",IF(VLOOKUP(A429,DECLARATIONS!C$5:D$292,2,FALSE)="","---",VLOOKUP(A429,DECLARATIONS!C$5:D$292,2,FALSE)))</f>
        <v/>
      </c>
      <c r="C429" s="103" t="str">
        <f>IF(ISNA(VLOOKUP(A429,DECLARATIONS!C$5:G$292,5,FALSE)),"",IF(VLOOKUP(A429,DECLARATIONS!C$5:G$292,5,FALSE)="","---",VLOOKUP(A429,DECLARATIONS!C$5:G$292,5,FALSE)))</f>
        <v/>
      </c>
      <c r="D429" s="103" t="str">
        <f>IF(ISNA(VLOOKUP(A429,DECLARATIONS!C$5:G$292,4,FALSE)),"",IF(VLOOKUP(A429,DECLARATIONS!C$5:G$292,4,FALSE)="","---",VLOOKUP(A429,DECLARATIONS!C$5:G$292,4,FALSE)))</f>
        <v/>
      </c>
      <c r="E429" s="104"/>
      <c r="F429" s="104"/>
      <c r="G429" s="151"/>
      <c r="H429" s="104"/>
    </row>
    <row r="430" spans="1:8" ht="20" customHeight="1">
      <c r="A430" s="102"/>
      <c r="B430" s="103" t="str">
        <f>IF(ISNA(VLOOKUP(A430,DECLARATIONS!C$5:D$292,2,FALSE)),"",IF(VLOOKUP(A430,DECLARATIONS!C$5:D$292,2,FALSE)="","---",VLOOKUP(A430,DECLARATIONS!C$5:D$292,2,FALSE)))</f>
        <v/>
      </c>
      <c r="C430" s="103" t="str">
        <f>IF(ISNA(VLOOKUP(A430,DECLARATIONS!C$5:G$292,5,FALSE)),"",IF(VLOOKUP(A430,DECLARATIONS!C$5:G$292,5,FALSE)="","---",VLOOKUP(A430,DECLARATIONS!C$5:G$292,5,FALSE)))</f>
        <v/>
      </c>
      <c r="D430" s="103" t="str">
        <f>IF(ISNA(VLOOKUP(A430,DECLARATIONS!C$5:G$292,4,FALSE)),"",IF(VLOOKUP(A430,DECLARATIONS!C$5:G$292,4,FALSE)="","---",VLOOKUP(A430,DECLARATIONS!C$5:G$292,4,FALSE)))</f>
        <v/>
      </c>
      <c r="E430" s="104"/>
      <c r="F430" s="104"/>
      <c r="G430" s="151"/>
      <c r="H430" s="104"/>
    </row>
    <row r="431" spans="1:8" ht="20" customHeight="1">
      <c r="A431" s="102"/>
      <c r="B431" s="103" t="str">
        <f>IF(ISNA(VLOOKUP(A431,DECLARATIONS!C$5:D$292,2,FALSE)),"",IF(VLOOKUP(A431,DECLARATIONS!C$5:D$292,2,FALSE)="","---",VLOOKUP(A431,DECLARATIONS!C$5:D$292,2,FALSE)))</f>
        <v/>
      </c>
      <c r="C431" s="103" t="str">
        <f>IF(ISNA(VLOOKUP(A431,DECLARATIONS!C$5:G$292,5,FALSE)),"",IF(VLOOKUP(A431,DECLARATIONS!C$5:G$292,5,FALSE)="","---",VLOOKUP(A431,DECLARATIONS!C$5:G$292,5,FALSE)))</f>
        <v/>
      </c>
      <c r="D431" s="103" t="str">
        <f>IF(ISNA(VLOOKUP(A431,DECLARATIONS!C$5:G$292,4,FALSE)),"",IF(VLOOKUP(A431,DECLARATIONS!C$5:G$292,4,FALSE)="","---",VLOOKUP(A431,DECLARATIONS!C$5:G$292,4,FALSE)))</f>
        <v/>
      </c>
      <c r="E431" s="104"/>
      <c r="F431" s="104"/>
      <c r="G431" s="151"/>
      <c r="H431" s="104"/>
    </row>
    <row r="432" spans="1:8" ht="20" customHeight="1">
      <c r="A432" s="102"/>
      <c r="B432" s="103" t="str">
        <f>IF(ISNA(VLOOKUP(A432,DECLARATIONS!C$5:D$292,2,FALSE)),"",IF(VLOOKUP(A432,DECLARATIONS!C$5:D$292,2,FALSE)="","---",VLOOKUP(A432,DECLARATIONS!C$5:D$292,2,FALSE)))</f>
        <v/>
      </c>
      <c r="C432" s="103" t="str">
        <f>IF(ISNA(VLOOKUP(A432,DECLARATIONS!C$5:G$292,5,FALSE)),"",IF(VLOOKUP(A432,DECLARATIONS!C$5:G$292,5,FALSE)="","---",VLOOKUP(A432,DECLARATIONS!C$5:G$292,5,FALSE)))</f>
        <v/>
      </c>
      <c r="D432" s="103" t="str">
        <f>IF(ISNA(VLOOKUP(A432,DECLARATIONS!C$5:G$292,4,FALSE)),"",IF(VLOOKUP(A432,DECLARATIONS!C$5:G$292,4,FALSE)="","---",VLOOKUP(A432,DECLARATIONS!C$5:G$292,4,FALSE)))</f>
        <v/>
      </c>
      <c r="E432" s="104"/>
      <c r="F432" s="104"/>
      <c r="G432" s="151"/>
      <c r="H432" s="104"/>
    </row>
    <row r="433" spans="1:8" ht="20" customHeight="1">
      <c r="A433" s="102"/>
      <c r="B433" s="103" t="str">
        <f>IF(ISNA(VLOOKUP(A433,DECLARATIONS!C$5:D$292,2,FALSE)),"",IF(VLOOKUP(A433,DECLARATIONS!C$5:D$292,2,FALSE)="","---",VLOOKUP(A433,DECLARATIONS!C$5:D$292,2,FALSE)))</f>
        <v/>
      </c>
      <c r="C433" s="103" t="str">
        <f>IF(ISNA(VLOOKUP(A433,DECLARATIONS!C$5:G$292,5,FALSE)),"",IF(VLOOKUP(A433,DECLARATIONS!C$5:G$292,5,FALSE)="","---",VLOOKUP(A433,DECLARATIONS!C$5:G$292,5,FALSE)))</f>
        <v/>
      </c>
      <c r="D433" s="103" t="str">
        <f>IF(ISNA(VLOOKUP(A433,DECLARATIONS!C$5:G$292,4,FALSE)),"",IF(VLOOKUP(A433,DECLARATIONS!C$5:G$292,4,FALSE)="","---",VLOOKUP(A433,DECLARATIONS!C$5:G$292,4,FALSE)))</f>
        <v/>
      </c>
      <c r="E433" s="104"/>
      <c r="F433" s="104"/>
      <c r="G433" s="151"/>
      <c r="H433" s="104"/>
    </row>
    <row r="434" spans="1:8" ht="20" customHeight="1">
      <c r="A434" s="102"/>
      <c r="B434" s="103" t="str">
        <f>IF(ISNA(VLOOKUP(A434,DECLARATIONS!C$5:D$292,2,FALSE)),"",IF(VLOOKUP(A434,DECLARATIONS!C$5:D$292,2,FALSE)="","---",VLOOKUP(A434,DECLARATIONS!C$5:D$292,2,FALSE)))</f>
        <v/>
      </c>
      <c r="C434" s="103" t="str">
        <f>IF(ISNA(VLOOKUP(A434,DECLARATIONS!C$5:G$292,5,FALSE)),"",IF(VLOOKUP(A434,DECLARATIONS!C$5:G$292,5,FALSE)="","---",VLOOKUP(A434,DECLARATIONS!C$5:G$292,5,FALSE)))</f>
        <v/>
      </c>
      <c r="D434" s="103" t="str">
        <f>IF(ISNA(VLOOKUP(A434,DECLARATIONS!C$5:G$292,4,FALSE)),"",IF(VLOOKUP(A434,DECLARATIONS!C$5:G$292,4,FALSE)="","---",VLOOKUP(A434,DECLARATIONS!C$5:G$292,4,FALSE)))</f>
        <v/>
      </c>
      <c r="E434" s="104"/>
      <c r="F434" s="104"/>
      <c r="G434" s="151"/>
      <c r="H434" s="104"/>
    </row>
    <row r="435" spans="1:8">
      <c r="A435" s="105"/>
      <c r="B435" s="106"/>
      <c r="C435" s="106"/>
      <c r="D435" s="106"/>
      <c r="E435" s="107"/>
      <c r="F435" s="107"/>
      <c r="G435" s="107"/>
      <c r="H435" s="107"/>
    </row>
    <row r="436" spans="1:8">
      <c r="A436" s="105"/>
      <c r="B436" s="106"/>
      <c r="C436" s="106"/>
      <c r="D436" s="106"/>
      <c r="E436" s="388" t="s">
        <v>144</v>
      </c>
      <c r="F436" s="388"/>
      <c r="G436" s="389" t="s">
        <v>67</v>
      </c>
      <c r="H436" s="389"/>
    </row>
    <row r="437" spans="1:8">
      <c r="A437" s="105"/>
      <c r="B437" s="397" t="s">
        <v>143</v>
      </c>
      <c r="C437" s="398"/>
      <c r="D437" s="106"/>
      <c r="E437" s="389"/>
      <c r="F437" s="389"/>
      <c r="G437" s="389"/>
      <c r="H437" s="389"/>
    </row>
    <row r="438" spans="1:8">
      <c r="A438" s="105"/>
      <c r="B438" s="399"/>
      <c r="C438" s="400"/>
      <c r="D438" s="106"/>
      <c r="E438" s="389"/>
      <c r="F438" s="389"/>
      <c r="G438" s="389"/>
      <c r="H438" s="389"/>
    </row>
    <row r="439" spans="1:8">
      <c r="A439" s="105"/>
      <c r="B439" s="106"/>
      <c r="C439" s="106"/>
      <c r="D439" s="106"/>
      <c r="E439" s="389"/>
      <c r="F439" s="389"/>
      <c r="G439" s="389"/>
      <c r="H439" s="389"/>
    </row>
    <row r="440" spans="1:8" ht="8" customHeight="1">
      <c r="A440" s="105"/>
      <c r="B440" s="106"/>
      <c r="C440" s="106"/>
      <c r="D440" s="106"/>
      <c r="E440" s="107"/>
      <c r="F440" s="107"/>
      <c r="G440" s="107"/>
      <c r="H440" s="107"/>
    </row>
    <row r="441" spans="1:8" ht="20">
      <c r="A441" s="390" t="str">
        <f>'MATCH DETAILS'!A1:D1</f>
        <v>OXFORDSHIRE TRACK &amp; FIELD LEAGUE 2025</v>
      </c>
      <c r="B441" s="391"/>
      <c r="C441" s="391"/>
      <c r="D441" s="391"/>
      <c r="E441" s="391"/>
      <c r="F441" s="391"/>
      <c r="G441" s="391"/>
      <c r="H441" s="392"/>
    </row>
    <row r="442" spans="1:8" ht="18">
      <c r="A442" s="95" t="s">
        <v>12</v>
      </c>
      <c r="B442" s="96">
        <f>'MATCH DETAILS'!$B$4</f>
        <v>45774</v>
      </c>
      <c r="C442" s="118">
        <v>0.45833333333333331</v>
      </c>
      <c r="D442" s="95" t="s">
        <v>13</v>
      </c>
      <c r="E442" s="393" t="str">
        <f>'MATCH DETAILS'!$B$5</f>
        <v>Horspath, Oxford</v>
      </c>
      <c r="F442" s="394"/>
      <c r="G442" s="394"/>
      <c r="H442" s="395"/>
    </row>
    <row r="443" spans="1:8" ht="18">
      <c r="A443" s="396" t="s">
        <v>120</v>
      </c>
      <c r="B443" s="396"/>
      <c r="C443" s="396"/>
      <c r="D443" s="396"/>
      <c r="E443" s="94">
        <v>1</v>
      </c>
      <c r="F443" s="94">
        <v>2</v>
      </c>
      <c r="G443" s="94">
        <v>3</v>
      </c>
      <c r="H443" s="94" t="s">
        <v>66</v>
      </c>
    </row>
    <row r="444" spans="1:8" ht="18">
      <c r="A444" s="100"/>
      <c r="B444" s="100"/>
      <c r="C444" s="100"/>
      <c r="D444" s="100"/>
      <c r="E444" s="101"/>
      <c r="F444" s="101"/>
      <c r="G444" s="101"/>
      <c r="H444" s="101"/>
    </row>
    <row r="445" spans="1:8" ht="20" customHeight="1">
      <c r="A445" s="102" t="str" cm="1">
        <f t="array" ref="A445">IFERROR(_xlfn.TEXTSPLIT(IFERROR(_xlfn.TEXTJOIN(",",TRUE,_xlfn._xlws.FILTER(BlockAllocations!$F$3:$F$20,BlockAllocations!$E$3:$E$20=BlockAllocations!$G$7)),""),,",")+0,"!")</f>
        <v>!</v>
      </c>
      <c r="B445" s="103" t="str">
        <f>IF(ISNA(VLOOKUP(A445,DECLARATIONS!C$5:D$292,2,FALSE)),"",IF(VLOOKUP(A445,DECLARATIONS!C$5:D$292,2,FALSE)="","---",VLOOKUP(A445,DECLARATIONS!C$5:D$292,2,FALSE)))</f>
        <v/>
      </c>
      <c r="C445" s="103" t="str">
        <f>IF(ISNA(VLOOKUP(A445,DECLARATIONS!C$5:G$292,5,FALSE)),"",IF(VLOOKUP(A445,DECLARATIONS!C$5:G$292,5,FALSE)="","---",VLOOKUP(A445,DECLARATIONS!C$5:G$292,5,FALSE)))</f>
        <v/>
      </c>
      <c r="D445" s="103" t="str">
        <f>IF(ISNA(VLOOKUP(A445,DECLARATIONS!C$5:G$292,4,FALSE)),"",IF(VLOOKUP(A445,DECLARATIONS!C$5:G$292,4,FALSE)="","---",VLOOKUP(A445,DECLARATIONS!C$5:G$292,4,FALSE)))</f>
        <v/>
      </c>
      <c r="E445" s="102"/>
      <c r="F445" s="104"/>
      <c r="G445" s="151"/>
      <c r="H445" s="104"/>
    </row>
    <row r="446" spans="1:8" ht="20" customHeight="1">
      <c r="A446" s="102"/>
      <c r="B446" s="103" t="str">
        <f>IF(ISNA(VLOOKUP(A446,DECLARATIONS!C$5:D$292,2,FALSE)),"",IF(VLOOKUP(A446,DECLARATIONS!C$5:D$292,2,FALSE)="","---",VLOOKUP(A446,DECLARATIONS!C$5:D$292,2,FALSE)))</f>
        <v/>
      </c>
      <c r="C446" s="103" t="str">
        <f>IF(ISNA(VLOOKUP(A446,DECLARATIONS!C$5:G$292,5,FALSE)),"",IF(VLOOKUP(A446,DECLARATIONS!C$5:G$292,5,FALSE)="","---",VLOOKUP(A446,DECLARATIONS!C$5:G$292,5,FALSE)))</f>
        <v/>
      </c>
      <c r="D446" s="103" t="str">
        <f>IF(ISNA(VLOOKUP(A446,DECLARATIONS!C$5:G$292,4,FALSE)),"",IF(VLOOKUP(A446,DECLARATIONS!C$5:G$292,4,FALSE)="","---",VLOOKUP(A446,DECLARATIONS!C$5:G$292,4,FALSE)))</f>
        <v/>
      </c>
      <c r="E446" s="102"/>
      <c r="F446" s="104"/>
      <c r="G446" s="151"/>
      <c r="H446" s="104"/>
    </row>
    <row r="447" spans="1:8" ht="20" customHeight="1">
      <c r="A447" s="102"/>
      <c r="B447" s="103" t="str">
        <f>IF(ISNA(VLOOKUP(A447,DECLARATIONS!C$5:D$292,2,FALSE)),"",IF(VLOOKUP(A447,DECLARATIONS!C$5:D$292,2,FALSE)="","---",VLOOKUP(A447,DECLARATIONS!C$5:D$292,2,FALSE)))</f>
        <v/>
      </c>
      <c r="C447" s="103" t="str">
        <f>IF(ISNA(VLOOKUP(A447,DECLARATIONS!C$5:G$292,5,FALSE)),"",IF(VLOOKUP(A447,DECLARATIONS!C$5:G$292,5,FALSE)="","---",VLOOKUP(A447,DECLARATIONS!C$5:G$292,5,FALSE)))</f>
        <v/>
      </c>
      <c r="D447" s="103" t="str">
        <f>IF(ISNA(VLOOKUP(A447,DECLARATIONS!C$5:G$292,4,FALSE)),"",IF(VLOOKUP(A447,DECLARATIONS!C$5:G$292,4,FALSE)="","---",VLOOKUP(A447,DECLARATIONS!C$5:G$292,4,FALSE)))</f>
        <v/>
      </c>
      <c r="E447" s="102"/>
      <c r="F447" s="104"/>
      <c r="G447" s="151"/>
      <c r="H447" s="104"/>
    </row>
    <row r="448" spans="1:8" ht="20" customHeight="1">
      <c r="A448" s="102"/>
      <c r="B448" s="103" t="str">
        <f>IF(ISNA(VLOOKUP(A448,DECLARATIONS!C$5:D$292,2,FALSE)),"",IF(VLOOKUP(A448,DECLARATIONS!C$5:D$292,2,FALSE)="","---",VLOOKUP(A448,DECLARATIONS!C$5:D$292,2,FALSE)))</f>
        <v/>
      </c>
      <c r="C448" s="103" t="str">
        <f>IF(ISNA(VLOOKUP(A448,DECLARATIONS!C$5:G$292,5,FALSE)),"",IF(VLOOKUP(A448,DECLARATIONS!C$5:G$292,5,FALSE)="","---",VLOOKUP(A448,DECLARATIONS!C$5:G$292,5,FALSE)))</f>
        <v/>
      </c>
      <c r="D448" s="103" t="str">
        <f>IF(ISNA(VLOOKUP(A448,DECLARATIONS!C$5:G$292,4,FALSE)),"",IF(VLOOKUP(A448,DECLARATIONS!C$5:G$292,4,FALSE)="","---",VLOOKUP(A448,DECLARATIONS!C$5:G$292,4,FALSE)))</f>
        <v/>
      </c>
      <c r="E448" s="102"/>
      <c r="F448" s="104"/>
      <c r="G448" s="151"/>
      <c r="H448" s="104"/>
    </row>
    <row r="449" spans="1:8" ht="20" customHeight="1">
      <c r="A449" s="102"/>
      <c r="B449" s="103" t="str">
        <f>IF(ISNA(VLOOKUP(A449,DECLARATIONS!C$5:D$292,2,FALSE)),"",IF(VLOOKUP(A449,DECLARATIONS!C$5:D$292,2,FALSE)="","---",VLOOKUP(A449,DECLARATIONS!C$5:D$292,2,FALSE)))</f>
        <v/>
      </c>
      <c r="C449" s="103" t="str">
        <f>IF(ISNA(VLOOKUP(A449,DECLARATIONS!C$5:G$292,5,FALSE)),"",IF(VLOOKUP(A449,DECLARATIONS!C$5:G$292,5,FALSE)="","---",VLOOKUP(A449,DECLARATIONS!C$5:G$292,5,FALSE)))</f>
        <v/>
      </c>
      <c r="D449" s="103" t="str">
        <f>IF(ISNA(VLOOKUP(A449,DECLARATIONS!C$5:G$292,4,FALSE)),"",IF(VLOOKUP(A449,DECLARATIONS!C$5:G$292,4,FALSE)="","---",VLOOKUP(A449,DECLARATIONS!C$5:G$292,4,FALSE)))</f>
        <v/>
      </c>
      <c r="E449" s="102"/>
      <c r="F449" s="104"/>
      <c r="G449" s="151"/>
      <c r="H449" s="104"/>
    </row>
    <row r="450" spans="1:8" ht="20" customHeight="1">
      <c r="A450" s="102"/>
      <c r="B450" s="103" t="str">
        <f>IF(ISNA(VLOOKUP(A450,DECLARATIONS!C$5:D$292,2,FALSE)),"",IF(VLOOKUP(A450,DECLARATIONS!C$5:D$292,2,FALSE)="","---",VLOOKUP(A450,DECLARATIONS!C$5:D$292,2,FALSE)))</f>
        <v/>
      </c>
      <c r="C450" s="103" t="str">
        <f>IF(ISNA(VLOOKUP(A450,DECLARATIONS!C$5:G$292,5,FALSE)),"",IF(VLOOKUP(A450,DECLARATIONS!C$5:G$292,5,FALSE)="","---",VLOOKUP(A450,DECLARATIONS!C$5:G$292,5,FALSE)))</f>
        <v/>
      </c>
      <c r="D450" s="103" t="str">
        <f>IF(ISNA(VLOOKUP(A450,DECLARATIONS!C$5:G$292,4,FALSE)),"",IF(VLOOKUP(A450,DECLARATIONS!C$5:G$292,4,FALSE)="","---",VLOOKUP(A450,DECLARATIONS!C$5:G$292,4,FALSE)))</f>
        <v/>
      </c>
      <c r="E450" s="102"/>
      <c r="F450" s="104"/>
      <c r="G450" s="151"/>
      <c r="H450" s="104"/>
    </row>
    <row r="451" spans="1:8" ht="20" customHeight="1">
      <c r="A451" s="102"/>
      <c r="B451" s="103" t="str">
        <f>IF(ISNA(VLOOKUP(A451,DECLARATIONS!C$5:D$292,2,FALSE)),"",IF(VLOOKUP(A451,DECLARATIONS!C$5:D$292,2,FALSE)="","---",VLOOKUP(A451,DECLARATIONS!C$5:D$292,2,FALSE)))</f>
        <v/>
      </c>
      <c r="C451" s="103" t="str">
        <f>IF(ISNA(VLOOKUP(A451,DECLARATIONS!C$5:G$292,5,FALSE)),"",IF(VLOOKUP(A451,DECLARATIONS!C$5:G$292,5,FALSE)="","---",VLOOKUP(A451,DECLARATIONS!C$5:G$292,5,FALSE)))</f>
        <v/>
      </c>
      <c r="D451" s="103" t="str">
        <f>IF(ISNA(VLOOKUP(A451,DECLARATIONS!C$5:G$292,4,FALSE)),"",IF(VLOOKUP(A451,DECLARATIONS!C$5:G$292,4,FALSE)="","---",VLOOKUP(A451,DECLARATIONS!C$5:G$292,4,FALSE)))</f>
        <v/>
      </c>
      <c r="E451" s="102"/>
      <c r="F451" s="104"/>
      <c r="G451" s="151"/>
      <c r="H451" s="104"/>
    </row>
    <row r="452" spans="1:8" ht="20" customHeight="1">
      <c r="A452" s="102"/>
      <c r="B452" s="103" t="str">
        <f>IF(ISNA(VLOOKUP(A452,DECLARATIONS!C$5:D$292,2,FALSE)),"",IF(VLOOKUP(A452,DECLARATIONS!C$5:D$292,2,FALSE)="","---",VLOOKUP(A452,DECLARATIONS!C$5:D$292,2,FALSE)))</f>
        <v/>
      </c>
      <c r="C452" s="103" t="str">
        <f>IF(ISNA(VLOOKUP(A452,DECLARATIONS!C$5:G$292,5,FALSE)),"",IF(VLOOKUP(A452,DECLARATIONS!C$5:G$292,5,FALSE)="","---",VLOOKUP(A452,DECLARATIONS!C$5:G$292,5,FALSE)))</f>
        <v/>
      </c>
      <c r="D452" s="103" t="str">
        <f>IF(ISNA(VLOOKUP(A452,DECLARATIONS!C$5:G$292,4,FALSE)),"",IF(VLOOKUP(A452,DECLARATIONS!C$5:G$292,4,FALSE)="","---",VLOOKUP(A452,DECLARATIONS!C$5:G$292,4,FALSE)))</f>
        <v/>
      </c>
      <c r="E452" s="102"/>
      <c r="F452" s="104"/>
      <c r="G452" s="151"/>
      <c r="H452" s="104"/>
    </row>
    <row r="453" spans="1:8" ht="20" customHeight="1">
      <c r="A453" s="102"/>
      <c r="B453" s="103" t="str">
        <f>IF(ISNA(VLOOKUP(A453,DECLARATIONS!C$5:D$292,2,FALSE)),"",IF(VLOOKUP(A453,DECLARATIONS!C$5:D$292,2,FALSE)="","---",VLOOKUP(A453,DECLARATIONS!C$5:D$292,2,FALSE)))</f>
        <v/>
      </c>
      <c r="C453" s="103" t="str">
        <f>IF(ISNA(VLOOKUP(A453,DECLARATIONS!C$5:G$292,5,FALSE)),"",IF(VLOOKUP(A453,DECLARATIONS!C$5:G$292,5,FALSE)="","---",VLOOKUP(A453,DECLARATIONS!C$5:G$292,5,FALSE)))</f>
        <v/>
      </c>
      <c r="D453" s="103" t="str">
        <f>IF(ISNA(VLOOKUP(A453,DECLARATIONS!C$5:G$292,4,FALSE)),"",IF(VLOOKUP(A453,DECLARATIONS!C$5:G$292,4,FALSE)="","---",VLOOKUP(A453,DECLARATIONS!C$5:G$292,4,FALSE)))</f>
        <v/>
      </c>
      <c r="E453" s="102"/>
      <c r="F453" s="104"/>
      <c r="G453" s="151"/>
      <c r="H453" s="104"/>
    </row>
    <row r="454" spans="1:8" ht="20" customHeight="1">
      <c r="A454" s="102"/>
      <c r="B454" s="103" t="str">
        <f>IF(ISNA(VLOOKUP(A454,DECLARATIONS!C$5:D$292,2,FALSE)),"",IF(VLOOKUP(A454,DECLARATIONS!C$5:D$292,2,FALSE)="","---",VLOOKUP(A454,DECLARATIONS!C$5:D$292,2,FALSE)))</f>
        <v/>
      </c>
      <c r="C454" s="103" t="str">
        <f>IF(ISNA(VLOOKUP(A454,DECLARATIONS!C$5:G$292,5,FALSE)),"",IF(VLOOKUP(A454,DECLARATIONS!C$5:G$292,5,FALSE)="","---",VLOOKUP(A454,DECLARATIONS!C$5:G$292,5,FALSE)))</f>
        <v/>
      </c>
      <c r="D454" s="103" t="str">
        <f>IF(ISNA(VLOOKUP(A454,DECLARATIONS!C$5:G$292,4,FALSE)),"",IF(VLOOKUP(A454,DECLARATIONS!C$5:G$292,4,FALSE)="","---",VLOOKUP(A454,DECLARATIONS!C$5:G$292,4,FALSE)))</f>
        <v/>
      </c>
      <c r="E454" s="102"/>
      <c r="F454" s="104"/>
      <c r="G454" s="151"/>
      <c r="H454" s="104"/>
    </row>
    <row r="455" spans="1:8" ht="20" customHeight="1">
      <c r="A455" s="102"/>
      <c r="B455" s="103" t="str">
        <f>IF(ISNA(VLOOKUP(A455,DECLARATIONS!C$5:D$292,2,FALSE)),"",IF(VLOOKUP(A455,DECLARATIONS!C$5:D$292,2,FALSE)="","---",VLOOKUP(A455,DECLARATIONS!C$5:D$292,2,FALSE)))</f>
        <v/>
      </c>
      <c r="C455" s="103" t="str">
        <f>IF(ISNA(VLOOKUP(A455,DECLARATIONS!C$5:G$292,5,FALSE)),"",IF(VLOOKUP(A455,DECLARATIONS!C$5:G$292,5,FALSE)="","---",VLOOKUP(A455,DECLARATIONS!C$5:G$292,5,FALSE)))</f>
        <v/>
      </c>
      <c r="D455" s="103" t="str">
        <f>IF(ISNA(VLOOKUP(A455,DECLARATIONS!C$5:G$292,4,FALSE)),"",IF(VLOOKUP(A455,DECLARATIONS!C$5:G$292,4,FALSE)="","---",VLOOKUP(A455,DECLARATIONS!C$5:G$292,4,FALSE)))</f>
        <v/>
      </c>
      <c r="E455" s="102"/>
      <c r="F455" s="104"/>
      <c r="G455" s="151"/>
      <c r="H455" s="104"/>
    </row>
    <row r="456" spans="1:8" ht="20" customHeight="1">
      <c r="A456" s="102"/>
      <c r="B456" s="103" t="str">
        <f>IF(ISNA(VLOOKUP(A456,DECLARATIONS!C$5:D$292,2,FALSE)),"",IF(VLOOKUP(A456,DECLARATIONS!C$5:D$292,2,FALSE)="","---",VLOOKUP(A456,DECLARATIONS!C$5:D$292,2,FALSE)))</f>
        <v/>
      </c>
      <c r="C456" s="103" t="str">
        <f>IF(ISNA(VLOOKUP(A456,DECLARATIONS!C$5:G$292,5,FALSE)),"",IF(VLOOKUP(A456,DECLARATIONS!C$5:G$292,5,FALSE)="","---",VLOOKUP(A456,DECLARATIONS!C$5:G$292,5,FALSE)))</f>
        <v/>
      </c>
      <c r="D456" s="103" t="str">
        <f>IF(ISNA(VLOOKUP(A456,DECLARATIONS!C$5:G$292,4,FALSE)),"",IF(VLOOKUP(A456,DECLARATIONS!C$5:G$292,4,FALSE)="","---",VLOOKUP(A456,DECLARATIONS!C$5:G$292,4,FALSE)))</f>
        <v/>
      </c>
      <c r="E456" s="102"/>
      <c r="F456" s="104"/>
      <c r="G456" s="151"/>
      <c r="H456" s="104"/>
    </row>
    <row r="457" spans="1:8" ht="20" customHeight="1">
      <c r="A457" s="102"/>
      <c r="B457" s="103" t="str">
        <f>IF(ISNA(VLOOKUP(A457,DECLARATIONS!C$5:D$292,2,FALSE)),"",IF(VLOOKUP(A457,DECLARATIONS!C$5:D$292,2,FALSE)="","---",VLOOKUP(A457,DECLARATIONS!C$5:D$292,2,FALSE)))</f>
        <v/>
      </c>
      <c r="C457" s="103" t="str">
        <f>IF(ISNA(VLOOKUP(A457,DECLARATIONS!C$5:G$292,5,FALSE)),"",IF(VLOOKUP(A457,DECLARATIONS!C$5:G$292,5,FALSE)="","---",VLOOKUP(A457,DECLARATIONS!C$5:G$292,5,FALSE)))</f>
        <v/>
      </c>
      <c r="D457" s="103" t="str">
        <f>IF(ISNA(VLOOKUP(A457,DECLARATIONS!C$5:G$292,4,FALSE)),"",IF(VLOOKUP(A457,DECLARATIONS!C$5:G$292,4,FALSE)="","---",VLOOKUP(A457,DECLARATIONS!C$5:G$292,4,FALSE)))</f>
        <v/>
      </c>
      <c r="E457" s="102"/>
      <c r="F457" s="104"/>
      <c r="G457" s="151"/>
      <c r="H457" s="104"/>
    </row>
    <row r="458" spans="1:8" ht="20" customHeight="1">
      <c r="A458" s="102"/>
      <c r="B458" s="103" t="str">
        <f>IF(ISNA(VLOOKUP(A458,DECLARATIONS!C$5:D$292,2,FALSE)),"",IF(VLOOKUP(A458,DECLARATIONS!C$5:D$292,2,FALSE)="","---",VLOOKUP(A458,DECLARATIONS!C$5:D$292,2,FALSE)))</f>
        <v/>
      </c>
      <c r="C458" s="103" t="str">
        <f>IF(ISNA(VLOOKUP(A458,DECLARATIONS!C$5:G$292,5,FALSE)),"",IF(VLOOKUP(A458,DECLARATIONS!C$5:G$292,5,FALSE)="","---",VLOOKUP(A458,DECLARATIONS!C$5:G$292,5,FALSE)))</f>
        <v/>
      </c>
      <c r="D458" s="103" t="str">
        <f>IF(ISNA(VLOOKUP(A458,DECLARATIONS!C$5:G$292,4,FALSE)),"",IF(VLOOKUP(A458,DECLARATIONS!C$5:G$292,4,FALSE)="","---",VLOOKUP(A458,DECLARATIONS!C$5:G$292,4,FALSE)))</f>
        <v/>
      </c>
      <c r="E458" s="102"/>
      <c r="F458" s="104"/>
      <c r="G458" s="151"/>
      <c r="H458" s="104"/>
    </row>
    <row r="459" spans="1:8" ht="20" customHeight="1">
      <c r="A459" s="102"/>
      <c r="B459" s="103" t="str">
        <f>IF(ISNA(VLOOKUP(A459,DECLARATIONS!C$5:D$292,2,FALSE)),"",IF(VLOOKUP(A459,DECLARATIONS!C$5:D$292,2,FALSE)="","---",VLOOKUP(A459,DECLARATIONS!C$5:D$292,2,FALSE)))</f>
        <v/>
      </c>
      <c r="C459" s="103" t="str">
        <f>IF(ISNA(VLOOKUP(A459,DECLARATIONS!C$5:G$292,5,FALSE)),"",IF(VLOOKUP(A459,DECLARATIONS!C$5:G$292,5,FALSE)="","---",VLOOKUP(A459,DECLARATIONS!C$5:G$292,5,FALSE)))</f>
        <v/>
      </c>
      <c r="D459" s="103" t="str">
        <f>IF(ISNA(VLOOKUP(A459,DECLARATIONS!C$5:G$292,4,FALSE)),"",IF(VLOOKUP(A459,DECLARATIONS!C$5:G$292,4,FALSE)="","---",VLOOKUP(A459,DECLARATIONS!C$5:G$292,4,FALSE)))</f>
        <v/>
      </c>
      <c r="E459" s="102"/>
      <c r="F459" s="104"/>
      <c r="G459" s="151"/>
      <c r="H459" s="104"/>
    </row>
    <row r="460" spans="1:8" ht="20" customHeight="1">
      <c r="A460" s="102"/>
      <c r="B460" s="103" t="str">
        <f>IF(ISNA(VLOOKUP(A460,DECLARATIONS!C$5:D$292,2,FALSE)),"",IF(VLOOKUP(A460,DECLARATIONS!C$5:D$292,2,FALSE)="","---",VLOOKUP(A460,DECLARATIONS!C$5:D$292,2,FALSE)))</f>
        <v/>
      </c>
      <c r="C460" s="103" t="str">
        <f>IF(ISNA(VLOOKUP(A460,DECLARATIONS!C$5:G$292,5,FALSE)),"",IF(VLOOKUP(A460,DECLARATIONS!C$5:G$292,5,FALSE)="","---",VLOOKUP(A460,DECLARATIONS!C$5:G$292,5,FALSE)))</f>
        <v/>
      </c>
      <c r="D460" s="103" t="str">
        <f>IF(ISNA(VLOOKUP(A460,DECLARATIONS!C$5:G$292,4,FALSE)),"",IF(VLOOKUP(A460,DECLARATIONS!C$5:G$292,4,FALSE)="","---",VLOOKUP(A460,DECLARATIONS!C$5:G$292,4,FALSE)))</f>
        <v/>
      </c>
      <c r="E460" s="102"/>
      <c r="F460" s="104"/>
      <c r="G460" s="151"/>
      <c r="H460" s="104"/>
    </row>
    <row r="461" spans="1:8" ht="20" customHeight="1">
      <c r="A461" s="102"/>
      <c r="B461" s="103" t="str">
        <f>IF(ISNA(VLOOKUP(A461,DECLARATIONS!C$5:D$292,2,FALSE)),"",IF(VLOOKUP(A461,DECLARATIONS!C$5:D$292,2,FALSE)="","---",VLOOKUP(A461,DECLARATIONS!C$5:D$292,2,FALSE)))</f>
        <v/>
      </c>
      <c r="C461" s="103" t="str">
        <f>IF(ISNA(VLOOKUP(A461,DECLARATIONS!C$5:G$292,5,FALSE)),"",IF(VLOOKUP(A461,DECLARATIONS!C$5:G$292,5,FALSE)="","---",VLOOKUP(A461,DECLARATIONS!C$5:G$292,5,FALSE)))</f>
        <v/>
      </c>
      <c r="D461" s="103" t="str">
        <f>IF(ISNA(VLOOKUP(A461,DECLARATIONS!C$5:G$292,4,FALSE)),"",IF(VLOOKUP(A461,DECLARATIONS!C$5:G$292,4,FALSE)="","---",VLOOKUP(A461,DECLARATIONS!C$5:G$292,4,FALSE)))</f>
        <v/>
      </c>
      <c r="E461" s="104"/>
      <c r="F461" s="104"/>
      <c r="G461" s="151"/>
      <c r="H461" s="104"/>
    </row>
    <row r="462" spans="1:8" ht="20" customHeight="1">
      <c r="A462" s="102"/>
      <c r="B462" s="103" t="str">
        <f>IF(ISNA(VLOOKUP(A462,DECLARATIONS!C$5:D$292,2,FALSE)),"",IF(VLOOKUP(A462,DECLARATIONS!C$5:D$292,2,FALSE)="","---",VLOOKUP(A462,DECLARATIONS!C$5:D$292,2,FALSE)))</f>
        <v/>
      </c>
      <c r="C462" s="103" t="str">
        <f>IF(ISNA(VLOOKUP(A462,DECLARATIONS!C$5:G$292,5,FALSE)),"",IF(VLOOKUP(A462,DECLARATIONS!C$5:G$292,5,FALSE)="","---",VLOOKUP(A462,DECLARATIONS!C$5:G$292,5,FALSE)))</f>
        <v/>
      </c>
      <c r="D462" s="103" t="str">
        <f>IF(ISNA(VLOOKUP(A462,DECLARATIONS!C$5:G$292,4,FALSE)),"",IF(VLOOKUP(A462,DECLARATIONS!C$5:G$292,4,FALSE)="","---",VLOOKUP(A462,DECLARATIONS!C$5:G$292,4,FALSE)))</f>
        <v/>
      </c>
      <c r="E462" s="104"/>
      <c r="F462" s="104"/>
      <c r="G462" s="151"/>
      <c r="H462" s="104"/>
    </row>
    <row r="463" spans="1:8" ht="20" customHeight="1">
      <c r="A463" s="102"/>
      <c r="B463" s="103" t="str">
        <f>IF(ISNA(VLOOKUP(A463,DECLARATIONS!C$5:D$292,2,FALSE)),"",IF(VLOOKUP(A463,DECLARATIONS!C$5:D$292,2,FALSE)="","---",VLOOKUP(A463,DECLARATIONS!C$5:D$292,2,FALSE)))</f>
        <v/>
      </c>
      <c r="C463" s="103" t="str">
        <f>IF(ISNA(VLOOKUP(A463,DECLARATIONS!C$5:G$292,5,FALSE)),"",IF(VLOOKUP(A463,DECLARATIONS!C$5:G$292,5,FALSE)="","---",VLOOKUP(A463,DECLARATIONS!C$5:G$292,5,FALSE)))</f>
        <v/>
      </c>
      <c r="D463" s="103" t="str">
        <f>IF(ISNA(VLOOKUP(A463,DECLARATIONS!C$5:G$292,4,FALSE)),"",IF(VLOOKUP(A463,DECLARATIONS!C$5:G$292,4,FALSE)="","---",VLOOKUP(A463,DECLARATIONS!C$5:G$292,4,FALSE)))</f>
        <v/>
      </c>
      <c r="E463" s="104"/>
      <c r="F463" s="104"/>
      <c r="G463" s="151"/>
      <c r="H463" s="104"/>
    </row>
    <row r="464" spans="1:8" ht="20" customHeight="1">
      <c r="A464" s="102"/>
      <c r="B464" s="103" t="str">
        <f>IF(ISNA(VLOOKUP(A464,DECLARATIONS!C$5:D$292,2,FALSE)),"",IF(VLOOKUP(A464,DECLARATIONS!C$5:D$292,2,FALSE)="","---",VLOOKUP(A464,DECLARATIONS!C$5:D$292,2,FALSE)))</f>
        <v/>
      </c>
      <c r="C464" s="103" t="str">
        <f>IF(ISNA(VLOOKUP(A464,DECLARATIONS!C$5:G$292,5,FALSE)),"",IF(VLOOKUP(A464,DECLARATIONS!C$5:G$292,5,FALSE)="","---",VLOOKUP(A464,DECLARATIONS!C$5:G$292,5,FALSE)))</f>
        <v/>
      </c>
      <c r="D464" s="103" t="str">
        <f>IF(ISNA(VLOOKUP(A464,DECLARATIONS!C$5:G$292,4,FALSE)),"",IF(VLOOKUP(A464,DECLARATIONS!C$5:G$292,4,FALSE)="","---",VLOOKUP(A464,DECLARATIONS!C$5:G$292,4,FALSE)))</f>
        <v/>
      </c>
      <c r="E464" s="104"/>
      <c r="F464" s="104"/>
      <c r="G464" s="151"/>
      <c r="H464" s="104"/>
    </row>
    <row r="465" spans="1:8" ht="20" customHeight="1">
      <c r="A465" s="102"/>
      <c r="B465" s="103" t="str">
        <f>IF(ISNA(VLOOKUP(A465,DECLARATIONS!C$5:D$292,2,FALSE)),"",IF(VLOOKUP(A465,DECLARATIONS!C$5:D$292,2,FALSE)="","---",VLOOKUP(A465,DECLARATIONS!C$5:D$292,2,FALSE)))</f>
        <v/>
      </c>
      <c r="C465" s="103" t="str">
        <f>IF(ISNA(VLOOKUP(A465,DECLARATIONS!C$5:G$292,5,FALSE)),"",IF(VLOOKUP(A465,DECLARATIONS!C$5:G$292,5,FALSE)="","---",VLOOKUP(A465,DECLARATIONS!C$5:G$292,5,FALSE)))</f>
        <v/>
      </c>
      <c r="D465" s="103" t="str">
        <f>IF(ISNA(VLOOKUP(A465,DECLARATIONS!C$5:G$292,4,FALSE)),"",IF(VLOOKUP(A465,DECLARATIONS!C$5:G$292,4,FALSE)="","---",VLOOKUP(A465,DECLARATIONS!C$5:G$292,4,FALSE)))</f>
        <v/>
      </c>
      <c r="E465" s="104"/>
      <c r="F465" s="104"/>
      <c r="G465" s="151"/>
      <c r="H465" s="104"/>
    </row>
    <row r="466" spans="1:8" ht="20" customHeight="1">
      <c r="A466" s="102"/>
      <c r="B466" s="103" t="str">
        <f>IF(ISNA(VLOOKUP(A466,DECLARATIONS!C$5:D$292,2,FALSE)),"",IF(VLOOKUP(A466,DECLARATIONS!C$5:D$292,2,FALSE)="","---",VLOOKUP(A466,DECLARATIONS!C$5:D$292,2,FALSE)))</f>
        <v/>
      </c>
      <c r="C466" s="103" t="str">
        <f>IF(ISNA(VLOOKUP(A466,DECLARATIONS!C$5:G$292,5,FALSE)),"",IF(VLOOKUP(A466,DECLARATIONS!C$5:G$292,5,FALSE)="","---",VLOOKUP(A466,DECLARATIONS!C$5:G$292,5,FALSE)))</f>
        <v/>
      </c>
      <c r="D466" s="103" t="str">
        <f>IF(ISNA(VLOOKUP(A466,DECLARATIONS!C$5:G$292,4,FALSE)),"",IF(VLOOKUP(A466,DECLARATIONS!C$5:G$292,4,FALSE)="","---",VLOOKUP(A466,DECLARATIONS!C$5:G$292,4,FALSE)))</f>
        <v/>
      </c>
      <c r="E466" s="104"/>
      <c r="F466" s="104"/>
      <c r="G466" s="151"/>
      <c r="H466" s="104"/>
    </row>
    <row r="467" spans="1:8" ht="20" customHeight="1">
      <c r="A467" s="102"/>
      <c r="B467" s="103" t="str">
        <f>IF(ISNA(VLOOKUP(A467,DECLARATIONS!C$5:D$292,2,FALSE)),"",IF(VLOOKUP(A467,DECLARATIONS!C$5:D$292,2,FALSE)="","---",VLOOKUP(A467,DECLARATIONS!C$5:D$292,2,FALSE)))</f>
        <v/>
      </c>
      <c r="C467" s="103" t="str">
        <f>IF(ISNA(VLOOKUP(A467,DECLARATIONS!C$5:G$292,5,FALSE)),"",IF(VLOOKUP(A467,DECLARATIONS!C$5:G$292,5,FALSE)="","---",VLOOKUP(A467,DECLARATIONS!C$5:G$292,5,FALSE)))</f>
        <v/>
      </c>
      <c r="D467" s="103" t="str">
        <f>IF(ISNA(VLOOKUP(A467,DECLARATIONS!C$5:G$292,4,FALSE)),"",IF(VLOOKUP(A467,DECLARATIONS!C$5:G$292,4,FALSE)="","---",VLOOKUP(A467,DECLARATIONS!C$5:G$292,4,FALSE)))</f>
        <v/>
      </c>
      <c r="E467" s="104"/>
      <c r="F467" s="104"/>
      <c r="G467" s="151"/>
      <c r="H467" s="104"/>
    </row>
    <row r="468" spans="1:8" ht="20" customHeight="1">
      <c r="A468" s="102"/>
      <c r="B468" s="103" t="str">
        <f>IF(ISNA(VLOOKUP(A468,DECLARATIONS!C$5:D$292,2,FALSE)),"",IF(VLOOKUP(A468,DECLARATIONS!C$5:D$292,2,FALSE)="","---",VLOOKUP(A468,DECLARATIONS!C$5:D$292,2,FALSE)))</f>
        <v/>
      </c>
      <c r="C468" s="103" t="str">
        <f>IF(ISNA(VLOOKUP(A468,DECLARATIONS!C$5:G$292,5,FALSE)),"",IF(VLOOKUP(A468,DECLARATIONS!C$5:G$292,5,FALSE)="","---",VLOOKUP(A468,DECLARATIONS!C$5:G$292,5,FALSE)))</f>
        <v/>
      </c>
      <c r="D468" s="103" t="str">
        <f>IF(ISNA(VLOOKUP(A468,DECLARATIONS!C$5:G$292,4,FALSE)),"",IF(VLOOKUP(A468,DECLARATIONS!C$5:G$292,4,FALSE)="","---",VLOOKUP(A468,DECLARATIONS!C$5:G$292,4,FALSE)))</f>
        <v/>
      </c>
      <c r="E468" s="104"/>
      <c r="F468" s="104"/>
      <c r="G468" s="151"/>
      <c r="H468" s="104"/>
    </row>
    <row r="469" spans="1:8" ht="20" customHeight="1">
      <c r="A469" s="102"/>
      <c r="B469" s="103" t="str">
        <f>IF(ISNA(VLOOKUP(A469,DECLARATIONS!C$5:D$292,2,FALSE)),"",IF(VLOOKUP(A469,DECLARATIONS!C$5:D$292,2,FALSE)="","---",VLOOKUP(A469,DECLARATIONS!C$5:D$292,2,FALSE)))</f>
        <v/>
      </c>
      <c r="C469" s="103" t="str">
        <f>IF(ISNA(VLOOKUP(A469,DECLARATIONS!C$5:G$292,5,FALSE)),"",IF(VLOOKUP(A469,DECLARATIONS!C$5:G$292,5,FALSE)="","---",VLOOKUP(A469,DECLARATIONS!C$5:G$292,5,FALSE)))</f>
        <v/>
      </c>
      <c r="D469" s="103" t="str">
        <f>IF(ISNA(VLOOKUP(A469,DECLARATIONS!C$5:G$292,4,FALSE)),"",IF(VLOOKUP(A469,DECLARATIONS!C$5:G$292,4,FALSE)="","---",VLOOKUP(A469,DECLARATIONS!C$5:G$292,4,FALSE)))</f>
        <v/>
      </c>
      <c r="E469" s="104"/>
      <c r="F469" s="104"/>
      <c r="G469" s="151"/>
      <c r="H469" s="104"/>
    </row>
    <row r="470" spans="1:8" ht="20" customHeight="1">
      <c r="A470" s="102"/>
      <c r="B470" s="103" t="str">
        <f>IF(ISNA(VLOOKUP(A470,DECLARATIONS!C$5:D$292,2,FALSE)),"",IF(VLOOKUP(A470,DECLARATIONS!C$5:D$292,2,FALSE)="","---",VLOOKUP(A470,DECLARATIONS!C$5:D$292,2,FALSE)))</f>
        <v/>
      </c>
      <c r="C470" s="103" t="str">
        <f>IF(ISNA(VLOOKUP(A470,DECLARATIONS!C$5:G$292,5,FALSE)),"",IF(VLOOKUP(A470,DECLARATIONS!C$5:G$292,5,FALSE)="","---",VLOOKUP(A470,DECLARATIONS!C$5:G$292,5,FALSE)))</f>
        <v/>
      </c>
      <c r="D470" s="103" t="str">
        <f>IF(ISNA(VLOOKUP(A470,DECLARATIONS!C$5:G$292,4,FALSE)),"",IF(VLOOKUP(A470,DECLARATIONS!C$5:G$292,4,FALSE)="","---",VLOOKUP(A470,DECLARATIONS!C$5:G$292,4,FALSE)))</f>
        <v/>
      </c>
      <c r="E470" s="104"/>
      <c r="F470" s="104"/>
      <c r="G470" s="151"/>
      <c r="H470" s="104"/>
    </row>
    <row r="471" spans="1:8" ht="20" customHeight="1">
      <c r="A471" s="102"/>
      <c r="B471" s="103" t="str">
        <f>IF(ISNA(VLOOKUP(A471,DECLARATIONS!C$5:D$292,2,FALSE)),"",IF(VLOOKUP(A471,DECLARATIONS!C$5:D$292,2,FALSE)="","---",VLOOKUP(A471,DECLARATIONS!C$5:D$292,2,FALSE)))</f>
        <v/>
      </c>
      <c r="C471" s="103" t="str">
        <f>IF(ISNA(VLOOKUP(A471,DECLARATIONS!C$5:G$292,5,FALSE)),"",IF(VLOOKUP(A471,DECLARATIONS!C$5:G$292,5,FALSE)="","---",VLOOKUP(A471,DECLARATIONS!C$5:G$292,5,FALSE)))</f>
        <v/>
      </c>
      <c r="D471" s="103" t="str">
        <f>IF(ISNA(VLOOKUP(A471,DECLARATIONS!C$5:G$292,4,FALSE)),"",IF(VLOOKUP(A471,DECLARATIONS!C$5:G$292,4,FALSE)="","---",VLOOKUP(A471,DECLARATIONS!C$5:G$292,4,FALSE)))</f>
        <v/>
      </c>
      <c r="E471" s="104"/>
      <c r="F471" s="104"/>
      <c r="G471" s="151"/>
      <c r="H471" s="104"/>
    </row>
    <row r="472" spans="1:8" ht="20" customHeight="1">
      <c r="A472" s="102"/>
      <c r="B472" s="103" t="str">
        <f>IF(ISNA(VLOOKUP(A472,DECLARATIONS!C$5:D$292,2,FALSE)),"",IF(VLOOKUP(A472,DECLARATIONS!C$5:D$292,2,FALSE)="","---",VLOOKUP(A472,DECLARATIONS!C$5:D$292,2,FALSE)))</f>
        <v/>
      </c>
      <c r="C472" s="103" t="str">
        <f>IF(ISNA(VLOOKUP(A472,DECLARATIONS!C$5:G$292,5,FALSE)),"",IF(VLOOKUP(A472,DECLARATIONS!C$5:G$292,5,FALSE)="","---",VLOOKUP(A472,DECLARATIONS!C$5:G$292,5,FALSE)))</f>
        <v/>
      </c>
      <c r="D472" s="103" t="str">
        <f>IF(ISNA(VLOOKUP(A472,DECLARATIONS!C$5:G$292,4,FALSE)),"",IF(VLOOKUP(A472,DECLARATIONS!C$5:G$292,4,FALSE)="","---",VLOOKUP(A472,DECLARATIONS!C$5:G$292,4,FALSE)))</f>
        <v/>
      </c>
      <c r="E472" s="104"/>
      <c r="F472" s="104"/>
      <c r="G472" s="151"/>
      <c r="H472" s="104"/>
    </row>
    <row r="473" spans="1:8" ht="20" customHeight="1">
      <c r="A473" s="102"/>
      <c r="B473" s="103" t="str">
        <f>IF(ISNA(VLOOKUP(A473,DECLARATIONS!C$5:D$292,2,FALSE)),"",IF(VLOOKUP(A473,DECLARATIONS!C$5:D$292,2,FALSE)="","---",VLOOKUP(A473,DECLARATIONS!C$5:D$292,2,FALSE)))</f>
        <v/>
      </c>
      <c r="C473" s="103" t="str">
        <f>IF(ISNA(VLOOKUP(A473,DECLARATIONS!C$5:G$292,5,FALSE)),"",IF(VLOOKUP(A473,DECLARATIONS!C$5:G$292,5,FALSE)="","---",VLOOKUP(A473,DECLARATIONS!C$5:G$292,5,FALSE)))</f>
        <v/>
      </c>
      <c r="D473" s="103" t="str">
        <f>IF(ISNA(VLOOKUP(A473,DECLARATIONS!C$5:G$292,4,FALSE)),"",IF(VLOOKUP(A473,DECLARATIONS!C$5:G$292,4,FALSE)="","---",VLOOKUP(A473,DECLARATIONS!C$5:G$292,4,FALSE)))</f>
        <v/>
      </c>
      <c r="E473" s="104"/>
      <c r="F473" s="104"/>
      <c r="G473" s="151"/>
      <c r="H473" s="104"/>
    </row>
    <row r="474" spans="1:8" ht="20" customHeight="1">
      <c r="A474" s="102"/>
      <c r="B474" s="103" t="str">
        <f>IF(ISNA(VLOOKUP(A474,DECLARATIONS!C$5:D$292,2,FALSE)),"",IF(VLOOKUP(A474,DECLARATIONS!C$5:D$292,2,FALSE)="","---",VLOOKUP(A474,DECLARATIONS!C$5:D$292,2,FALSE)))</f>
        <v/>
      </c>
      <c r="C474" s="103" t="str">
        <f>IF(ISNA(VLOOKUP(A474,DECLARATIONS!C$5:G$292,5,FALSE)),"",IF(VLOOKUP(A474,DECLARATIONS!C$5:G$292,5,FALSE)="","---",VLOOKUP(A474,DECLARATIONS!C$5:G$292,5,FALSE)))</f>
        <v/>
      </c>
      <c r="D474" s="103" t="str">
        <f>IF(ISNA(VLOOKUP(A474,DECLARATIONS!C$5:G$292,4,FALSE)),"",IF(VLOOKUP(A474,DECLARATIONS!C$5:G$292,4,FALSE)="","---",VLOOKUP(A474,DECLARATIONS!C$5:G$292,4,FALSE)))</f>
        <v/>
      </c>
      <c r="E474" s="104"/>
      <c r="F474" s="104"/>
      <c r="G474" s="151"/>
      <c r="H474" s="104"/>
    </row>
    <row r="475" spans="1:8">
      <c r="A475" s="105"/>
      <c r="B475" s="106"/>
      <c r="C475" s="106"/>
      <c r="D475" s="106"/>
      <c r="E475" s="107"/>
      <c r="F475" s="107"/>
      <c r="G475" s="107"/>
      <c r="H475" s="107"/>
    </row>
    <row r="476" spans="1:8">
      <c r="A476" s="105"/>
      <c r="B476" s="106"/>
      <c r="C476" s="106"/>
      <c r="D476" s="106"/>
      <c r="E476" s="388" t="s">
        <v>144</v>
      </c>
      <c r="F476" s="388"/>
      <c r="G476" s="389" t="s">
        <v>67</v>
      </c>
      <c r="H476" s="389"/>
    </row>
    <row r="477" spans="1:8">
      <c r="A477" s="105"/>
      <c r="B477" s="397" t="s">
        <v>143</v>
      </c>
      <c r="C477" s="398"/>
      <c r="D477" s="106"/>
      <c r="E477" s="389"/>
      <c r="F477" s="389"/>
      <c r="G477" s="389"/>
      <c r="H477" s="389"/>
    </row>
    <row r="478" spans="1:8">
      <c r="A478" s="105"/>
      <c r="B478" s="399"/>
      <c r="C478" s="400"/>
      <c r="D478" s="106"/>
      <c r="E478" s="389"/>
      <c r="F478" s="389"/>
      <c r="G478" s="389"/>
      <c r="H478" s="389"/>
    </row>
    <row r="479" spans="1:8">
      <c r="A479" s="105"/>
      <c r="B479" s="106"/>
      <c r="C479" s="106"/>
      <c r="D479" s="106"/>
      <c r="E479" s="389"/>
      <c r="F479" s="389"/>
      <c r="G479" s="389"/>
      <c r="H479" s="389"/>
    </row>
    <row r="480" spans="1:8" ht="8" customHeight="1">
      <c r="A480" s="105"/>
      <c r="B480" s="106"/>
      <c r="C480" s="106"/>
      <c r="D480" s="106"/>
      <c r="E480" s="107"/>
      <c r="F480" s="107"/>
      <c r="G480" s="107"/>
      <c r="H480" s="107"/>
    </row>
    <row r="481" spans="1:8" ht="20">
      <c r="A481" s="390" t="str">
        <f>'MATCH DETAILS'!A1:D1</f>
        <v>OXFORDSHIRE TRACK &amp; FIELD LEAGUE 2025</v>
      </c>
      <c r="B481" s="391"/>
      <c r="C481" s="391"/>
      <c r="D481" s="391"/>
      <c r="E481" s="391"/>
      <c r="F481" s="391"/>
      <c r="G481" s="391"/>
      <c r="H481" s="392"/>
    </row>
    <row r="482" spans="1:8" ht="18">
      <c r="A482" s="95" t="s">
        <v>12</v>
      </c>
      <c r="B482" s="96">
        <f>'MATCH DETAILS'!$B$4</f>
        <v>45774</v>
      </c>
      <c r="C482" s="118">
        <v>0.5</v>
      </c>
      <c r="D482" s="95" t="s">
        <v>13</v>
      </c>
      <c r="E482" s="393" t="str">
        <f>'MATCH DETAILS'!$B$5</f>
        <v>Horspath, Oxford</v>
      </c>
      <c r="F482" s="394"/>
      <c r="G482" s="394"/>
      <c r="H482" s="395"/>
    </row>
    <row r="483" spans="1:8" ht="18">
      <c r="A483" s="396" t="s">
        <v>75</v>
      </c>
      <c r="B483" s="396"/>
      <c r="C483" s="396"/>
      <c r="D483" s="396"/>
      <c r="E483" s="94">
        <v>1</v>
      </c>
      <c r="F483" s="94">
        <v>2</v>
      </c>
      <c r="G483" s="94">
        <v>3</v>
      </c>
      <c r="H483" s="94" t="s">
        <v>66</v>
      </c>
    </row>
    <row r="484" spans="1:8" ht="18">
      <c r="A484" s="100"/>
      <c r="B484" s="100"/>
      <c r="C484" s="100"/>
      <c r="D484" s="100"/>
      <c r="E484" s="101"/>
      <c r="F484" s="101"/>
      <c r="G484" s="101"/>
      <c r="H484" s="101"/>
    </row>
    <row r="485" spans="1:8" ht="20" customHeight="1">
      <c r="A485" s="102" t="str" cm="1">
        <f t="array" ref="A485">IFERROR(_xlfn.TEXTSPLIT(IFERROR(_xlfn.TEXTJOIN(",",TRUE,_xlfn._xlws.FILTER(BlockAllocations!$F$3:$F$20,BlockAllocations!$E$3:$E$20=BlockAllocations!$G$8)),""),,",")+0,"!")</f>
        <v>!</v>
      </c>
      <c r="B485" s="103" t="str">
        <f>IF(ISNA(VLOOKUP(A485,DECLARATIONS!C$5:D$292,2,FALSE)),"",IF(VLOOKUP(A485,DECLARATIONS!C$5:D$292,2,FALSE)="","---",VLOOKUP(A485,DECLARATIONS!C$5:D$292,2,FALSE)))</f>
        <v/>
      </c>
      <c r="C485" s="103" t="str">
        <f>IF(ISNA(VLOOKUP(A485,DECLARATIONS!C$5:G$292,5,FALSE)),"",IF(VLOOKUP(A485,DECLARATIONS!C$5:G$292,5,FALSE)="","---",VLOOKUP(A485,DECLARATIONS!C$5:G$292,5,FALSE)))</f>
        <v/>
      </c>
      <c r="D485" s="103" t="str">
        <f>IF(ISNA(VLOOKUP(A485,DECLARATIONS!C$5:G$292,4,FALSE)),"",IF(VLOOKUP(A485,DECLARATIONS!C$5:G$292,4,FALSE)="","---",VLOOKUP(A485,DECLARATIONS!C$5:G$292,4,FALSE)))</f>
        <v/>
      </c>
      <c r="E485" s="102"/>
      <c r="F485" s="104"/>
      <c r="G485" s="151"/>
      <c r="H485" s="104"/>
    </row>
    <row r="486" spans="1:8" ht="20" customHeight="1">
      <c r="A486" s="102"/>
      <c r="B486" s="103" t="str">
        <f>IF(ISNA(VLOOKUP(A486,DECLARATIONS!C$5:D$292,2,FALSE)),"",IF(VLOOKUP(A486,DECLARATIONS!C$5:D$292,2,FALSE)="","---",VLOOKUP(A486,DECLARATIONS!C$5:D$292,2,FALSE)))</f>
        <v/>
      </c>
      <c r="C486" s="103" t="str">
        <f>IF(ISNA(VLOOKUP(A486,DECLARATIONS!C$5:G$292,5,FALSE)),"",IF(VLOOKUP(A486,DECLARATIONS!C$5:G$292,5,FALSE)="","---",VLOOKUP(A486,DECLARATIONS!C$5:G$292,5,FALSE)))</f>
        <v/>
      </c>
      <c r="D486" s="103" t="str">
        <f>IF(ISNA(VLOOKUP(A486,DECLARATIONS!C$5:G$292,4,FALSE)),"",IF(VLOOKUP(A486,DECLARATIONS!C$5:G$292,4,FALSE)="","---",VLOOKUP(A486,DECLARATIONS!C$5:G$292,4,FALSE)))</f>
        <v/>
      </c>
      <c r="E486" s="102"/>
      <c r="F486" s="104"/>
      <c r="G486" s="151"/>
      <c r="H486" s="104"/>
    </row>
    <row r="487" spans="1:8" ht="20" customHeight="1">
      <c r="A487" s="102"/>
      <c r="B487" s="103" t="str">
        <f>IF(ISNA(VLOOKUP(A487,DECLARATIONS!C$5:D$292,2,FALSE)),"",IF(VLOOKUP(A487,DECLARATIONS!C$5:D$292,2,FALSE)="","---",VLOOKUP(A487,DECLARATIONS!C$5:D$292,2,FALSE)))</f>
        <v/>
      </c>
      <c r="C487" s="103" t="str">
        <f>IF(ISNA(VLOOKUP(A487,DECLARATIONS!C$5:G$292,5,FALSE)),"",IF(VLOOKUP(A487,DECLARATIONS!C$5:G$292,5,FALSE)="","---",VLOOKUP(A487,DECLARATIONS!C$5:G$292,5,FALSE)))</f>
        <v/>
      </c>
      <c r="D487" s="103" t="str">
        <f>IF(ISNA(VLOOKUP(A487,DECLARATIONS!C$5:G$292,4,FALSE)),"",IF(VLOOKUP(A487,DECLARATIONS!C$5:G$292,4,FALSE)="","---",VLOOKUP(A487,DECLARATIONS!C$5:G$292,4,FALSE)))</f>
        <v/>
      </c>
      <c r="E487" s="102"/>
      <c r="F487" s="104"/>
      <c r="G487" s="151"/>
      <c r="H487" s="104"/>
    </row>
    <row r="488" spans="1:8" ht="20" customHeight="1">
      <c r="A488" s="102"/>
      <c r="B488" s="103" t="str">
        <f>IF(ISNA(VLOOKUP(A488,DECLARATIONS!C$5:D$292,2,FALSE)),"",IF(VLOOKUP(A488,DECLARATIONS!C$5:D$292,2,FALSE)="","---",VLOOKUP(A488,DECLARATIONS!C$5:D$292,2,FALSE)))</f>
        <v/>
      </c>
      <c r="C488" s="103" t="str">
        <f>IF(ISNA(VLOOKUP(A488,DECLARATIONS!C$5:G$292,5,FALSE)),"",IF(VLOOKUP(A488,DECLARATIONS!C$5:G$292,5,FALSE)="","---",VLOOKUP(A488,DECLARATIONS!C$5:G$292,5,FALSE)))</f>
        <v/>
      </c>
      <c r="D488" s="103" t="str">
        <f>IF(ISNA(VLOOKUP(A488,DECLARATIONS!C$5:G$292,4,FALSE)),"",IF(VLOOKUP(A488,DECLARATIONS!C$5:G$292,4,FALSE)="","---",VLOOKUP(A488,DECLARATIONS!C$5:G$292,4,FALSE)))</f>
        <v/>
      </c>
      <c r="E488" s="102"/>
      <c r="F488" s="104"/>
      <c r="G488" s="151"/>
      <c r="H488" s="104"/>
    </row>
    <row r="489" spans="1:8" ht="20" customHeight="1">
      <c r="A489" s="102"/>
      <c r="B489" s="103" t="str">
        <f>IF(ISNA(VLOOKUP(A489,DECLARATIONS!C$5:D$292,2,FALSE)),"",IF(VLOOKUP(A489,DECLARATIONS!C$5:D$292,2,FALSE)="","---",VLOOKUP(A489,DECLARATIONS!C$5:D$292,2,FALSE)))</f>
        <v/>
      </c>
      <c r="C489" s="103" t="str">
        <f>IF(ISNA(VLOOKUP(A489,DECLARATIONS!C$5:G$292,5,FALSE)),"",IF(VLOOKUP(A489,DECLARATIONS!C$5:G$292,5,FALSE)="","---",VLOOKUP(A489,DECLARATIONS!C$5:G$292,5,FALSE)))</f>
        <v/>
      </c>
      <c r="D489" s="103" t="str">
        <f>IF(ISNA(VLOOKUP(A489,DECLARATIONS!C$5:G$292,4,FALSE)),"",IF(VLOOKUP(A489,DECLARATIONS!C$5:G$292,4,FALSE)="","---",VLOOKUP(A489,DECLARATIONS!C$5:G$292,4,FALSE)))</f>
        <v/>
      </c>
      <c r="E489" s="102"/>
      <c r="F489" s="104"/>
      <c r="G489" s="151"/>
      <c r="H489" s="104"/>
    </row>
    <row r="490" spans="1:8" ht="20" customHeight="1">
      <c r="A490" s="102"/>
      <c r="B490" s="103" t="str">
        <f>IF(ISNA(VLOOKUP(A490,DECLARATIONS!C$5:D$292,2,FALSE)),"",IF(VLOOKUP(A490,DECLARATIONS!C$5:D$292,2,FALSE)="","---",VLOOKUP(A490,DECLARATIONS!C$5:D$292,2,FALSE)))</f>
        <v/>
      </c>
      <c r="C490" s="103" t="str">
        <f>IF(ISNA(VLOOKUP(A490,DECLARATIONS!C$5:G$292,5,FALSE)),"",IF(VLOOKUP(A490,DECLARATIONS!C$5:G$292,5,FALSE)="","---",VLOOKUP(A490,DECLARATIONS!C$5:G$292,5,FALSE)))</f>
        <v/>
      </c>
      <c r="D490" s="103" t="str">
        <f>IF(ISNA(VLOOKUP(A490,DECLARATIONS!C$5:G$292,4,FALSE)),"",IF(VLOOKUP(A490,DECLARATIONS!C$5:G$292,4,FALSE)="","---",VLOOKUP(A490,DECLARATIONS!C$5:G$292,4,FALSE)))</f>
        <v/>
      </c>
      <c r="E490" s="102"/>
      <c r="F490" s="104"/>
      <c r="G490" s="151"/>
      <c r="H490" s="104"/>
    </row>
    <row r="491" spans="1:8" ht="20" customHeight="1">
      <c r="A491" s="102"/>
      <c r="B491" s="103" t="str">
        <f>IF(ISNA(VLOOKUP(A491,DECLARATIONS!C$5:D$292,2,FALSE)),"",IF(VLOOKUP(A491,DECLARATIONS!C$5:D$292,2,FALSE)="","---",VLOOKUP(A491,DECLARATIONS!C$5:D$292,2,FALSE)))</f>
        <v/>
      </c>
      <c r="C491" s="103" t="str">
        <f>IF(ISNA(VLOOKUP(A491,DECLARATIONS!C$5:G$292,5,FALSE)),"",IF(VLOOKUP(A491,DECLARATIONS!C$5:G$292,5,FALSE)="","---",VLOOKUP(A491,DECLARATIONS!C$5:G$292,5,FALSE)))</f>
        <v/>
      </c>
      <c r="D491" s="103" t="str">
        <f>IF(ISNA(VLOOKUP(A491,DECLARATIONS!C$5:G$292,4,FALSE)),"",IF(VLOOKUP(A491,DECLARATIONS!C$5:G$292,4,FALSE)="","---",VLOOKUP(A491,DECLARATIONS!C$5:G$292,4,FALSE)))</f>
        <v/>
      </c>
      <c r="E491" s="102"/>
      <c r="F491" s="104"/>
      <c r="G491" s="151"/>
      <c r="H491" s="104"/>
    </row>
    <row r="492" spans="1:8" ht="20" customHeight="1">
      <c r="A492" s="102"/>
      <c r="B492" s="103" t="str">
        <f>IF(ISNA(VLOOKUP(A492,DECLARATIONS!C$5:D$292,2,FALSE)),"",IF(VLOOKUP(A492,DECLARATIONS!C$5:D$292,2,FALSE)="","---",VLOOKUP(A492,DECLARATIONS!C$5:D$292,2,FALSE)))</f>
        <v/>
      </c>
      <c r="C492" s="103" t="str">
        <f>IF(ISNA(VLOOKUP(A492,DECLARATIONS!C$5:G$292,5,FALSE)),"",IF(VLOOKUP(A492,DECLARATIONS!C$5:G$292,5,FALSE)="","---",VLOOKUP(A492,DECLARATIONS!C$5:G$292,5,FALSE)))</f>
        <v/>
      </c>
      <c r="D492" s="103" t="str">
        <f>IF(ISNA(VLOOKUP(A492,DECLARATIONS!C$5:G$292,4,FALSE)),"",IF(VLOOKUP(A492,DECLARATIONS!C$5:G$292,4,FALSE)="","---",VLOOKUP(A492,DECLARATIONS!C$5:G$292,4,FALSE)))</f>
        <v/>
      </c>
      <c r="E492" s="102"/>
      <c r="F492" s="104"/>
      <c r="G492" s="151"/>
      <c r="H492" s="104"/>
    </row>
    <row r="493" spans="1:8" ht="20" customHeight="1">
      <c r="A493" s="102"/>
      <c r="B493" s="103" t="str">
        <f>IF(ISNA(VLOOKUP(A493,DECLARATIONS!C$5:D$292,2,FALSE)),"",IF(VLOOKUP(A493,DECLARATIONS!C$5:D$292,2,FALSE)="","---",VLOOKUP(A493,DECLARATIONS!C$5:D$292,2,FALSE)))</f>
        <v/>
      </c>
      <c r="C493" s="103" t="str">
        <f>IF(ISNA(VLOOKUP(A493,DECLARATIONS!C$5:G$292,5,FALSE)),"",IF(VLOOKUP(A493,DECLARATIONS!C$5:G$292,5,FALSE)="","---",VLOOKUP(A493,DECLARATIONS!C$5:G$292,5,FALSE)))</f>
        <v/>
      </c>
      <c r="D493" s="103" t="str">
        <f>IF(ISNA(VLOOKUP(A493,DECLARATIONS!C$5:G$292,4,FALSE)),"",IF(VLOOKUP(A493,DECLARATIONS!C$5:G$292,4,FALSE)="","---",VLOOKUP(A493,DECLARATIONS!C$5:G$292,4,FALSE)))</f>
        <v/>
      </c>
      <c r="E493" s="102"/>
      <c r="F493" s="104"/>
      <c r="G493" s="151"/>
      <c r="H493" s="104"/>
    </row>
    <row r="494" spans="1:8" ht="20" customHeight="1">
      <c r="A494" s="102"/>
      <c r="B494" s="103" t="str">
        <f>IF(ISNA(VLOOKUP(A494,DECLARATIONS!C$5:D$292,2,FALSE)),"",IF(VLOOKUP(A494,DECLARATIONS!C$5:D$292,2,FALSE)="","---",VLOOKUP(A494,DECLARATIONS!C$5:D$292,2,FALSE)))</f>
        <v/>
      </c>
      <c r="C494" s="103" t="str">
        <f>IF(ISNA(VLOOKUP(A494,DECLARATIONS!C$5:G$292,5,FALSE)),"",IF(VLOOKUP(A494,DECLARATIONS!C$5:G$292,5,FALSE)="","---",VLOOKUP(A494,DECLARATIONS!C$5:G$292,5,FALSE)))</f>
        <v/>
      </c>
      <c r="D494" s="103" t="str">
        <f>IF(ISNA(VLOOKUP(A494,DECLARATIONS!C$5:G$292,4,FALSE)),"",IF(VLOOKUP(A494,DECLARATIONS!C$5:G$292,4,FALSE)="","---",VLOOKUP(A494,DECLARATIONS!C$5:G$292,4,FALSE)))</f>
        <v/>
      </c>
      <c r="E494" s="102"/>
      <c r="F494" s="104"/>
      <c r="G494" s="151"/>
      <c r="H494" s="104"/>
    </row>
    <row r="495" spans="1:8" ht="20" customHeight="1">
      <c r="A495" s="102"/>
      <c r="B495" s="103" t="str">
        <f>IF(ISNA(VLOOKUP(A495,DECLARATIONS!C$5:D$292,2,FALSE)),"",IF(VLOOKUP(A495,DECLARATIONS!C$5:D$292,2,FALSE)="","---",VLOOKUP(A495,DECLARATIONS!C$5:D$292,2,FALSE)))</f>
        <v/>
      </c>
      <c r="C495" s="103" t="str">
        <f>IF(ISNA(VLOOKUP(A495,DECLARATIONS!C$5:G$292,5,FALSE)),"",IF(VLOOKUP(A495,DECLARATIONS!C$5:G$292,5,FALSE)="","---",VLOOKUP(A495,DECLARATIONS!C$5:G$292,5,FALSE)))</f>
        <v/>
      </c>
      <c r="D495" s="103" t="str">
        <f>IF(ISNA(VLOOKUP(A495,DECLARATIONS!C$5:G$292,4,FALSE)),"",IF(VLOOKUP(A495,DECLARATIONS!C$5:G$292,4,FALSE)="","---",VLOOKUP(A495,DECLARATIONS!C$5:G$292,4,FALSE)))</f>
        <v/>
      </c>
      <c r="E495" s="102"/>
      <c r="F495" s="104"/>
      <c r="G495" s="151"/>
      <c r="H495" s="104"/>
    </row>
    <row r="496" spans="1:8" ht="20" customHeight="1">
      <c r="A496" s="102"/>
      <c r="B496" s="103" t="str">
        <f>IF(ISNA(VLOOKUP(A496,DECLARATIONS!C$5:D$292,2,FALSE)),"",IF(VLOOKUP(A496,DECLARATIONS!C$5:D$292,2,FALSE)="","---",VLOOKUP(A496,DECLARATIONS!C$5:D$292,2,FALSE)))</f>
        <v/>
      </c>
      <c r="C496" s="103" t="str">
        <f>IF(ISNA(VLOOKUP(A496,DECLARATIONS!C$5:G$292,5,FALSE)),"",IF(VLOOKUP(A496,DECLARATIONS!C$5:G$292,5,FALSE)="","---",VLOOKUP(A496,DECLARATIONS!C$5:G$292,5,FALSE)))</f>
        <v/>
      </c>
      <c r="D496" s="103" t="str">
        <f>IF(ISNA(VLOOKUP(A496,DECLARATIONS!C$5:G$292,4,FALSE)),"",IF(VLOOKUP(A496,DECLARATIONS!C$5:G$292,4,FALSE)="","---",VLOOKUP(A496,DECLARATIONS!C$5:G$292,4,FALSE)))</f>
        <v/>
      </c>
      <c r="E496" s="102"/>
      <c r="F496" s="104"/>
      <c r="G496" s="151"/>
      <c r="H496" s="104"/>
    </row>
    <row r="497" spans="1:8" ht="20" customHeight="1">
      <c r="A497" s="102"/>
      <c r="B497" s="103" t="str">
        <f>IF(ISNA(VLOOKUP(A497,DECLARATIONS!C$5:D$292,2,FALSE)),"",IF(VLOOKUP(A497,DECLARATIONS!C$5:D$292,2,FALSE)="","---",VLOOKUP(A497,DECLARATIONS!C$5:D$292,2,FALSE)))</f>
        <v/>
      </c>
      <c r="C497" s="103" t="str">
        <f>IF(ISNA(VLOOKUP(A497,DECLARATIONS!C$5:G$292,5,FALSE)),"",IF(VLOOKUP(A497,DECLARATIONS!C$5:G$292,5,FALSE)="","---",VLOOKUP(A497,DECLARATIONS!C$5:G$292,5,FALSE)))</f>
        <v/>
      </c>
      <c r="D497" s="103" t="str">
        <f>IF(ISNA(VLOOKUP(A497,DECLARATIONS!C$5:G$292,4,FALSE)),"",IF(VLOOKUP(A497,DECLARATIONS!C$5:G$292,4,FALSE)="","---",VLOOKUP(A497,DECLARATIONS!C$5:G$292,4,FALSE)))</f>
        <v/>
      </c>
      <c r="E497" s="102"/>
      <c r="F497" s="104"/>
      <c r="G497" s="151"/>
      <c r="H497" s="104"/>
    </row>
    <row r="498" spans="1:8" ht="20" customHeight="1">
      <c r="A498" s="102"/>
      <c r="B498" s="103" t="str">
        <f>IF(ISNA(VLOOKUP(A498,DECLARATIONS!C$5:D$292,2,FALSE)),"",IF(VLOOKUP(A498,DECLARATIONS!C$5:D$292,2,FALSE)="","---",VLOOKUP(A498,DECLARATIONS!C$5:D$292,2,FALSE)))</f>
        <v/>
      </c>
      <c r="C498" s="103" t="str">
        <f>IF(ISNA(VLOOKUP(A498,DECLARATIONS!C$5:G$292,5,FALSE)),"",IF(VLOOKUP(A498,DECLARATIONS!C$5:G$292,5,FALSE)="","---",VLOOKUP(A498,DECLARATIONS!C$5:G$292,5,FALSE)))</f>
        <v/>
      </c>
      <c r="D498" s="103" t="str">
        <f>IF(ISNA(VLOOKUP(A498,DECLARATIONS!C$5:G$292,4,FALSE)),"",IF(VLOOKUP(A498,DECLARATIONS!C$5:G$292,4,FALSE)="","---",VLOOKUP(A498,DECLARATIONS!C$5:G$292,4,FALSE)))</f>
        <v/>
      </c>
      <c r="E498" s="102"/>
      <c r="F498" s="104"/>
      <c r="G498" s="151"/>
      <c r="H498" s="104"/>
    </row>
    <row r="499" spans="1:8" ht="20" customHeight="1">
      <c r="A499" s="102"/>
      <c r="B499" s="103" t="str">
        <f>IF(ISNA(VLOOKUP(A499,DECLARATIONS!C$5:D$292,2,FALSE)),"",IF(VLOOKUP(A499,DECLARATIONS!C$5:D$292,2,FALSE)="","---",VLOOKUP(A499,DECLARATIONS!C$5:D$292,2,FALSE)))</f>
        <v/>
      </c>
      <c r="C499" s="103" t="str">
        <f>IF(ISNA(VLOOKUP(A499,DECLARATIONS!C$5:G$292,5,FALSE)),"",IF(VLOOKUP(A499,DECLARATIONS!C$5:G$292,5,FALSE)="","---",VLOOKUP(A499,DECLARATIONS!C$5:G$292,5,FALSE)))</f>
        <v/>
      </c>
      <c r="D499" s="103" t="str">
        <f>IF(ISNA(VLOOKUP(A499,DECLARATIONS!C$5:G$292,4,FALSE)),"",IF(VLOOKUP(A499,DECLARATIONS!C$5:G$292,4,FALSE)="","---",VLOOKUP(A499,DECLARATIONS!C$5:G$292,4,FALSE)))</f>
        <v/>
      </c>
      <c r="E499" s="102"/>
      <c r="F499" s="104"/>
      <c r="G499" s="151"/>
      <c r="H499" s="104"/>
    </row>
    <row r="500" spans="1:8" ht="20" customHeight="1">
      <c r="A500" s="102"/>
      <c r="B500" s="103" t="str">
        <f>IF(ISNA(VLOOKUP(A500,DECLARATIONS!C$5:D$292,2,FALSE)),"",IF(VLOOKUP(A500,DECLARATIONS!C$5:D$292,2,FALSE)="","---",VLOOKUP(A500,DECLARATIONS!C$5:D$292,2,FALSE)))</f>
        <v/>
      </c>
      <c r="C500" s="103" t="str">
        <f>IF(ISNA(VLOOKUP(A500,DECLARATIONS!C$5:G$292,5,FALSE)),"",IF(VLOOKUP(A500,DECLARATIONS!C$5:G$292,5,FALSE)="","---",VLOOKUP(A500,DECLARATIONS!C$5:G$292,5,FALSE)))</f>
        <v/>
      </c>
      <c r="D500" s="103" t="str">
        <f>IF(ISNA(VLOOKUP(A500,DECLARATIONS!C$5:G$292,4,FALSE)),"",IF(VLOOKUP(A500,DECLARATIONS!C$5:G$292,4,FALSE)="","---",VLOOKUP(A500,DECLARATIONS!C$5:G$292,4,FALSE)))</f>
        <v/>
      </c>
      <c r="E500" s="102"/>
      <c r="F500" s="104"/>
      <c r="G500" s="151"/>
      <c r="H500" s="104"/>
    </row>
    <row r="501" spans="1:8" ht="20" customHeight="1">
      <c r="A501" s="102"/>
      <c r="B501" s="103" t="str">
        <f>IF(ISNA(VLOOKUP(A501,DECLARATIONS!C$5:D$292,2,FALSE)),"",IF(VLOOKUP(A501,DECLARATIONS!C$5:D$292,2,FALSE)="","---",VLOOKUP(A501,DECLARATIONS!C$5:D$292,2,FALSE)))</f>
        <v/>
      </c>
      <c r="C501" s="103" t="str">
        <f>IF(ISNA(VLOOKUP(A501,DECLARATIONS!C$5:G$292,5,FALSE)),"",IF(VLOOKUP(A501,DECLARATIONS!C$5:G$292,5,FALSE)="","---",VLOOKUP(A501,DECLARATIONS!C$5:G$292,5,FALSE)))</f>
        <v/>
      </c>
      <c r="D501" s="103" t="str">
        <f>IF(ISNA(VLOOKUP(A501,DECLARATIONS!C$5:G$292,4,FALSE)),"",IF(VLOOKUP(A501,DECLARATIONS!C$5:G$292,4,FALSE)="","---",VLOOKUP(A501,DECLARATIONS!C$5:G$292,4,FALSE)))</f>
        <v/>
      </c>
      <c r="E501" s="104"/>
      <c r="F501" s="104"/>
      <c r="G501" s="151"/>
      <c r="H501" s="104"/>
    </row>
    <row r="502" spans="1:8" ht="20" customHeight="1">
      <c r="A502" s="102"/>
      <c r="B502" s="103" t="str">
        <f>IF(ISNA(VLOOKUP(A502,DECLARATIONS!C$5:D$292,2,FALSE)),"",IF(VLOOKUP(A502,DECLARATIONS!C$5:D$292,2,FALSE)="","---",VLOOKUP(A502,DECLARATIONS!C$5:D$292,2,FALSE)))</f>
        <v/>
      </c>
      <c r="C502" s="103" t="str">
        <f>IF(ISNA(VLOOKUP(A502,DECLARATIONS!C$5:G$292,5,FALSE)),"",IF(VLOOKUP(A502,DECLARATIONS!C$5:G$292,5,FALSE)="","---",VLOOKUP(A502,DECLARATIONS!C$5:G$292,5,FALSE)))</f>
        <v/>
      </c>
      <c r="D502" s="103" t="str">
        <f>IF(ISNA(VLOOKUP(A502,DECLARATIONS!C$5:G$292,4,FALSE)),"",IF(VLOOKUP(A502,DECLARATIONS!C$5:G$292,4,FALSE)="","---",VLOOKUP(A502,DECLARATIONS!C$5:G$292,4,FALSE)))</f>
        <v/>
      </c>
      <c r="E502" s="104"/>
      <c r="F502" s="104"/>
      <c r="G502" s="151"/>
      <c r="H502" s="104"/>
    </row>
    <row r="503" spans="1:8" ht="20" customHeight="1">
      <c r="A503" s="102"/>
      <c r="B503" s="103" t="str">
        <f>IF(ISNA(VLOOKUP(A503,DECLARATIONS!C$5:D$292,2,FALSE)),"",IF(VLOOKUP(A503,DECLARATIONS!C$5:D$292,2,FALSE)="","---",VLOOKUP(A503,DECLARATIONS!C$5:D$292,2,FALSE)))</f>
        <v/>
      </c>
      <c r="C503" s="103" t="str">
        <f>IF(ISNA(VLOOKUP(A503,DECLARATIONS!C$5:G$292,5,FALSE)),"",IF(VLOOKUP(A503,DECLARATIONS!C$5:G$292,5,FALSE)="","---",VLOOKUP(A503,DECLARATIONS!C$5:G$292,5,FALSE)))</f>
        <v/>
      </c>
      <c r="D503" s="103" t="str">
        <f>IF(ISNA(VLOOKUP(A503,DECLARATIONS!C$5:G$292,4,FALSE)),"",IF(VLOOKUP(A503,DECLARATIONS!C$5:G$292,4,FALSE)="","---",VLOOKUP(A503,DECLARATIONS!C$5:G$292,4,FALSE)))</f>
        <v/>
      </c>
      <c r="E503" s="104"/>
      <c r="F503" s="104"/>
      <c r="G503" s="151"/>
      <c r="H503" s="104"/>
    </row>
    <row r="504" spans="1:8" ht="20" customHeight="1">
      <c r="A504" s="102"/>
      <c r="B504" s="103" t="str">
        <f>IF(ISNA(VLOOKUP(A504,DECLARATIONS!C$5:D$292,2,FALSE)),"",IF(VLOOKUP(A504,DECLARATIONS!C$5:D$292,2,FALSE)="","---",VLOOKUP(A504,DECLARATIONS!C$5:D$292,2,FALSE)))</f>
        <v/>
      </c>
      <c r="C504" s="103" t="str">
        <f>IF(ISNA(VLOOKUP(A504,DECLARATIONS!C$5:G$292,5,FALSE)),"",IF(VLOOKUP(A504,DECLARATIONS!C$5:G$292,5,FALSE)="","---",VLOOKUP(A504,DECLARATIONS!C$5:G$292,5,FALSE)))</f>
        <v/>
      </c>
      <c r="D504" s="103" t="str">
        <f>IF(ISNA(VLOOKUP(A504,DECLARATIONS!C$5:G$292,4,FALSE)),"",IF(VLOOKUP(A504,DECLARATIONS!C$5:G$292,4,FALSE)="","---",VLOOKUP(A504,DECLARATIONS!C$5:G$292,4,FALSE)))</f>
        <v/>
      </c>
      <c r="E504" s="104"/>
      <c r="F504" s="104"/>
      <c r="G504" s="151"/>
      <c r="H504" s="104"/>
    </row>
    <row r="505" spans="1:8" ht="20" customHeight="1">
      <c r="A505" s="102"/>
      <c r="B505" s="103" t="str">
        <f>IF(ISNA(VLOOKUP(A505,DECLARATIONS!C$5:D$292,2,FALSE)),"",IF(VLOOKUP(A505,DECLARATIONS!C$5:D$292,2,FALSE)="","---",VLOOKUP(A505,DECLARATIONS!C$5:D$292,2,FALSE)))</f>
        <v/>
      </c>
      <c r="C505" s="103" t="str">
        <f>IF(ISNA(VLOOKUP(A505,DECLARATIONS!C$5:G$292,5,FALSE)),"",IF(VLOOKUP(A505,DECLARATIONS!C$5:G$292,5,FALSE)="","---",VLOOKUP(A505,DECLARATIONS!C$5:G$292,5,FALSE)))</f>
        <v/>
      </c>
      <c r="D505" s="103" t="str">
        <f>IF(ISNA(VLOOKUP(A505,DECLARATIONS!C$5:G$292,4,FALSE)),"",IF(VLOOKUP(A505,DECLARATIONS!C$5:G$292,4,FALSE)="","---",VLOOKUP(A505,DECLARATIONS!C$5:G$292,4,FALSE)))</f>
        <v/>
      </c>
      <c r="E505" s="104"/>
      <c r="F505" s="104"/>
      <c r="G505" s="151"/>
      <c r="H505" s="104"/>
    </row>
    <row r="506" spans="1:8" ht="20" customHeight="1">
      <c r="A506" s="102"/>
      <c r="B506" s="103" t="str">
        <f>IF(ISNA(VLOOKUP(A506,DECLARATIONS!C$5:D$292,2,FALSE)),"",IF(VLOOKUP(A506,DECLARATIONS!C$5:D$292,2,FALSE)="","---",VLOOKUP(A506,DECLARATIONS!C$5:D$292,2,FALSE)))</f>
        <v/>
      </c>
      <c r="C506" s="103" t="str">
        <f>IF(ISNA(VLOOKUP(A506,DECLARATIONS!C$5:G$292,5,FALSE)),"",IF(VLOOKUP(A506,DECLARATIONS!C$5:G$292,5,FALSE)="","---",VLOOKUP(A506,DECLARATIONS!C$5:G$292,5,FALSE)))</f>
        <v/>
      </c>
      <c r="D506" s="103" t="str">
        <f>IF(ISNA(VLOOKUP(A506,DECLARATIONS!C$5:G$292,4,FALSE)),"",IF(VLOOKUP(A506,DECLARATIONS!C$5:G$292,4,FALSE)="","---",VLOOKUP(A506,DECLARATIONS!C$5:G$292,4,FALSE)))</f>
        <v/>
      </c>
      <c r="E506" s="104"/>
      <c r="F506" s="104"/>
      <c r="G506" s="151"/>
      <c r="H506" s="104"/>
    </row>
    <row r="507" spans="1:8" ht="20" customHeight="1">
      <c r="A507" s="102"/>
      <c r="B507" s="103" t="str">
        <f>IF(ISNA(VLOOKUP(A507,DECLARATIONS!C$5:D$292,2,FALSE)),"",IF(VLOOKUP(A507,DECLARATIONS!C$5:D$292,2,FALSE)="","---",VLOOKUP(A507,DECLARATIONS!C$5:D$292,2,FALSE)))</f>
        <v/>
      </c>
      <c r="C507" s="103" t="str">
        <f>IF(ISNA(VLOOKUP(A507,DECLARATIONS!C$5:G$292,5,FALSE)),"",IF(VLOOKUP(A507,DECLARATIONS!C$5:G$292,5,FALSE)="","---",VLOOKUP(A507,DECLARATIONS!C$5:G$292,5,FALSE)))</f>
        <v/>
      </c>
      <c r="D507" s="103" t="str">
        <f>IF(ISNA(VLOOKUP(A507,DECLARATIONS!C$5:G$292,4,FALSE)),"",IF(VLOOKUP(A507,DECLARATIONS!C$5:G$292,4,FALSE)="","---",VLOOKUP(A507,DECLARATIONS!C$5:G$292,4,FALSE)))</f>
        <v/>
      </c>
      <c r="E507" s="104"/>
      <c r="F507" s="104"/>
      <c r="G507" s="151"/>
      <c r="H507" s="104"/>
    </row>
    <row r="508" spans="1:8" ht="20" customHeight="1">
      <c r="A508" s="102"/>
      <c r="B508" s="103" t="str">
        <f>IF(ISNA(VLOOKUP(A508,DECLARATIONS!C$5:D$292,2,FALSE)),"",IF(VLOOKUP(A508,DECLARATIONS!C$5:D$292,2,FALSE)="","---",VLOOKUP(A508,DECLARATIONS!C$5:D$292,2,FALSE)))</f>
        <v/>
      </c>
      <c r="C508" s="103" t="str">
        <f>IF(ISNA(VLOOKUP(A508,DECLARATIONS!C$5:G$292,5,FALSE)),"",IF(VLOOKUP(A508,DECLARATIONS!C$5:G$292,5,FALSE)="","---",VLOOKUP(A508,DECLARATIONS!C$5:G$292,5,FALSE)))</f>
        <v/>
      </c>
      <c r="D508" s="103" t="str">
        <f>IF(ISNA(VLOOKUP(A508,DECLARATIONS!C$5:G$292,4,FALSE)),"",IF(VLOOKUP(A508,DECLARATIONS!C$5:G$292,4,FALSE)="","---",VLOOKUP(A508,DECLARATIONS!C$5:G$292,4,FALSE)))</f>
        <v/>
      </c>
      <c r="E508" s="104"/>
      <c r="F508" s="104"/>
      <c r="G508" s="151"/>
      <c r="H508" s="104"/>
    </row>
    <row r="509" spans="1:8" ht="20" customHeight="1">
      <c r="A509" s="102"/>
      <c r="B509" s="103" t="str">
        <f>IF(ISNA(VLOOKUP(A509,DECLARATIONS!C$5:D$292,2,FALSE)),"",IF(VLOOKUP(A509,DECLARATIONS!C$5:D$292,2,FALSE)="","---",VLOOKUP(A509,DECLARATIONS!C$5:D$292,2,FALSE)))</f>
        <v/>
      </c>
      <c r="C509" s="103" t="str">
        <f>IF(ISNA(VLOOKUP(A509,DECLARATIONS!C$5:G$292,5,FALSE)),"",IF(VLOOKUP(A509,DECLARATIONS!C$5:G$292,5,FALSE)="","---",VLOOKUP(A509,DECLARATIONS!C$5:G$292,5,FALSE)))</f>
        <v/>
      </c>
      <c r="D509" s="103" t="str">
        <f>IF(ISNA(VLOOKUP(A509,DECLARATIONS!C$5:G$292,4,FALSE)),"",IF(VLOOKUP(A509,DECLARATIONS!C$5:G$292,4,FALSE)="","---",VLOOKUP(A509,DECLARATIONS!C$5:G$292,4,FALSE)))</f>
        <v/>
      </c>
      <c r="E509" s="104"/>
      <c r="F509" s="104"/>
      <c r="G509" s="151"/>
      <c r="H509" s="104"/>
    </row>
    <row r="510" spans="1:8" ht="20" customHeight="1">
      <c r="A510" s="102"/>
      <c r="B510" s="103" t="str">
        <f>IF(ISNA(VLOOKUP(A510,DECLARATIONS!C$5:D$292,2,FALSE)),"",IF(VLOOKUP(A510,DECLARATIONS!C$5:D$292,2,FALSE)="","---",VLOOKUP(A510,DECLARATIONS!C$5:D$292,2,FALSE)))</f>
        <v/>
      </c>
      <c r="C510" s="103" t="str">
        <f>IF(ISNA(VLOOKUP(A510,DECLARATIONS!C$5:G$292,5,FALSE)),"",IF(VLOOKUP(A510,DECLARATIONS!C$5:G$292,5,FALSE)="","---",VLOOKUP(A510,DECLARATIONS!C$5:G$292,5,FALSE)))</f>
        <v/>
      </c>
      <c r="D510" s="103" t="str">
        <f>IF(ISNA(VLOOKUP(A510,DECLARATIONS!C$5:G$292,4,FALSE)),"",IF(VLOOKUP(A510,DECLARATIONS!C$5:G$292,4,FALSE)="","---",VLOOKUP(A510,DECLARATIONS!C$5:G$292,4,FALSE)))</f>
        <v/>
      </c>
      <c r="E510" s="104"/>
      <c r="F510" s="104"/>
      <c r="G510" s="151"/>
      <c r="H510" s="104"/>
    </row>
    <row r="511" spans="1:8" ht="20" customHeight="1">
      <c r="A511" s="102"/>
      <c r="B511" s="103" t="str">
        <f>IF(ISNA(VLOOKUP(A511,DECLARATIONS!C$5:D$292,2,FALSE)),"",IF(VLOOKUP(A511,DECLARATIONS!C$5:D$292,2,FALSE)="","---",VLOOKUP(A511,DECLARATIONS!C$5:D$292,2,FALSE)))</f>
        <v/>
      </c>
      <c r="C511" s="103" t="str">
        <f>IF(ISNA(VLOOKUP(A511,DECLARATIONS!C$5:G$292,5,FALSE)),"",IF(VLOOKUP(A511,DECLARATIONS!C$5:G$292,5,FALSE)="","---",VLOOKUP(A511,DECLARATIONS!C$5:G$292,5,FALSE)))</f>
        <v/>
      </c>
      <c r="D511" s="103" t="str">
        <f>IF(ISNA(VLOOKUP(A511,DECLARATIONS!C$5:G$292,4,FALSE)),"",IF(VLOOKUP(A511,DECLARATIONS!C$5:G$292,4,FALSE)="","---",VLOOKUP(A511,DECLARATIONS!C$5:G$292,4,FALSE)))</f>
        <v/>
      </c>
      <c r="E511" s="104"/>
      <c r="F511" s="104"/>
      <c r="G511" s="151"/>
      <c r="H511" s="104"/>
    </row>
    <row r="512" spans="1:8" ht="20" customHeight="1">
      <c r="A512" s="102"/>
      <c r="B512" s="103" t="str">
        <f>IF(ISNA(VLOOKUP(A512,DECLARATIONS!C$5:D$292,2,FALSE)),"",IF(VLOOKUP(A512,DECLARATIONS!C$5:D$292,2,FALSE)="","---",VLOOKUP(A512,DECLARATIONS!C$5:D$292,2,FALSE)))</f>
        <v/>
      </c>
      <c r="C512" s="103" t="str">
        <f>IF(ISNA(VLOOKUP(A512,DECLARATIONS!C$5:G$292,5,FALSE)),"",IF(VLOOKUP(A512,DECLARATIONS!C$5:G$292,5,FALSE)="","---",VLOOKUP(A512,DECLARATIONS!C$5:G$292,5,FALSE)))</f>
        <v/>
      </c>
      <c r="D512" s="103" t="str">
        <f>IF(ISNA(VLOOKUP(A512,DECLARATIONS!C$5:G$292,4,FALSE)),"",IF(VLOOKUP(A512,DECLARATIONS!C$5:G$292,4,FALSE)="","---",VLOOKUP(A512,DECLARATIONS!C$5:G$292,4,FALSE)))</f>
        <v/>
      </c>
      <c r="E512" s="104"/>
      <c r="F512" s="104"/>
      <c r="G512" s="151"/>
      <c r="H512" s="104"/>
    </row>
    <row r="513" spans="1:8" ht="20" customHeight="1">
      <c r="A513" s="102"/>
      <c r="B513" s="103" t="str">
        <f>IF(ISNA(VLOOKUP(A513,DECLARATIONS!C$5:D$292,2,FALSE)),"",IF(VLOOKUP(A513,DECLARATIONS!C$5:D$292,2,FALSE)="","---",VLOOKUP(A513,DECLARATIONS!C$5:D$292,2,FALSE)))</f>
        <v/>
      </c>
      <c r="C513" s="103" t="str">
        <f>IF(ISNA(VLOOKUP(A513,DECLARATIONS!C$5:G$292,5,FALSE)),"",IF(VLOOKUP(A513,DECLARATIONS!C$5:G$292,5,FALSE)="","---",VLOOKUP(A513,DECLARATIONS!C$5:G$292,5,FALSE)))</f>
        <v/>
      </c>
      <c r="D513" s="103" t="str">
        <f>IF(ISNA(VLOOKUP(A513,DECLARATIONS!C$5:G$292,4,FALSE)),"",IF(VLOOKUP(A513,DECLARATIONS!C$5:G$292,4,FALSE)="","---",VLOOKUP(A513,DECLARATIONS!C$5:G$292,4,FALSE)))</f>
        <v/>
      </c>
      <c r="E513" s="104"/>
      <c r="F513" s="104"/>
      <c r="G513" s="151"/>
      <c r="H513" s="104"/>
    </row>
    <row r="514" spans="1:8" ht="20" customHeight="1">
      <c r="A514" s="102"/>
      <c r="B514" s="103" t="str">
        <f>IF(ISNA(VLOOKUP(A514,DECLARATIONS!C$5:D$292,2,FALSE)),"",IF(VLOOKUP(A514,DECLARATIONS!C$5:D$292,2,FALSE)="","---",VLOOKUP(A514,DECLARATIONS!C$5:D$292,2,FALSE)))</f>
        <v/>
      </c>
      <c r="C514" s="103" t="str">
        <f>IF(ISNA(VLOOKUP(A514,DECLARATIONS!C$5:G$292,5,FALSE)),"",IF(VLOOKUP(A514,DECLARATIONS!C$5:G$292,5,FALSE)="","---",VLOOKUP(A514,DECLARATIONS!C$5:G$292,5,FALSE)))</f>
        <v/>
      </c>
      <c r="D514" s="103" t="str">
        <f>IF(ISNA(VLOOKUP(A514,DECLARATIONS!C$5:G$292,4,FALSE)),"",IF(VLOOKUP(A514,DECLARATIONS!C$5:G$292,4,FALSE)="","---",VLOOKUP(A514,DECLARATIONS!C$5:G$292,4,FALSE)))</f>
        <v/>
      </c>
      <c r="E514" s="104"/>
      <c r="F514" s="104"/>
      <c r="G514" s="151"/>
      <c r="H514" s="104"/>
    </row>
    <row r="515" spans="1:8">
      <c r="A515" s="105"/>
      <c r="B515" s="106"/>
      <c r="C515" s="106"/>
      <c r="D515" s="106"/>
      <c r="E515" s="107"/>
      <c r="F515" s="107"/>
      <c r="G515" s="107"/>
      <c r="H515" s="107"/>
    </row>
    <row r="516" spans="1:8">
      <c r="A516" s="105"/>
      <c r="B516" s="106"/>
      <c r="C516" s="106"/>
      <c r="D516" s="106"/>
      <c r="E516" s="388" t="s">
        <v>144</v>
      </c>
      <c r="F516" s="388"/>
      <c r="G516" s="389" t="s">
        <v>67</v>
      </c>
      <c r="H516" s="389"/>
    </row>
    <row r="517" spans="1:8">
      <c r="A517" s="105"/>
      <c r="B517" s="397" t="s">
        <v>143</v>
      </c>
      <c r="C517" s="398"/>
      <c r="D517" s="106"/>
      <c r="E517" s="389"/>
      <c r="F517" s="389"/>
      <c r="G517" s="389"/>
      <c r="H517" s="389"/>
    </row>
    <row r="518" spans="1:8">
      <c r="A518" s="105"/>
      <c r="B518" s="399"/>
      <c r="C518" s="400"/>
      <c r="D518" s="106"/>
      <c r="E518" s="389"/>
      <c r="F518" s="389"/>
      <c r="G518" s="389"/>
      <c r="H518" s="389"/>
    </row>
    <row r="519" spans="1:8">
      <c r="A519" s="105"/>
      <c r="B519" s="106"/>
      <c r="C519" s="106"/>
      <c r="D519" s="106"/>
      <c r="E519" s="389"/>
      <c r="F519" s="389"/>
      <c r="G519" s="389"/>
      <c r="H519" s="389"/>
    </row>
    <row r="520" spans="1:8" ht="8" customHeight="1">
      <c r="A520" s="105"/>
      <c r="B520" s="106"/>
      <c r="C520" s="106"/>
      <c r="D520" s="106"/>
      <c r="E520" s="107"/>
      <c r="F520" s="107"/>
      <c r="G520" s="107"/>
      <c r="H520" s="107"/>
    </row>
    <row r="521" spans="1:8" ht="20">
      <c r="A521" s="390" t="str">
        <f>'MATCH DETAILS'!A1:D1</f>
        <v>OXFORDSHIRE TRACK &amp; FIELD LEAGUE 2025</v>
      </c>
      <c r="B521" s="391"/>
      <c r="C521" s="391"/>
      <c r="D521" s="391"/>
      <c r="E521" s="391"/>
      <c r="F521" s="391"/>
      <c r="G521" s="391"/>
      <c r="H521" s="392"/>
    </row>
    <row r="522" spans="1:8" ht="18">
      <c r="A522" s="95" t="s">
        <v>12</v>
      </c>
      <c r="B522" s="96">
        <f>'MATCH DETAILS'!$B$4</f>
        <v>45774</v>
      </c>
      <c r="C522" s="118">
        <v>0.54166666666666663</v>
      </c>
      <c r="D522" s="95" t="s">
        <v>13</v>
      </c>
      <c r="E522" s="393" t="str">
        <f>'MATCH DETAILS'!$B$5</f>
        <v>Horspath, Oxford</v>
      </c>
      <c r="F522" s="394"/>
      <c r="G522" s="394"/>
      <c r="H522" s="395"/>
    </row>
    <row r="523" spans="1:8" ht="18">
      <c r="A523" s="396" t="s">
        <v>76</v>
      </c>
      <c r="B523" s="396"/>
      <c r="C523" s="396"/>
      <c r="D523" s="396"/>
      <c r="E523" s="94">
        <v>1</v>
      </c>
      <c r="F523" s="94">
        <v>2</v>
      </c>
      <c r="G523" s="94">
        <v>3</v>
      </c>
      <c r="H523" s="94" t="s">
        <v>66</v>
      </c>
    </row>
    <row r="524" spans="1:8" ht="18">
      <c r="A524" s="100"/>
      <c r="B524" s="100"/>
      <c r="C524" s="100"/>
      <c r="D524" s="100"/>
      <c r="E524" s="101"/>
      <c r="F524" s="101"/>
      <c r="G524" s="101"/>
      <c r="H524" s="101"/>
    </row>
    <row r="525" spans="1:8" ht="20" customHeight="1">
      <c r="A525" s="102" t="str" cm="1">
        <f t="array" ref="A525">IFERROR(_xlfn.TEXTSPLIT(IFERROR(_xlfn.TEXTJOIN(",",TRUE,_xlfn._xlws.FILTER(BlockAllocations!$F$3:$F$20,BlockAllocations!$E$3:$E$20=BlockAllocations!$G$9)),""),,",")+0,"!")</f>
        <v>!</v>
      </c>
      <c r="B525" s="103" t="str">
        <f>IF(ISNA(VLOOKUP(A525,DECLARATIONS!C$5:D$292,2,FALSE)),"",IF(VLOOKUP(A525,DECLARATIONS!C$5:D$292,2,FALSE)="","---",VLOOKUP(A525,DECLARATIONS!C$5:D$292,2,FALSE)))</f>
        <v/>
      </c>
      <c r="C525" s="103" t="str">
        <f>IF(ISNA(VLOOKUP(A525,DECLARATIONS!C$5:G$292,5,FALSE)),"",IF(VLOOKUP(A525,DECLARATIONS!C$5:G$292,5,FALSE)="","---",VLOOKUP(A525,DECLARATIONS!C$5:G$292,5,FALSE)))</f>
        <v/>
      </c>
      <c r="D525" s="103" t="str">
        <f>IF(ISNA(VLOOKUP(A525,DECLARATIONS!C$5:G$292,4,FALSE)),"",IF(VLOOKUP(A525,DECLARATIONS!C$5:G$292,4,FALSE)="","---",VLOOKUP(A525,DECLARATIONS!C$5:G$292,4,FALSE)))</f>
        <v/>
      </c>
      <c r="E525" s="102"/>
      <c r="F525" s="104"/>
      <c r="G525" s="151"/>
      <c r="H525" s="104"/>
    </row>
    <row r="526" spans="1:8" ht="20" customHeight="1">
      <c r="A526" s="102"/>
      <c r="B526" s="103" t="str">
        <f>IF(ISNA(VLOOKUP(A526,DECLARATIONS!C$5:D$292,2,FALSE)),"",IF(VLOOKUP(A526,DECLARATIONS!C$5:D$292,2,FALSE)="","---",VLOOKUP(A526,DECLARATIONS!C$5:D$292,2,FALSE)))</f>
        <v/>
      </c>
      <c r="C526" s="103" t="str">
        <f>IF(ISNA(VLOOKUP(A526,DECLARATIONS!C$5:G$292,5,FALSE)),"",IF(VLOOKUP(A526,DECLARATIONS!C$5:G$292,5,FALSE)="","---",VLOOKUP(A526,DECLARATIONS!C$5:G$292,5,FALSE)))</f>
        <v/>
      </c>
      <c r="D526" s="103" t="str">
        <f>IF(ISNA(VLOOKUP(A526,DECLARATIONS!C$5:G$292,4,FALSE)),"",IF(VLOOKUP(A526,DECLARATIONS!C$5:G$292,4,FALSE)="","---",VLOOKUP(A526,DECLARATIONS!C$5:G$292,4,FALSE)))</f>
        <v/>
      </c>
      <c r="E526" s="102"/>
      <c r="F526" s="104"/>
      <c r="G526" s="151"/>
      <c r="H526" s="104"/>
    </row>
    <row r="527" spans="1:8" ht="20" customHeight="1">
      <c r="A527" s="102"/>
      <c r="B527" s="103" t="str">
        <f>IF(ISNA(VLOOKUP(A527,DECLARATIONS!C$5:D$292,2,FALSE)),"",IF(VLOOKUP(A527,DECLARATIONS!C$5:D$292,2,FALSE)="","---",VLOOKUP(A527,DECLARATIONS!C$5:D$292,2,FALSE)))</f>
        <v/>
      </c>
      <c r="C527" s="103" t="str">
        <f>IF(ISNA(VLOOKUP(A527,DECLARATIONS!C$5:G$292,5,FALSE)),"",IF(VLOOKUP(A527,DECLARATIONS!C$5:G$292,5,FALSE)="","---",VLOOKUP(A527,DECLARATIONS!C$5:G$292,5,FALSE)))</f>
        <v/>
      </c>
      <c r="D527" s="103" t="str">
        <f>IF(ISNA(VLOOKUP(A527,DECLARATIONS!C$5:G$292,4,FALSE)),"",IF(VLOOKUP(A527,DECLARATIONS!C$5:G$292,4,FALSE)="","---",VLOOKUP(A527,DECLARATIONS!C$5:G$292,4,FALSE)))</f>
        <v/>
      </c>
      <c r="E527" s="102"/>
      <c r="F527" s="104"/>
      <c r="G527" s="151"/>
      <c r="H527" s="104"/>
    </row>
    <row r="528" spans="1:8" ht="20" customHeight="1">
      <c r="A528" s="102"/>
      <c r="B528" s="103" t="str">
        <f>IF(ISNA(VLOOKUP(A528,DECLARATIONS!C$5:D$292,2,FALSE)),"",IF(VLOOKUP(A528,DECLARATIONS!C$5:D$292,2,FALSE)="","---",VLOOKUP(A528,DECLARATIONS!C$5:D$292,2,FALSE)))</f>
        <v/>
      </c>
      <c r="C528" s="103" t="str">
        <f>IF(ISNA(VLOOKUP(A528,DECLARATIONS!C$5:G$292,5,FALSE)),"",IF(VLOOKUP(A528,DECLARATIONS!C$5:G$292,5,FALSE)="","---",VLOOKUP(A528,DECLARATIONS!C$5:G$292,5,FALSE)))</f>
        <v/>
      </c>
      <c r="D528" s="103" t="str">
        <f>IF(ISNA(VLOOKUP(A528,DECLARATIONS!C$5:G$292,4,FALSE)),"",IF(VLOOKUP(A528,DECLARATIONS!C$5:G$292,4,FALSE)="","---",VLOOKUP(A528,DECLARATIONS!C$5:G$292,4,FALSE)))</f>
        <v/>
      </c>
      <c r="E528" s="102"/>
      <c r="F528" s="104"/>
      <c r="G528" s="151"/>
      <c r="H528" s="104"/>
    </row>
    <row r="529" spans="1:8" ht="20" customHeight="1">
      <c r="A529" s="102"/>
      <c r="B529" s="103" t="str">
        <f>IF(ISNA(VLOOKUP(A529,DECLARATIONS!C$5:D$292,2,FALSE)),"",IF(VLOOKUP(A529,DECLARATIONS!C$5:D$292,2,FALSE)="","---",VLOOKUP(A529,DECLARATIONS!C$5:D$292,2,FALSE)))</f>
        <v/>
      </c>
      <c r="C529" s="103" t="str">
        <f>IF(ISNA(VLOOKUP(A529,DECLARATIONS!C$5:G$292,5,FALSE)),"",IF(VLOOKUP(A529,DECLARATIONS!C$5:G$292,5,FALSE)="","---",VLOOKUP(A529,DECLARATIONS!C$5:G$292,5,FALSE)))</f>
        <v/>
      </c>
      <c r="D529" s="103" t="str">
        <f>IF(ISNA(VLOOKUP(A529,DECLARATIONS!C$5:G$292,4,FALSE)),"",IF(VLOOKUP(A529,DECLARATIONS!C$5:G$292,4,FALSE)="","---",VLOOKUP(A529,DECLARATIONS!C$5:G$292,4,FALSE)))</f>
        <v/>
      </c>
      <c r="E529" s="102"/>
      <c r="F529" s="104"/>
      <c r="G529" s="151"/>
      <c r="H529" s="104"/>
    </row>
    <row r="530" spans="1:8" ht="20" customHeight="1">
      <c r="A530" s="102"/>
      <c r="B530" s="103" t="str">
        <f>IF(ISNA(VLOOKUP(A530,DECLARATIONS!C$5:D$292,2,FALSE)),"",IF(VLOOKUP(A530,DECLARATIONS!C$5:D$292,2,FALSE)="","---",VLOOKUP(A530,DECLARATIONS!C$5:D$292,2,FALSE)))</f>
        <v/>
      </c>
      <c r="C530" s="103" t="str">
        <f>IF(ISNA(VLOOKUP(A530,DECLARATIONS!C$5:G$292,5,FALSE)),"",IF(VLOOKUP(A530,DECLARATIONS!C$5:G$292,5,FALSE)="","---",VLOOKUP(A530,DECLARATIONS!C$5:G$292,5,FALSE)))</f>
        <v/>
      </c>
      <c r="D530" s="103" t="str">
        <f>IF(ISNA(VLOOKUP(A530,DECLARATIONS!C$5:G$292,4,FALSE)),"",IF(VLOOKUP(A530,DECLARATIONS!C$5:G$292,4,FALSE)="","---",VLOOKUP(A530,DECLARATIONS!C$5:G$292,4,FALSE)))</f>
        <v/>
      </c>
      <c r="E530" s="102"/>
      <c r="F530" s="104"/>
      <c r="G530" s="151"/>
      <c r="H530" s="104"/>
    </row>
    <row r="531" spans="1:8" ht="20" customHeight="1">
      <c r="A531" s="102"/>
      <c r="B531" s="103" t="str">
        <f>IF(ISNA(VLOOKUP(A531,DECLARATIONS!C$5:D$292,2,FALSE)),"",IF(VLOOKUP(A531,DECLARATIONS!C$5:D$292,2,FALSE)="","---",VLOOKUP(A531,DECLARATIONS!C$5:D$292,2,FALSE)))</f>
        <v/>
      </c>
      <c r="C531" s="103" t="str">
        <f>IF(ISNA(VLOOKUP(A531,DECLARATIONS!C$5:G$292,5,FALSE)),"",IF(VLOOKUP(A531,DECLARATIONS!C$5:G$292,5,FALSE)="","---",VLOOKUP(A531,DECLARATIONS!C$5:G$292,5,FALSE)))</f>
        <v/>
      </c>
      <c r="D531" s="103" t="str">
        <f>IF(ISNA(VLOOKUP(A531,DECLARATIONS!C$5:G$292,4,FALSE)),"",IF(VLOOKUP(A531,DECLARATIONS!C$5:G$292,4,FALSE)="","---",VLOOKUP(A531,DECLARATIONS!C$5:G$292,4,FALSE)))</f>
        <v/>
      </c>
      <c r="E531" s="102"/>
      <c r="F531" s="104"/>
      <c r="G531" s="151"/>
      <c r="H531" s="104"/>
    </row>
    <row r="532" spans="1:8" ht="20" customHeight="1">
      <c r="A532" s="102"/>
      <c r="B532" s="103" t="str">
        <f>IF(ISNA(VLOOKUP(A532,DECLARATIONS!C$5:D$292,2,FALSE)),"",IF(VLOOKUP(A532,DECLARATIONS!C$5:D$292,2,FALSE)="","---",VLOOKUP(A532,DECLARATIONS!C$5:D$292,2,FALSE)))</f>
        <v/>
      </c>
      <c r="C532" s="103" t="str">
        <f>IF(ISNA(VLOOKUP(A532,DECLARATIONS!C$5:G$292,5,FALSE)),"",IF(VLOOKUP(A532,DECLARATIONS!C$5:G$292,5,FALSE)="","---",VLOOKUP(A532,DECLARATIONS!C$5:G$292,5,FALSE)))</f>
        <v/>
      </c>
      <c r="D532" s="103" t="str">
        <f>IF(ISNA(VLOOKUP(A532,DECLARATIONS!C$5:G$292,4,FALSE)),"",IF(VLOOKUP(A532,DECLARATIONS!C$5:G$292,4,FALSE)="","---",VLOOKUP(A532,DECLARATIONS!C$5:G$292,4,FALSE)))</f>
        <v/>
      </c>
      <c r="E532" s="102"/>
      <c r="F532" s="104"/>
      <c r="G532" s="151"/>
      <c r="H532" s="104"/>
    </row>
    <row r="533" spans="1:8" ht="20" customHeight="1">
      <c r="A533" s="102"/>
      <c r="B533" s="103" t="str">
        <f>IF(ISNA(VLOOKUP(A533,DECLARATIONS!C$5:D$292,2,FALSE)),"",IF(VLOOKUP(A533,DECLARATIONS!C$5:D$292,2,FALSE)="","---",VLOOKUP(A533,DECLARATIONS!C$5:D$292,2,FALSE)))</f>
        <v/>
      </c>
      <c r="C533" s="103" t="str">
        <f>IF(ISNA(VLOOKUP(A533,DECLARATIONS!C$5:G$292,5,FALSE)),"",IF(VLOOKUP(A533,DECLARATIONS!C$5:G$292,5,FALSE)="","---",VLOOKUP(A533,DECLARATIONS!C$5:G$292,5,FALSE)))</f>
        <v/>
      </c>
      <c r="D533" s="103" t="str">
        <f>IF(ISNA(VLOOKUP(A533,DECLARATIONS!C$5:G$292,4,FALSE)),"",IF(VLOOKUP(A533,DECLARATIONS!C$5:G$292,4,FALSE)="","---",VLOOKUP(A533,DECLARATIONS!C$5:G$292,4,FALSE)))</f>
        <v/>
      </c>
      <c r="E533" s="102"/>
      <c r="F533" s="104"/>
      <c r="G533" s="151"/>
      <c r="H533" s="104"/>
    </row>
    <row r="534" spans="1:8" ht="20" customHeight="1">
      <c r="A534" s="102"/>
      <c r="B534" s="103" t="str">
        <f>IF(ISNA(VLOOKUP(A534,DECLARATIONS!C$5:D$292,2,FALSE)),"",IF(VLOOKUP(A534,DECLARATIONS!C$5:D$292,2,FALSE)="","---",VLOOKUP(A534,DECLARATIONS!C$5:D$292,2,FALSE)))</f>
        <v/>
      </c>
      <c r="C534" s="103" t="str">
        <f>IF(ISNA(VLOOKUP(A534,DECLARATIONS!C$5:G$292,5,FALSE)),"",IF(VLOOKUP(A534,DECLARATIONS!C$5:G$292,5,FALSE)="","---",VLOOKUP(A534,DECLARATIONS!C$5:G$292,5,FALSE)))</f>
        <v/>
      </c>
      <c r="D534" s="103" t="str">
        <f>IF(ISNA(VLOOKUP(A534,DECLARATIONS!C$5:G$292,4,FALSE)),"",IF(VLOOKUP(A534,DECLARATIONS!C$5:G$292,4,FALSE)="","---",VLOOKUP(A534,DECLARATIONS!C$5:G$292,4,FALSE)))</f>
        <v/>
      </c>
      <c r="E534" s="102"/>
      <c r="F534" s="104"/>
      <c r="G534" s="151"/>
      <c r="H534" s="104"/>
    </row>
    <row r="535" spans="1:8" ht="20" customHeight="1">
      <c r="A535" s="102"/>
      <c r="B535" s="103" t="str">
        <f>IF(ISNA(VLOOKUP(A535,DECLARATIONS!C$5:D$292,2,FALSE)),"",IF(VLOOKUP(A535,DECLARATIONS!C$5:D$292,2,FALSE)="","---",VLOOKUP(A535,DECLARATIONS!C$5:D$292,2,FALSE)))</f>
        <v/>
      </c>
      <c r="C535" s="103" t="str">
        <f>IF(ISNA(VLOOKUP(A535,DECLARATIONS!C$5:G$292,5,FALSE)),"",IF(VLOOKUP(A535,DECLARATIONS!C$5:G$292,5,FALSE)="","---",VLOOKUP(A535,DECLARATIONS!C$5:G$292,5,FALSE)))</f>
        <v/>
      </c>
      <c r="D535" s="103" t="str">
        <f>IF(ISNA(VLOOKUP(A535,DECLARATIONS!C$5:G$292,4,FALSE)),"",IF(VLOOKUP(A535,DECLARATIONS!C$5:G$292,4,FALSE)="","---",VLOOKUP(A535,DECLARATIONS!C$5:G$292,4,FALSE)))</f>
        <v/>
      </c>
      <c r="E535" s="102"/>
      <c r="F535" s="104"/>
      <c r="G535" s="151"/>
      <c r="H535" s="104"/>
    </row>
    <row r="536" spans="1:8" ht="20" customHeight="1">
      <c r="A536" s="102"/>
      <c r="B536" s="103" t="str">
        <f>IF(ISNA(VLOOKUP(A536,DECLARATIONS!C$5:D$292,2,FALSE)),"",IF(VLOOKUP(A536,DECLARATIONS!C$5:D$292,2,FALSE)="","---",VLOOKUP(A536,DECLARATIONS!C$5:D$292,2,FALSE)))</f>
        <v/>
      </c>
      <c r="C536" s="103" t="str">
        <f>IF(ISNA(VLOOKUP(A536,DECLARATIONS!C$5:G$292,5,FALSE)),"",IF(VLOOKUP(A536,DECLARATIONS!C$5:G$292,5,FALSE)="","---",VLOOKUP(A536,DECLARATIONS!C$5:G$292,5,FALSE)))</f>
        <v/>
      </c>
      <c r="D536" s="103" t="str">
        <f>IF(ISNA(VLOOKUP(A536,DECLARATIONS!C$5:G$292,4,FALSE)),"",IF(VLOOKUP(A536,DECLARATIONS!C$5:G$292,4,FALSE)="","---",VLOOKUP(A536,DECLARATIONS!C$5:G$292,4,FALSE)))</f>
        <v/>
      </c>
      <c r="E536" s="102"/>
      <c r="F536" s="104"/>
      <c r="G536" s="151"/>
      <c r="H536" s="104"/>
    </row>
    <row r="537" spans="1:8" ht="20" customHeight="1">
      <c r="A537" s="102"/>
      <c r="B537" s="103" t="str">
        <f>IF(ISNA(VLOOKUP(A537,DECLARATIONS!C$5:D$292,2,FALSE)),"",IF(VLOOKUP(A537,DECLARATIONS!C$5:D$292,2,FALSE)="","---",VLOOKUP(A537,DECLARATIONS!C$5:D$292,2,FALSE)))</f>
        <v/>
      </c>
      <c r="C537" s="103" t="str">
        <f>IF(ISNA(VLOOKUP(A537,DECLARATIONS!C$5:G$292,5,FALSE)),"",IF(VLOOKUP(A537,DECLARATIONS!C$5:G$292,5,FALSE)="","---",VLOOKUP(A537,DECLARATIONS!C$5:G$292,5,FALSE)))</f>
        <v/>
      </c>
      <c r="D537" s="103" t="str">
        <f>IF(ISNA(VLOOKUP(A537,DECLARATIONS!C$5:G$292,4,FALSE)),"",IF(VLOOKUP(A537,DECLARATIONS!C$5:G$292,4,FALSE)="","---",VLOOKUP(A537,DECLARATIONS!C$5:G$292,4,FALSE)))</f>
        <v/>
      </c>
      <c r="E537" s="102"/>
      <c r="F537" s="104"/>
      <c r="G537" s="151"/>
      <c r="H537" s="104"/>
    </row>
    <row r="538" spans="1:8" ht="20" customHeight="1">
      <c r="A538" s="102"/>
      <c r="B538" s="103" t="str">
        <f>IF(ISNA(VLOOKUP(A538,DECLARATIONS!C$5:D$292,2,FALSE)),"",IF(VLOOKUP(A538,DECLARATIONS!C$5:D$292,2,FALSE)="","---",VLOOKUP(A538,DECLARATIONS!C$5:D$292,2,FALSE)))</f>
        <v/>
      </c>
      <c r="C538" s="103" t="str">
        <f>IF(ISNA(VLOOKUP(A538,DECLARATIONS!C$5:G$292,5,FALSE)),"",IF(VLOOKUP(A538,DECLARATIONS!C$5:G$292,5,FALSE)="","---",VLOOKUP(A538,DECLARATIONS!C$5:G$292,5,FALSE)))</f>
        <v/>
      </c>
      <c r="D538" s="103" t="str">
        <f>IF(ISNA(VLOOKUP(A538,DECLARATIONS!C$5:G$292,4,FALSE)),"",IF(VLOOKUP(A538,DECLARATIONS!C$5:G$292,4,FALSE)="","---",VLOOKUP(A538,DECLARATIONS!C$5:G$292,4,FALSE)))</f>
        <v/>
      </c>
      <c r="E538" s="102"/>
      <c r="F538" s="104"/>
      <c r="G538" s="151"/>
      <c r="H538" s="104"/>
    </row>
    <row r="539" spans="1:8" ht="20" customHeight="1">
      <c r="A539" s="102"/>
      <c r="B539" s="103" t="str">
        <f>IF(ISNA(VLOOKUP(A539,DECLARATIONS!C$5:D$292,2,FALSE)),"",IF(VLOOKUP(A539,DECLARATIONS!C$5:D$292,2,FALSE)="","---",VLOOKUP(A539,DECLARATIONS!C$5:D$292,2,FALSE)))</f>
        <v/>
      </c>
      <c r="C539" s="103" t="str">
        <f>IF(ISNA(VLOOKUP(A539,DECLARATIONS!C$5:G$292,5,FALSE)),"",IF(VLOOKUP(A539,DECLARATIONS!C$5:G$292,5,FALSE)="","---",VLOOKUP(A539,DECLARATIONS!C$5:G$292,5,FALSE)))</f>
        <v/>
      </c>
      <c r="D539" s="103" t="str">
        <f>IF(ISNA(VLOOKUP(A539,DECLARATIONS!C$5:G$292,4,FALSE)),"",IF(VLOOKUP(A539,DECLARATIONS!C$5:G$292,4,FALSE)="","---",VLOOKUP(A539,DECLARATIONS!C$5:G$292,4,FALSE)))</f>
        <v/>
      </c>
      <c r="E539" s="102"/>
      <c r="F539" s="104"/>
      <c r="G539" s="151"/>
      <c r="H539" s="104"/>
    </row>
    <row r="540" spans="1:8" ht="20" customHeight="1">
      <c r="A540" s="102"/>
      <c r="B540" s="103" t="str">
        <f>IF(ISNA(VLOOKUP(A540,DECLARATIONS!C$5:D$292,2,FALSE)),"",IF(VLOOKUP(A540,DECLARATIONS!C$5:D$292,2,FALSE)="","---",VLOOKUP(A540,DECLARATIONS!C$5:D$292,2,FALSE)))</f>
        <v/>
      </c>
      <c r="C540" s="103" t="str">
        <f>IF(ISNA(VLOOKUP(A540,DECLARATIONS!C$5:G$292,5,FALSE)),"",IF(VLOOKUP(A540,DECLARATIONS!C$5:G$292,5,FALSE)="","---",VLOOKUP(A540,DECLARATIONS!C$5:G$292,5,FALSE)))</f>
        <v/>
      </c>
      <c r="D540" s="103" t="str">
        <f>IF(ISNA(VLOOKUP(A540,DECLARATIONS!C$5:G$292,4,FALSE)),"",IF(VLOOKUP(A540,DECLARATIONS!C$5:G$292,4,FALSE)="","---",VLOOKUP(A540,DECLARATIONS!C$5:G$292,4,FALSE)))</f>
        <v/>
      </c>
      <c r="E540" s="102"/>
      <c r="F540" s="104"/>
      <c r="G540" s="151"/>
      <c r="H540" s="104"/>
    </row>
    <row r="541" spans="1:8" ht="20" customHeight="1">
      <c r="A541" s="102"/>
      <c r="B541" s="103" t="str">
        <f>IF(ISNA(VLOOKUP(A541,DECLARATIONS!C$5:D$292,2,FALSE)),"",IF(VLOOKUP(A541,DECLARATIONS!C$5:D$292,2,FALSE)="","---",VLOOKUP(A541,DECLARATIONS!C$5:D$292,2,FALSE)))</f>
        <v/>
      </c>
      <c r="C541" s="103" t="str">
        <f>IF(ISNA(VLOOKUP(A541,DECLARATIONS!C$5:G$292,5,FALSE)),"",IF(VLOOKUP(A541,DECLARATIONS!C$5:G$292,5,FALSE)="","---",VLOOKUP(A541,DECLARATIONS!C$5:G$292,5,FALSE)))</f>
        <v/>
      </c>
      <c r="D541" s="103" t="str">
        <f>IF(ISNA(VLOOKUP(A541,DECLARATIONS!C$5:G$292,4,FALSE)),"",IF(VLOOKUP(A541,DECLARATIONS!C$5:G$292,4,FALSE)="","---",VLOOKUP(A541,DECLARATIONS!C$5:G$292,4,FALSE)))</f>
        <v/>
      </c>
      <c r="E541" s="104"/>
      <c r="F541" s="104"/>
      <c r="G541" s="151"/>
      <c r="H541" s="104"/>
    </row>
    <row r="542" spans="1:8" ht="20" customHeight="1">
      <c r="A542" s="102"/>
      <c r="B542" s="103" t="str">
        <f>IF(ISNA(VLOOKUP(A542,DECLARATIONS!C$5:D$292,2,FALSE)),"",IF(VLOOKUP(A542,DECLARATIONS!C$5:D$292,2,FALSE)="","---",VLOOKUP(A542,DECLARATIONS!C$5:D$292,2,FALSE)))</f>
        <v/>
      </c>
      <c r="C542" s="103" t="str">
        <f>IF(ISNA(VLOOKUP(A542,DECLARATIONS!C$5:G$292,5,FALSE)),"",IF(VLOOKUP(A542,DECLARATIONS!C$5:G$292,5,FALSE)="","---",VLOOKUP(A542,DECLARATIONS!C$5:G$292,5,FALSE)))</f>
        <v/>
      </c>
      <c r="D542" s="103" t="str">
        <f>IF(ISNA(VLOOKUP(A542,DECLARATIONS!C$5:G$292,4,FALSE)),"",IF(VLOOKUP(A542,DECLARATIONS!C$5:G$292,4,FALSE)="","---",VLOOKUP(A542,DECLARATIONS!C$5:G$292,4,FALSE)))</f>
        <v/>
      </c>
      <c r="E542" s="104"/>
      <c r="F542" s="104"/>
      <c r="G542" s="151"/>
      <c r="H542" s="104"/>
    </row>
    <row r="543" spans="1:8" ht="20" customHeight="1">
      <c r="A543" s="102"/>
      <c r="B543" s="103" t="str">
        <f>IF(ISNA(VLOOKUP(A543,DECLARATIONS!C$5:D$292,2,FALSE)),"",IF(VLOOKUP(A543,DECLARATIONS!C$5:D$292,2,FALSE)="","---",VLOOKUP(A543,DECLARATIONS!C$5:D$292,2,FALSE)))</f>
        <v/>
      </c>
      <c r="C543" s="103" t="str">
        <f>IF(ISNA(VLOOKUP(A543,DECLARATIONS!C$5:G$292,5,FALSE)),"",IF(VLOOKUP(A543,DECLARATIONS!C$5:G$292,5,FALSE)="","---",VLOOKUP(A543,DECLARATIONS!C$5:G$292,5,FALSE)))</f>
        <v/>
      </c>
      <c r="D543" s="103" t="str">
        <f>IF(ISNA(VLOOKUP(A543,DECLARATIONS!C$5:G$292,4,FALSE)),"",IF(VLOOKUP(A543,DECLARATIONS!C$5:G$292,4,FALSE)="","---",VLOOKUP(A543,DECLARATIONS!C$5:G$292,4,FALSE)))</f>
        <v/>
      </c>
      <c r="E543" s="104"/>
      <c r="F543" s="104"/>
      <c r="G543" s="151"/>
      <c r="H543" s="104"/>
    </row>
    <row r="544" spans="1:8" ht="20" customHeight="1">
      <c r="A544" s="102"/>
      <c r="B544" s="103" t="str">
        <f>IF(ISNA(VLOOKUP(A544,DECLARATIONS!C$5:D$292,2,FALSE)),"",IF(VLOOKUP(A544,DECLARATIONS!C$5:D$292,2,FALSE)="","---",VLOOKUP(A544,DECLARATIONS!C$5:D$292,2,FALSE)))</f>
        <v/>
      </c>
      <c r="C544" s="103" t="str">
        <f>IF(ISNA(VLOOKUP(A544,DECLARATIONS!C$5:G$292,5,FALSE)),"",IF(VLOOKUP(A544,DECLARATIONS!C$5:G$292,5,FALSE)="","---",VLOOKUP(A544,DECLARATIONS!C$5:G$292,5,FALSE)))</f>
        <v/>
      </c>
      <c r="D544" s="103" t="str">
        <f>IF(ISNA(VLOOKUP(A544,DECLARATIONS!C$5:G$292,4,FALSE)),"",IF(VLOOKUP(A544,DECLARATIONS!C$5:G$292,4,FALSE)="","---",VLOOKUP(A544,DECLARATIONS!C$5:G$292,4,FALSE)))</f>
        <v/>
      </c>
      <c r="E544" s="104"/>
      <c r="F544" s="104"/>
      <c r="G544" s="151"/>
      <c r="H544" s="104"/>
    </row>
    <row r="545" spans="1:8" ht="20" customHeight="1">
      <c r="A545" s="102"/>
      <c r="B545" s="103" t="str">
        <f>IF(ISNA(VLOOKUP(A545,DECLARATIONS!C$5:D$292,2,FALSE)),"",IF(VLOOKUP(A545,DECLARATIONS!C$5:D$292,2,FALSE)="","---",VLOOKUP(A545,DECLARATIONS!C$5:D$292,2,FALSE)))</f>
        <v/>
      </c>
      <c r="C545" s="103" t="str">
        <f>IF(ISNA(VLOOKUP(A545,DECLARATIONS!C$5:G$292,5,FALSE)),"",IF(VLOOKUP(A545,DECLARATIONS!C$5:G$292,5,FALSE)="","---",VLOOKUP(A545,DECLARATIONS!C$5:G$292,5,FALSE)))</f>
        <v/>
      </c>
      <c r="D545" s="103" t="str">
        <f>IF(ISNA(VLOOKUP(A545,DECLARATIONS!C$5:G$292,4,FALSE)),"",IF(VLOOKUP(A545,DECLARATIONS!C$5:G$292,4,FALSE)="","---",VLOOKUP(A545,DECLARATIONS!C$5:G$292,4,FALSE)))</f>
        <v/>
      </c>
      <c r="E545" s="104"/>
      <c r="F545" s="104"/>
      <c r="G545" s="151"/>
      <c r="H545" s="104"/>
    </row>
    <row r="546" spans="1:8" ht="20" customHeight="1">
      <c r="A546" s="102"/>
      <c r="B546" s="103" t="str">
        <f>IF(ISNA(VLOOKUP(A546,DECLARATIONS!C$5:D$292,2,FALSE)),"",IF(VLOOKUP(A546,DECLARATIONS!C$5:D$292,2,FALSE)="","---",VLOOKUP(A546,DECLARATIONS!C$5:D$292,2,FALSE)))</f>
        <v/>
      </c>
      <c r="C546" s="103" t="str">
        <f>IF(ISNA(VLOOKUP(A546,DECLARATIONS!C$5:G$292,5,FALSE)),"",IF(VLOOKUP(A546,DECLARATIONS!C$5:G$292,5,FALSE)="","---",VLOOKUP(A546,DECLARATIONS!C$5:G$292,5,FALSE)))</f>
        <v/>
      </c>
      <c r="D546" s="103" t="str">
        <f>IF(ISNA(VLOOKUP(A546,DECLARATIONS!C$5:G$292,4,FALSE)),"",IF(VLOOKUP(A546,DECLARATIONS!C$5:G$292,4,FALSE)="","---",VLOOKUP(A546,DECLARATIONS!C$5:G$292,4,FALSE)))</f>
        <v/>
      </c>
      <c r="E546" s="104"/>
      <c r="F546" s="104"/>
      <c r="G546" s="151"/>
      <c r="H546" s="104"/>
    </row>
    <row r="547" spans="1:8" ht="20" customHeight="1">
      <c r="A547" s="102"/>
      <c r="B547" s="103" t="str">
        <f>IF(ISNA(VLOOKUP(A547,DECLARATIONS!C$5:D$292,2,FALSE)),"",IF(VLOOKUP(A547,DECLARATIONS!C$5:D$292,2,FALSE)="","---",VLOOKUP(A547,DECLARATIONS!C$5:D$292,2,FALSE)))</f>
        <v/>
      </c>
      <c r="C547" s="103" t="str">
        <f>IF(ISNA(VLOOKUP(A547,DECLARATIONS!C$5:G$292,5,FALSE)),"",IF(VLOOKUP(A547,DECLARATIONS!C$5:G$292,5,FALSE)="","---",VLOOKUP(A547,DECLARATIONS!C$5:G$292,5,FALSE)))</f>
        <v/>
      </c>
      <c r="D547" s="103" t="str">
        <f>IF(ISNA(VLOOKUP(A547,DECLARATIONS!C$5:G$292,4,FALSE)),"",IF(VLOOKUP(A547,DECLARATIONS!C$5:G$292,4,FALSE)="","---",VLOOKUP(A547,DECLARATIONS!C$5:G$292,4,FALSE)))</f>
        <v/>
      </c>
      <c r="E547" s="104"/>
      <c r="F547" s="104"/>
      <c r="G547" s="151"/>
      <c r="H547" s="104"/>
    </row>
    <row r="548" spans="1:8" ht="20" customHeight="1">
      <c r="A548" s="102"/>
      <c r="B548" s="103" t="str">
        <f>IF(ISNA(VLOOKUP(A548,DECLARATIONS!C$5:D$292,2,FALSE)),"",IF(VLOOKUP(A548,DECLARATIONS!C$5:D$292,2,FALSE)="","---",VLOOKUP(A548,DECLARATIONS!C$5:D$292,2,FALSE)))</f>
        <v/>
      </c>
      <c r="C548" s="103" t="str">
        <f>IF(ISNA(VLOOKUP(A548,DECLARATIONS!C$5:G$292,5,FALSE)),"",IF(VLOOKUP(A548,DECLARATIONS!C$5:G$292,5,FALSE)="","---",VLOOKUP(A548,DECLARATIONS!C$5:G$292,5,FALSE)))</f>
        <v/>
      </c>
      <c r="D548" s="103" t="str">
        <f>IF(ISNA(VLOOKUP(A548,DECLARATIONS!C$5:G$292,4,FALSE)),"",IF(VLOOKUP(A548,DECLARATIONS!C$5:G$292,4,FALSE)="","---",VLOOKUP(A548,DECLARATIONS!C$5:G$292,4,FALSE)))</f>
        <v/>
      </c>
      <c r="E548" s="104"/>
      <c r="F548" s="104"/>
      <c r="G548" s="151"/>
      <c r="H548" s="104"/>
    </row>
    <row r="549" spans="1:8" ht="20" customHeight="1">
      <c r="A549" s="102"/>
      <c r="B549" s="103" t="str">
        <f>IF(ISNA(VLOOKUP(A549,DECLARATIONS!C$5:D$292,2,FALSE)),"",IF(VLOOKUP(A549,DECLARATIONS!C$5:D$292,2,FALSE)="","---",VLOOKUP(A549,DECLARATIONS!C$5:D$292,2,FALSE)))</f>
        <v/>
      </c>
      <c r="C549" s="103" t="str">
        <f>IF(ISNA(VLOOKUP(A549,DECLARATIONS!C$5:G$292,5,FALSE)),"",IF(VLOOKUP(A549,DECLARATIONS!C$5:G$292,5,FALSE)="","---",VLOOKUP(A549,DECLARATIONS!C$5:G$292,5,FALSE)))</f>
        <v/>
      </c>
      <c r="D549" s="103" t="str">
        <f>IF(ISNA(VLOOKUP(A549,DECLARATIONS!C$5:G$292,4,FALSE)),"",IF(VLOOKUP(A549,DECLARATIONS!C$5:G$292,4,FALSE)="","---",VLOOKUP(A549,DECLARATIONS!C$5:G$292,4,FALSE)))</f>
        <v/>
      </c>
      <c r="E549" s="104"/>
      <c r="F549" s="104"/>
      <c r="G549" s="151"/>
      <c r="H549" s="104"/>
    </row>
    <row r="550" spans="1:8" ht="20" customHeight="1">
      <c r="A550" s="102"/>
      <c r="B550" s="103" t="str">
        <f>IF(ISNA(VLOOKUP(A550,DECLARATIONS!C$5:D$292,2,FALSE)),"",IF(VLOOKUP(A550,DECLARATIONS!C$5:D$292,2,FALSE)="","---",VLOOKUP(A550,DECLARATIONS!C$5:D$292,2,FALSE)))</f>
        <v/>
      </c>
      <c r="C550" s="103" t="str">
        <f>IF(ISNA(VLOOKUP(A550,DECLARATIONS!C$5:G$292,5,FALSE)),"",IF(VLOOKUP(A550,DECLARATIONS!C$5:G$292,5,FALSE)="","---",VLOOKUP(A550,DECLARATIONS!C$5:G$292,5,FALSE)))</f>
        <v/>
      </c>
      <c r="D550" s="103" t="str">
        <f>IF(ISNA(VLOOKUP(A550,DECLARATIONS!C$5:G$292,4,FALSE)),"",IF(VLOOKUP(A550,DECLARATIONS!C$5:G$292,4,FALSE)="","---",VLOOKUP(A550,DECLARATIONS!C$5:G$292,4,FALSE)))</f>
        <v/>
      </c>
      <c r="E550" s="104"/>
      <c r="F550" s="104"/>
      <c r="G550" s="151"/>
      <c r="H550" s="104"/>
    </row>
    <row r="551" spans="1:8" ht="20" customHeight="1">
      <c r="A551" s="102"/>
      <c r="B551" s="103" t="str">
        <f>IF(ISNA(VLOOKUP(A551,DECLARATIONS!C$5:D$292,2,FALSE)),"",IF(VLOOKUP(A551,DECLARATIONS!C$5:D$292,2,FALSE)="","---",VLOOKUP(A551,DECLARATIONS!C$5:D$292,2,FALSE)))</f>
        <v/>
      </c>
      <c r="C551" s="103" t="str">
        <f>IF(ISNA(VLOOKUP(A551,DECLARATIONS!C$5:G$292,5,FALSE)),"",IF(VLOOKUP(A551,DECLARATIONS!C$5:G$292,5,FALSE)="","---",VLOOKUP(A551,DECLARATIONS!C$5:G$292,5,FALSE)))</f>
        <v/>
      </c>
      <c r="D551" s="103" t="str">
        <f>IF(ISNA(VLOOKUP(A551,DECLARATIONS!C$5:G$292,4,FALSE)),"",IF(VLOOKUP(A551,DECLARATIONS!C$5:G$292,4,FALSE)="","---",VLOOKUP(A551,DECLARATIONS!C$5:G$292,4,FALSE)))</f>
        <v/>
      </c>
      <c r="E551" s="104"/>
      <c r="F551" s="104"/>
      <c r="G551" s="151"/>
      <c r="H551" s="104"/>
    </row>
    <row r="552" spans="1:8" ht="20" customHeight="1">
      <c r="A552" s="102"/>
      <c r="B552" s="103" t="str">
        <f>IF(ISNA(VLOOKUP(A552,DECLARATIONS!C$5:D$292,2,FALSE)),"",IF(VLOOKUP(A552,DECLARATIONS!C$5:D$292,2,FALSE)="","---",VLOOKUP(A552,DECLARATIONS!C$5:D$292,2,FALSE)))</f>
        <v/>
      </c>
      <c r="C552" s="103" t="str">
        <f>IF(ISNA(VLOOKUP(A552,DECLARATIONS!C$5:G$292,5,FALSE)),"",IF(VLOOKUP(A552,DECLARATIONS!C$5:G$292,5,FALSE)="","---",VLOOKUP(A552,DECLARATIONS!C$5:G$292,5,FALSE)))</f>
        <v/>
      </c>
      <c r="D552" s="103" t="str">
        <f>IF(ISNA(VLOOKUP(A552,DECLARATIONS!C$5:G$292,4,FALSE)),"",IF(VLOOKUP(A552,DECLARATIONS!C$5:G$292,4,FALSE)="","---",VLOOKUP(A552,DECLARATIONS!C$5:G$292,4,FALSE)))</f>
        <v/>
      </c>
      <c r="E552" s="104"/>
      <c r="F552" s="104"/>
      <c r="G552" s="151"/>
      <c r="H552" s="104"/>
    </row>
    <row r="553" spans="1:8" ht="20" customHeight="1">
      <c r="A553" s="102"/>
      <c r="B553" s="103" t="str">
        <f>IF(ISNA(VLOOKUP(A553,DECLARATIONS!C$5:D$292,2,FALSE)),"",IF(VLOOKUP(A553,DECLARATIONS!C$5:D$292,2,FALSE)="","---",VLOOKUP(A553,DECLARATIONS!C$5:D$292,2,FALSE)))</f>
        <v/>
      </c>
      <c r="C553" s="103" t="str">
        <f>IF(ISNA(VLOOKUP(A553,DECLARATIONS!C$5:G$292,5,FALSE)),"",IF(VLOOKUP(A553,DECLARATIONS!C$5:G$292,5,FALSE)="","---",VLOOKUP(A553,DECLARATIONS!C$5:G$292,5,FALSE)))</f>
        <v/>
      </c>
      <c r="D553" s="103" t="str">
        <f>IF(ISNA(VLOOKUP(A553,DECLARATIONS!C$5:G$292,4,FALSE)),"",IF(VLOOKUP(A553,DECLARATIONS!C$5:G$292,4,FALSE)="","---",VLOOKUP(A553,DECLARATIONS!C$5:G$292,4,FALSE)))</f>
        <v/>
      </c>
      <c r="E553" s="104"/>
      <c r="F553" s="104"/>
      <c r="G553" s="151"/>
      <c r="H553" s="104"/>
    </row>
    <row r="554" spans="1:8" ht="20" customHeight="1">
      <c r="A554" s="102"/>
      <c r="B554" s="103" t="str">
        <f>IF(ISNA(VLOOKUP(A554,DECLARATIONS!C$5:D$292,2,FALSE)),"",IF(VLOOKUP(A554,DECLARATIONS!C$5:D$292,2,FALSE)="","---",VLOOKUP(A554,DECLARATIONS!C$5:D$292,2,FALSE)))</f>
        <v/>
      </c>
      <c r="C554" s="103" t="str">
        <f>IF(ISNA(VLOOKUP(A554,DECLARATIONS!C$5:G$292,5,FALSE)),"",IF(VLOOKUP(A554,DECLARATIONS!C$5:G$292,5,FALSE)="","---",VLOOKUP(A554,DECLARATIONS!C$5:G$292,5,FALSE)))</f>
        <v/>
      </c>
      <c r="D554" s="103" t="str">
        <f>IF(ISNA(VLOOKUP(A554,DECLARATIONS!C$5:G$292,4,FALSE)),"",IF(VLOOKUP(A554,DECLARATIONS!C$5:G$292,4,FALSE)="","---",VLOOKUP(A554,DECLARATIONS!C$5:G$292,4,FALSE)))</f>
        <v/>
      </c>
      <c r="E554" s="104"/>
      <c r="F554" s="104"/>
      <c r="G554" s="151"/>
      <c r="H554" s="104"/>
    </row>
    <row r="555" spans="1:8">
      <c r="A555" s="105"/>
      <c r="B555" s="106"/>
      <c r="C555" s="106"/>
      <c r="D555" s="106"/>
      <c r="E555" s="107"/>
      <c r="F555" s="107"/>
      <c r="G555" s="107"/>
      <c r="H555" s="107"/>
    </row>
    <row r="556" spans="1:8">
      <c r="A556" s="105"/>
      <c r="B556" s="106"/>
      <c r="C556" s="106"/>
      <c r="D556" s="106"/>
      <c r="E556" s="388" t="s">
        <v>144</v>
      </c>
      <c r="F556" s="388"/>
      <c r="G556" s="389" t="s">
        <v>67</v>
      </c>
      <c r="H556" s="389"/>
    </row>
    <row r="557" spans="1:8">
      <c r="A557" s="105"/>
      <c r="B557" s="397" t="s">
        <v>143</v>
      </c>
      <c r="C557" s="398"/>
      <c r="D557" s="106"/>
      <c r="E557" s="389"/>
      <c r="F557" s="389"/>
      <c r="G557" s="389"/>
      <c r="H557" s="389"/>
    </row>
    <row r="558" spans="1:8">
      <c r="A558" s="105"/>
      <c r="B558" s="399"/>
      <c r="C558" s="400"/>
      <c r="D558" s="106"/>
      <c r="E558" s="389"/>
      <c r="F558" s="389"/>
      <c r="G558" s="389"/>
      <c r="H558" s="389"/>
    </row>
    <row r="559" spans="1:8">
      <c r="A559" s="105"/>
      <c r="B559" s="106"/>
      <c r="C559" s="106"/>
      <c r="D559" s="106"/>
      <c r="E559" s="389"/>
      <c r="F559" s="389"/>
      <c r="G559" s="389"/>
      <c r="H559" s="389"/>
    </row>
    <row r="560" spans="1:8" ht="8" customHeight="1">
      <c r="A560" s="105"/>
      <c r="B560" s="106"/>
      <c r="C560" s="106"/>
      <c r="D560" s="106"/>
      <c r="E560" s="107"/>
      <c r="F560" s="107"/>
      <c r="G560" s="107"/>
      <c r="H560" s="107"/>
    </row>
    <row r="561" spans="1:8" ht="20">
      <c r="A561" s="390" t="str">
        <f>'MATCH DETAILS'!A1:D1</f>
        <v>OXFORDSHIRE TRACK &amp; FIELD LEAGUE 2025</v>
      </c>
      <c r="B561" s="391"/>
      <c r="C561" s="391"/>
      <c r="D561" s="391"/>
      <c r="E561" s="391"/>
      <c r="F561" s="391"/>
      <c r="G561" s="391"/>
      <c r="H561" s="392"/>
    </row>
    <row r="562" spans="1:8" ht="18">
      <c r="A562" s="95" t="s">
        <v>12</v>
      </c>
      <c r="B562" s="96">
        <f>'MATCH DETAILS'!$B$4</f>
        <v>45774</v>
      </c>
      <c r="C562" s="118">
        <v>0.58333333333333337</v>
      </c>
      <c r="D562" s="95" t="s">
        <v>13</v>
      </c>
      <c r="E562" s="393" t="str">
        <f>'MATCH DETAILS'!$B$5</f>
        <v>Horspath, Oxford</v>
      </c>
      <c r="F562" s="394"/>
      <c r="G562" s="394"/>
      <c r="H562" s="395"/>
    </row>
    <row r="563" spans="1:8" ht="18">
      <c r="A563" s="396" t="s">
        <v>77</v>
      </c>
      <c r="B563" s="396"/>
      <c r="C563" s="396"/>
      <c r="D563" s="396"/>
      <c r="E563" s="94">
        <v>1</v>
      </c>
      <c r="F563" s="94">
        <v>2</v>
      </c>
      <c r="G563" s="94">
        <v>3</v>
      </c>
      <c r="H563" s="94" t="s">
        <v>66</v>
      </c>
    </row>
    <row r="564" spans="1:8" ht="18">
      <c r="A564" s="100"/>
      <c r="B564" s="100"/>
      <c r="C564" s="100"/>
      <c r="D564" s="100"/>
      <c r="E564" s="101"/>
      <c r="F564" s="101"/>
      <c r="G564" s="101"/>
      <c r="H564" s="101"/>
    </row>
    <row r="565" spans="1:8" ht="20" customHeight="1">
      <c r="A565" s="102" t="str" cm="1">
        <f t="array" ref="A565">IFERROR(_xlfn.TEXTSPLIT(IFERROR(_xlfn.TEXTJOIN(",",TRUE,_xlfn._xlws.FILTER(BlockAllocations!$F$3:$F$20,BlockAllocations!$E$3:$E$20=BlockAllocations!$G$10)),""),,",")+0,"!")</f>
        <v>!</v>
      </c>
      <c r="B565" s="103" t="str">
        <f>IF(ISNA(VLOOKUP(A565,DECLARATIONS!C$5:D$292,2,FALSE)),"",IF(VLOOKUP(A565,DECLARATIONS!C$5:D$292,2,FALSE)="","---",VLOOKUP(A565,DECLARATIONS!C$5:D$292,2,FALSE)))</f>
        <v/>
      </c>
      <c r="C565" s="103" t="str">
        <f>IF(ISNA(VLOOKUP(A565,DECLARATIONS!C$5:G$292,5,FALSE)),"",IF(VLOOKUP(A565,DECLARATIONS!C$5:G$292,5,FALSE)="","---",VLOOKUP(A565,DECLARATIONS!C$5:G$292,5,FALSE)))</f>
        <v/>
      </c>
      <c r="D565" s="103" t="str">
        <f>IF(ISNA(VLOOKUP(A565,DECLARATIONS!C$5:G$292,4,FALSE)),"",IF(VLOOKUP(A565,DECLARATIONS!C$5:G$292,4,FALSE)="","---",VLOOKUP(A565,DECLARATIONS!C$5:G$292,4,FALSE)))</f>
        <v/>
      </c>
      <c r="E565" s="102"/>
      <c r="F565" s="104"/>
      <c r="G565" s="151"/>
      <c r="H565" s="104"/>
    </row>
    <row r="566" spans="1:8" ht="20" customHeight="1">
      <c r="A566" s="102"/>
      <c r="B566" s="103" t="str">
        <f>IF(ISNA(VLOOKUP(A566,DECLARATIONS!C$5:D$292,2,FALSE)),"",IF(VLOOKUP(A566,DECLARATIONS!C$5:D$292,2,FALSE)="","---",VLOOKUP(A566,DECLARATIONS!C$5:D$292,2,FALSE)))</f>
        <v/>
      </c>
      <c r="C566" s="103" t="str">
        <f>IF(ISNA(VLOOKUP(A566,DECLARATIONS!C$5:G$292,5,FALSE)),"",IF(VLOOKUP(A566,DECLARATIONS!C$5:G$292,5,FALSE)="","---",VLOOKUP(A566,DECLARATIONS!C$5:G$292,5,FALSE)))</f>
        <v/>
      </c>
      <c r="D566" s="103" t="str">
        <f>IF(ISNA(VLOOKUP(A566,DECLARATIONS!C$5:G$292,4,FALSE)),"",IF(VLOOKUP(A566,DECLARATIONS!C$5:G$292,4,FALSE)="","---",VLOOKUP(A566,DECLARATIONS!C$5:G$292,4,FALSE)))</f>
        <v/>
      </c>
      <c r="E566" s="102"/>
      <c r="F566" s="104"/>
      <c r="G566" s="151"/>
      <c r="H566" s="104"/>
    </row>
    <row r="567" spans="1:8" ht="20" customHeight="1">
      <c r="A567" s="102"/>
      <c r="B567" s="103" t="str">
        <f>IF(ISNA(VLOOKUP(A567,DECLARATIONS!C$5:D$292,2,FALSE)),"",IF(VLOOKUP(A567,DECLARATIONS!C$5:D$292,2,FALSE)="","---",VLOOKUP(A567,DECLARATIONS!C$5:D$292,2,FALSE)))</f>
        <v/>
      </c>
      <c r="C567" s="103" t="str">
        <f>IF(ISNA(VLOOKUP(A567,DECLARATIONS!C$5:G$292,5,FALSE)),"",IF(VLOOKUP(A567,DECLARATIONS!C$5:G$292,5,FALSE)="","---",VLOOKUP(A567,DECLARATIONS!C$5:G$292,5,FALSE)))</f>
        <v/>
      </c>
      <c r="D567" s="103" t="str">
        <f>IF(ISNA(VLOOKUP(A567,DECLARATIONS!C$5:G$292,4,FALSE)),"",IF(VLOOKUP(A567,DECLARATIONS!C$5:G$292,4,FALSE)="","---",VLOOKUP(A567,DECLARATIONS!C$5:G$292,4,FALSE)))</f>
        <v/>
      </c>
      <c r="E567" s="102"/>
      <c r="F567" s="104"/>
      <c r="G567" s="151"/>
      <c r="H567" s="104"/>
    </row>
    <row r="568" spans="1:8" ht="20" customHeight="1">
      <c r="A568" s="102"/>
      <c r="B568" s="103" t="str">
        <f>IF(ISNA(VLOOKUP(A568,DECLARATIONS!C$5:D$292,2,FALSE)),"",IF(VLOOKUP(A568,DECLARATIONS!C$5:D$292,2,FALSE)="","---",VLOOKUP(A568,DECLARATIONS!C$5:D$292,2,FALSE)))</f>
        <v/>
      </c>
      <c r="C568" s="103" t="str">
        <f>IF(ISNA(VLOOKUP(A568,DECLARATIONS!C$5:G$292,5,FALSE)),"",IF(VLOOKUP(A568,DECLARATIONS!C$5:G$292,5,FALSE)="","---",VLOOKUP(A568,DECLARATIONS!C$5:G$292,5,FALSE)))</f>
        <v/>
      </c>
      <c r="D568" s="103" t="str">
        <f>IF(ISNA(VLOOKUP(A568,DECLARATIONS!C$5:G$292,4,FALSE)),"",IF(VLOOKUP(A568,DECLARATIONS!C$5:G$292,4,FALSE)="","---",VLOOKUP(A568,DECLARATIONS!C$5:G$292,4,FALSE)))</f>
        <v/>
      </c>
      <c r="E568" s="102"/>
      <c r="F568" s="104"/>
      <c r="G568" s="151"/>
      <c r="H568" s="104"/>
    </row>
    <row r="569" spans="1:8" ht="20" customHeight="1">
      <c r="A569" s="102"/>
      <c r="B569" s="103" t="str">
        <f>IF(ISNA(VLOOKUP(A569,DECLARATIONS!C$5:D$292,2,FALSE)),"",IF(VLOOKUP(A569,DECLARATIONS!C$5:D$292,2,FALSE)="","---",VLOOKUP(A569,DECLARATIONS!C$5:D$292,2,FALSE)))</f>
        <v/>
      </c>
      <c r="C569" s="103" t="str">
        <f>IF(ISNA(VLOOKUP(A569,DECLARATIONS!C$5:G$292,5,FALSE)),"",IF(VLOOKUP(A569,DECLARATIONS!C$5:G$292,5,FALSE)="","---",VLOOKUP(A569,DECLARATIONS!C$5:G$292,5,FALSE)))</f>
        <v/>
      </c>
      <c r="D569" s="103" t="str">
        <f>IF(ISNA(VLOOKUP(A569,DECLARATIONS!C$5:G$292,4,FALSE)),"",IF(VLOOKUP(A569,DECLARATIONS!C$5:G$292,4,FALSE)="","---",VLOOKUP(A569,DECLARATIONS!C$5:G$292,4,FALSE)))</f>
        <v/>
      </c>
      <c r="E569" s="102"/>
      <c r="F569" s="104"/>
      <c r="G569" s="151"/>
      <c r="H569" s="104"/>
    </row>
    <row r="570" spans="1:8" ht="20" customHeight="1">
      <c r="A570" s="102"/>
      <c r="B570" s="103" t="str">
        <f>IF(ISNA(VLOOKUP(A570,DECLARATIONS!C$5:D$292,2,FALSE)),"",IF(VLOOKUP(A570,DECLARATIONS!C$5:D$292,2,FALSE)="","---",VLOOKUP(A570,DECLARATIONS!C$5:D$292,2,FALSE)))</f>
        <v/>
      </c>
      <c r="C570" s="103" t="str">
        <f>IF(ISNA(VLOOKUP(A570,DECLARATIONS!C$5:G$292,5,FALSE)),"",IF(VLOOKUP(A570,DECLARATIONS!C$5:G$292,5,FALSE)="","---",VLOOKUP(A570,DECLARATIONS!C$5:G$292,5,FALSE)))</f>
        <v/>
      </c>
      <c r="D570" s="103" t="str">
        <f>IF(ISNA(VLOOKUP(A570,DECLARATIONS!C$5:G$292,4,FALSE)),"",IF(VLOOKUP(A570,DECLARATIONS!C$5:G$292,4,FALSE)="","---",VLOOKUP(A570,DECLARATIONS!C$5:G$292,4,FALSE)))</f>
        <v/>
      </c>
      <c r="E570" s="102"/>
      <c r="F570" s="104"/>
      <c r="G570" s="151"/>
      <c r="H570" s="104"/>
    </row>
    <row r="571" spans="1:8" ht="20" customHeight="1">
      <c r="A571" s="102"/>
      <c r="B571" s="103" t="str">
        <f>IF(ISNA(VLOOKUP(A571,DECLARATIONS!C$5:D$292,2,FALSE)),"",IF(VLOOKUP(A571,DECLARATIONS!C$5:D$292,2,FALSE)="","---",VLOOKUP(A571,DECLARATIONS!C$5:D$292,2,FALSE)))</f>
        <v/>
      </c>
      <c r="C571" s="103" t="str">
        <f>IF(ISNA(VLOOKUP(A571,DECLARATIONS!C$5:G$292,5,FALSE)),"",IF(VLOOKUP(A571,DECLARATIONS!C$5:G$292,5,FALSE)="","---",VLOOKUP(A571,DECLARATIONS!C$5:G$292,5,FALSE)))</f>
        <v/>
      </c>
      <c r="D571" s="103" t="str">
        <f>IF(ISNA(VLOOKUP(A571,DECLARATIONS!C$5:G$292,4,FALSE)),"",IF(VLOOKUP(A571,DECLARATIONS!C$5:G$292,4,FALSE)="","---",VLOOKUP(A571,DECLARATIONS!C$5:G$292,4,FALSE)))</f>
        <v/>
      </c>
      <c r="E571" s="102"/>
      <c r="F571" s="104"/>
      <c r="G571" s="151"/>
      <c r="H571" s="104"/>
    </row>
    <row r="572" spans="1:8" ht="20" customHeight="1">
      <c r="A572" s="102"/>
      <c r="B572" s="103" t="str">
        <f>IF(ISNA(VLOOKUP(A572,DECLARATIONS!C$5:D$292,2,FALSE)),"",IF(VLOOKUP(A572,DECLARATIONS!C$5:D$292,2,FALSE)="","---",VLOOKUP(A572,DECLARATIONS!C$5:D$292,2,FALSE)))</f>
        <v/>
      </c>
      <c r="C572" s="103" t="str">
        <f>IF(ISNA(VLOOKUP(A572,DECLARATIONS!C$5:G$292,5,FALSE)),"",IF(VLOOKUP(A572,DECLARATIONS!C$5:G$292,5,FALSE)="","---",VLOOKUP(A572,DECLARATIONS!C$5:G$292,5,FALSE)))</f>
        <v/>
      </c>
      <c r="D572" s="103" t="str">
        <f>IF(ISNA(VLOOKUP(A572,DECLARATIONS!C$5:G$292,4,FALSE)),"",IF(VLOOKUP(A572,DECLARATIONS!C$5:G$292,4,FALSE)="","---",VLOOKUP(A572,DECLARATIONS!C$5:G$292,4,FALSE)))</f>
        <v/>
      </c>
      <c r="E572" s="102"/>
      <c r="F572" s="104"/>
      <c r="G572" s="151"/>
      <c r="H572" s="104"/>
    </row>
    <row r="573" spans="1:8" ht="20" customHeight="1">
      <c r="A573" s="102"/>
      <c r="B573" s="103" t="str">
        <f>IF(ISNA(VLOOKUP(A573,DECLARATIONS!C$5:D$292,2,FALSE)),"",IF(VLOOKUP(A573,DECLARATIONS!C$5:D$292,2,FALSE)="","---",VLOOKUP(A573,DECLARATIONS!C$5:D$292,2,FALSE)))</f>
        <v/>
      </c>
      <c r="C573" s="103" t="str">
        <f>IF(ISNA(VLOOKUP(A573,DECLARATIONS!C$5:G$292,5,FALSE)),"",IF(VLOOKUP(A573,DECLARATIONS!C$5:G$292,5,FALSE)="","---",VLOOKUP(A573,DECLARATIONS!C$5:G$292,5,FALSE)))</f>
        <v/>
      </c>
      <c r="D573" s="103" t="str">
        <f>IF(ISNA(VLOOKUP(A573,DECLARATIONS!C$5:G$292,4,FALSE)),"",IF(VLOOKUP(A573,DECLARATIONS!C$5:G$292,4,FALSE)="","---",VLOOKUP(A573,DECLARATIONS!C$5:G$292,4,FALSE)))</f>
        <v/>
      </c>
      <c r="E573" s="102"/>
      <c r="F573" s="104"/>
      <c r="G573" s="151"/>
      <c r="H573" s="104"/>
    </row>
    <row r="574" spans="1:8" ht="20" customHeight="1">
      <c r="A574" s="102"/>
      <c r="B574" s="103" t="str">
        <f>IF(ISNA(VLOOKUP(A574,DECLARATIONS!C$5:D$292,2,FALSE)),"",IF(VLOOKUP(A574,DECLARATIONS!C$5:D$292,2,FALSE)="","---",VLOOKUP(A574,DECLARATIONS!C$5:D$292,2,FALSE)))</f>
        <v/>
      </c>
      <c r="C574" s="103" t="str">
        <f>IF(ISNA(VLOOKUP(A574,DECLARATIONS!C$5:G$292,5,FALSE)),"",IF(VLOOKUP(A574,DECLARATIONS!C$5:G$292,5,FALSE)="","---",VLOOKUP(A574,DECLARATIONS!C$5:G$292,5,FALSE)))</f>
        <v/>
      </c>
      <c r="D574" s="103" t="str">
        <f>IF(ISNA(VLOOKUP(A574,DECLARATIONS!C$5:G$292,4,FALSE)),"",IF(VLOOKUP(A574,DECLARATIONS!C$5:G$292,4,FALSE)="","---",VLOOKUP(A574,DECLARATIONS!C$5:G$292,4,FALSE)))</f>
        <v/>
      </c>
      <c r="E574" s="102"/>
      <c r="F574" s="104"/>
      <c r="G574" s="151"/>
      <c r="H574" s="104"/>
    </row>
    <row r="575" spans="1:8" ht="20" customHeight="1">
      <c r="A575" s="102"/>
      <c r="B575" s="103" t="str">
        <f>IF(ISNA(VLOOKUP(A575,DECLARATIONS!C$5:D$292,2,FALSE)),"",IF(VLOOKUP(A575,DECLARATIONS!C$5:D$292,2,FALSE)="","---",VLOOKUP(A575,DECLARATIONS!C$5:D$292,2,FALSE)))</f>
        <v/>
      </c>
      <c r="C575" s="103" t="str">
        <f>IF(ISNA(VLOOKUP(A575,DECLARATIONS!C$5:G$292,5,FALSE)),"",IF(VLOOKUP(A575,DECLARATIONS!C$5:G$292,5,FALSE)="","---",VLOOKUP(A575,DECLARATIONS!C$5:G$292,5,FALSE)))</f>
        <v/>
      </c>
      <c r="D575" s="103" t="str">
        <f>IF(ISNA(VLOOKUP(A575,DECLARATIONS!C$5:G$292,4,FALSE)),"",IF(VLOOKUP(A575,DECLARATIONS!C$5:G$292,4,FALSE)="","---",VLOOKUP(A575,DECLARATIONS!C$5:G$292,4,FALSE)))</f>
        <v/>
      </c>
      <c r="E575" s="102"/>
      <c r="F575" s="104"/>
      <c r="G575" s="151"/>
      <c r="H575" s="104"/>
    </row>
    <row r="576" spans="1:8" ht="20" customHeight="1">
      <c r="A576" s="102"/>
      <c r="B576" s="103" t="str">
        <f>IF(ISNA(VLOOKUP(A576,DECLARATIONS!C$5:D$292,2,FALSE)),"",IF(VLOOKUP(A576,DECLARATIONS!C$5:D$292,2,FALSE)="","---",VLOOKUP(A576,DECLARATIONS!C$5:D$292,2,FALSE)))</f>
        <v/>
      </c>
      <c r="C576" s="103" t="str">
        <f>IF(ISNA(VLOOKUP(A576,DECLARATIONS!C$5:G$292,5,FALSE)),"",IF(VLOOKUP(A576,DECLARATIONS!C$5:G$292,5,FALSE)="","---",VLOOKUP(A576,DECLARATIONS!C$5:G$292,5,FALSE)))</f>
        <v/>
      </c>
      <c r="D576" s="103" t="str">
        <f>IF(ISNA(VLOOKUP(A576,DECLARATIONS!C$5:G$292,4,FALSE)),"",IF(VLOOKUP(A576,DECLARATIONS!C$5:G$292,4,FALSE)="","---",VLOOKUP(A576,DECLARATIONS!C$5:G$292,4,FALSE)))</f>
        <v/>
      </c>
      <c r="E576" s="102"/>
      <c r="F576" s="104"/>
      <c r="G576" s="151"/>
      <c r="H576" s="104"/>
    </row>
    <row r="577" spans="1:8" ht="20" customHeight="1">
      <c r="A577" s="102"/>
      <c r="B577" s="103" t="str">
        <f>IF(ISNA(VLOOKUP(A577,DECLARATIONS!C$5:D$292,2,FALSE)),"",IF(VLOOKUP(A577,DECLARATIONS!C$5:D$292,2,FALSE)="","---",VLOOKUP(A577,DECLARATIONS!C$5:D$292,2,FALSE)))</f>
        <v/>
      </c>
      <c r="C577" s="103" t="str">
        <f>IF(ISNA(VLOOKUP(A577,DECLARATIONS!C$5:G$292,5,FALSE)),"",IF(VLOOKUP(A577,DECLARATIONS!C$5:G$292,5,FALSE)="","---",VLOOKUP(A577,DECLARATIONS!C$5:G$292,5,FALSE)))</f>
        <v/>
      </c>
      <c r="D577" s="103" t="str">
        <f>IF(ISNA(VLOOKUP(A577,DECLARATIONS!C$5:G$292,4,FALSE)),"",IF(VLOOKUP(A577,DECLARATIONS!C$5:G$292,4,FALSE)="","---",VLOOKUP(A577,DECLARATIONS!C$5:G$292,4,FALSE)))</f>
        <v/>
      </c>
      <c r="E577" s="102"/>
      <c r="F577" s="104"/>
      <c r="G577" s="151"/>
      <c r="H577" s="104"/>
    </row>
    <row r="578" spans="1:8" ht="20" customHeight="1">
      <c r="A578" s="102"/>
      <c r="B578" s="103" t="str">
        <f>IF(ISNA(VLOOKUP(A578,DECLARATIONS!C$5:D$292,2,FALSE)),"",IF(VLOOKUP(A578,DECLARATIONS!C$5:D$292,2,FALSE)="","---",VLOOKUP(A578,DECLARATIONS!C$5:D$292,2,FALSE)))</f>
        <v/>
      </c>
      <c r="C578" s="103" t="str">
        <f>IF(ISNA(VLOOKUP(A578,DECLARATIONS!C$5:G$292,5,FALSE)),"",IF(VLOOKUP(A578,DECLARATIONS!C$5:G$292,5,FALSE)="","---",VLOOKUP(A578,DECLARATIONS!C$5:G$292,5,FALSE)))</f>
        <v/>
      </c>
      <c r="D578" s="103" t="str">
        <f>IF(ISNA(VLOOKUP(A578,DECLARATIONS!C$5:G$292,4,FALSE)),"",IF(VLOOKUP(A578,DECLARATIONS!C$5:G$292,4,FALSE)="","---",VLOOKUP(A578,DECLARATIONS!C$5:G$292,4,FALSE)))</f>
        <v/>
      </c>
      <c r="E578" s="102"/>
      <c r="F578" s="104"/>
      <c r="G578" s="151"/>
      <c r="H578" s="104"/>
    </row>
    <row r="579" spans="1:8" ht="20" customHeight="1">
      <c r="A579" s="102"/>
      <c r="B579" s="103" t="str">
        <f>IF(ISNA(VLOOKUP(A579,DECLARATIONS!C$5:D$292,2,FALSE)),"",IF(VLOOKUP(A579,DECLARATIONS!C$5:D$292,2,FALSE)="","---",VLOOKUP(A579,DECLARATIONS!C$5:D$292,2,FALSE)))</f>
        <v/>
      </c>
      <c r="C579" s="103" t="str">
        <f>IF(ISNA(VLOOKUP(A579,DECLARATIONS!C$5:G$292,5,FALSE)),"",IF(VLOOKUP(A579,DECLARATIONS!C$5:G$292,5,FALSE)="","---",VLOOKUP(A579,DECLARATIONS!C$5:G$292,5,FALSE)))</f>
        <v/>
      </c>
      <c r="D579" s="103" t="str">
        <f>IF(ISNA(VLOOKUP(A579,DECLARATIONS!C$5:G$292,4,FALSE)),"",IF(VLOOKUP(A579,DECLARATIONS!C$5:G$292,4,FALSE)="","---",VLOOKUP(A579,DECLARATIONS!C$5:G$292,4,FALSE)))</f>
        <v/>
      </c>
      <c r="E579" s="102"/>
      <c r="F579" s="104"/>
      <c r="G579" s="151"/>
      <c r="H579" s="104"/>
    </row>
    <row r="580" spans="1:8" ht="20" customHeight="1">
      <c r="A580" s="102"/>
      <c r="B580" s="103" t="str">
        <f>IF(ISNA(VLOOKUP(A580,DECLARATIONS!C$5:D$292,2,FALSE)),"",IF(VLOOKUP(A580,DECLARATIONS!C$5:D$292,2,FALSE)="","---",VLOOKUP(A580,DECLARATIONS!C$5:D$292,2,FALSE)))</f>
        <v/>
      </c>
      <c r="C580" s="103" t="str">
        <f>IF(ISNA(VLOOKUP(A580,DECLARATIONS!C$5:G$292,5,FALSE)),"",IF(VLOOKUP(A580,DECLARATIONS!C$5:G$292,5,FALSE)="","---",VLOOKUP(A580,DECLARATIONS!C$5:G$292,5,FALSE)))</f>
        <v/>
      </c>
      <c r="D580" s="103" t="str">
        <f>IF(ISNA(VLOOKUP(A580,DECLARATIONS!C$5:G$292,4,FALSE)),"",IF(VLOOKUP(A580,DECLARATIONS!C$5:G$292,4,FALSE)="","---",VLOOKUP(A580,DECLARATIONS!C$5:G$292,4,FALSE)))</f>
        <v/>
      </c>
      <c r="E580" s="102"/>
      <c r="F580" s="104"/>
      <c r="G580" s="151"/>
      <c r="H580" s="104"/>
    </row>
    <row r="581" spans="1:8" ht="20" customHeight="1">
      <c r="A581" s="102"/>
      <c r="B581" s="103" t="str">
        <f>IF(ISNA(VLOOKUP(A581,DECLARATIONS!C$5:D$292,2,FALSE)),"",IF(VLOOKUP(A581,DECLARATIONS!C$5:D$292,2,FALSE)="","---",VLOOKUP(A581,DECLARATIONS!C$5:D$292,2,FALSE)))</f>
        <v/>
      </c>
      <c r="C581" s="103" t="str">
        <f>IF(ISNA(VLOOKUP(A581,DECLARATIONS!C$5:G$292,5,FALSE)),"",IF(VLOOKUP(A581,DECLARATIONS!C$5:G$292,5,FALSE)="","---",VLOOKUP(A581,DECLARATIONS!C$5:G$292,5,FALSE)))</f>
        <v/>
      </c>
      <c r="D581" s="103" t="str">
        <f>IF(ISNA(VLOOKUP(A581,DECLARATIONS!C$5:G$292,4,FALSE)),"",IF(VLOOKUP(A581,DECLARATIONS!C$5:G$292,4,FALSE)="","---",VLOOKUP(A581,DECLARATIONS!C$5:G$292,4,FALSE)))</f>
        <v/>
      </c>
      <c r="E581" s="104"/>
      <c r="F581" s="104"/>
      <c r="G581" s="151"/>
      <c r="H581" s="104"/>
    </row>
    <row r="582" spans="1:8" ht="20" customHeight="1">
      <c r="A582" s="102"/>
      <c r="B582" s="103" t="str">
        <f>IF(ISNA(VLOOKUP(A582,DECLARATIONS!C$5:D$292,2,FALSE)),"",IF(VLOOKUP(A582,DECLARATIONS!C$5:D$292,2,FALSE)="","---",VLOOKUP(A582,DECLARATIONS!C$5:D$292,2,FALSE)))</f>
        <v/>
      </c>
      <c r="C582" s="103" t="str">
        <f>IF(ISNA(VLOOKUP(A582,DECLARATIONS!C$5:G$292,5,FALSE)),"",IF(VLOOKUP(A582,DECLARATIONS!C$5:G$292,5,FALSE)="","---",VLOOKUP(A582,DECLARATIONS!C$5:G$292,5,FALSE)))</f>
        <v/>
      </c>
      <c r="D582" s="103" t="str">
        <f>IF(ISNA(VLOOKUP(A582,DECLARATIONS!C$5:G$292,4,FALSE)),"",IF(VLOOKUP(A582,DECLARATIONS!C$5:G$292,4,FALSE)="","---",VLOOKUP(A582,DECLARATIONS!C$5:G$292,4,FALSE)))</f>
        <v/>
      </c>
      <c r="E582" s="104"/>
      <c r="F582" s="104"/>
      <c r="G582" s="151"/>
      <c r="H582" s="104"/>
    </row>
    <row r="583" spans="1:8" ht="20" customHeight="1">
      <c r="A583" s="102"/>
      <c r="B583" s="103" t="str">
        <f>IF(ISNA(VLOOKUP(A583,DECLARATIONS!C$5:D$292,2,FALSE)),"",IF(VLOOKUP(A583,DECLARATIONS!C$5:D$292,2,FALSE)="","---",VLOOKUP(A583,DECLARATIONS!C$5:D$292,2,FALSE)))</f>
        <v/>
      </c>
      <c r="C583" s="103" t="str">
        <f>IF(ISNA(VLOOKUP(A583,DECLARATIONS!C$5:G$292,5,FALSE)),"",IF(VLOOKUP(A583,DECLARATIONS!C$5:G$292,5,FALSE)="","---",VLOOKUP(A583,DECLARATIONS!C$5:G$292,5,FALSE)))</f>
        <v/>
      </c>
      <c r="D583" s="103" t="str">
        <f>IF(ISNA(VLOOKUP(A583,DECLARATIONS!C$5:G$292,4,FALSE)),"",IF(VLOOKUP(A583,DECLARATIONS!C$5:G$292,4,FALSE)="","---",VLOOKUP(A583,DECLARATIONS!C$5:G$292,4,FALSE)))</f>
        <v/>
      </c>
      <c r="E583" s="104"/>
      <c r="F583" s="104"/>
      <c r="G583" s="151"/>
      <c r="H583" s="104"/>
    </row>
    <row r="584" spans="1:8" ht="20" customHeight="1">
      <c r="A584" s="102"/>
      <c r="B584" s="103" t="str">
        <f>IF(ISNA(VLOOKUP(A584,DECLARATIONS!C$5:D$292,2,FALSE)),"",IF(VLOOKUP(A584,DECLARATIONS!C$5:D$292,2,FALSE)="","---",VLOOKUP(A584,DECLARATIONS!C$5:D$292,2,FALSE)))</f>
        <v/>
      </c>
      <c r="C584" s="103" t="str">
        <f>IF(ISNA(VLOOKUP(A584,DECLARATIONS!C$5:G$292,5,FALSE)),"",IF(VLOOKUP(A584,DECLARATIONS!C$5:G$292,5,FALSE)="","---",VLOOKUP(A584,DECLARATIONS!C$5:G$292,5,FALSE)))</f>
        <v/>
      </c>
      <c r="D584" s="103" t="str">
        <f>IF(ISNA(VLOOKUP(A584,DECLARATIONS!C$5:G$292,4,FALSE)),"",IF(VLOOKUP(A584,DECLARATIONS!C$5:G$292,4,FALSE)="","---",VLOOKUP(A584,DECLARATIONS!C$5:G$292,4,FALSE)))</f>
        <v/>
      </c>
      <c r="E584" s="104"/>
      <c r="F584" s="104"/>
      <c r="G584" s="151"/>
      <c r="H584" s="104"/>
    </row>
    <row r="585" spans="1:8" ht="20" customHeight="1">
      <c r="A585" s="102"/>
      <c r="B585" s="103" t="str">
        <f>IF(ISNA(VLOOKUP(A585,DECLARATIONS!C$5:D$292,2,FALSE)),"",IF(VLOOKUP(A585,DECLARATIONS!C$5:D$292,2,FALSE)="","---",VLOOKUP(A585,DECLARATIONS!C$5:D$292,2,FALSE)))</f>
        <v/>
      </c>
      <c r="C585" s="103" t="str">
        <f>IF(ISNA(VLOOKUP(A585,DECLARATIONS!C$5:G$292,5,FALSE)),"",IF(VLOOKUP(A585,DECLARATIONS!C$5:G$292,5,FALSE)="","---",VLOOKUP(A585,DECLARATIONS!C$5:G$292,5,FALSE)))</f>
        <v/>
      </c>
      <c r="D585" s="103" t="str">
        <f>IF(ISNA(VLOOKUP(A585,DECLARATIONS!C$5:G$292,4,FALSE)),"",IF(VLOOKUP(A585,DECLARATIONS!C$5:G$292,4,FALSE)="","---",VLOOKUP(A585,DECLARATIONS!C$5:G$292,4,FALSE)))</f>
        <v/>
      </c>
      <c r="E585" s="104"/>
      <c r="F585" s="104"/>
      <c r="G585" s="151"/>
      <c r="H585" s="104"/>
    </row>
    <row r="586" spans="1:8" ht="20" customHeight="1">
      <c r="A586" s="102"/>
      <c r="B586" s="103" t="str">
        <f>IF(ISNA(VLOOKUP(A586,DECLARATIONS!C$5:D$292,2,FALSE)),"",IF(VLOOKUP(A586,DECLARATIONS!C$5:D$292,2,FALSE)="","---",VLOOKUP(A586,DECLARATIONS!C$5:D$292,2,FALSE)))</f>
        <v/>
      </c>
      <c r="C586" s="103" t="str">
        <f>IF(ISNA(VLOOKUP(A586,DECLARATIONS!C$5:G$292,5,FALSE)),"",IF(VLOOKUP(A586,DECLARATIONS!C$5:G$292,5,FALSE)="","---",VLOOKUP(A586,DECLARATIONS!C$5:G$292,5,FALSE)))</f>
        <v/>
      </c>
      <c r="D586" s="103" t="str">
        <f>IF(ISNA(VLOOKUP(A586,DECLARATIONS!C$5:G$292,4,FALSE)),"",IF(VLOOKUP(A586,DECLARATIONS!C$5:G$292,4,FALSE)="","---",VLOOKUP(A586,DECLARATIONS!C$5:G$292,4,FALSE)))</f>
        <v/>
      </c>
      <c r="E586" s="104"/>
      <c r="F586" s="104"/>
      <c r="G586" s="151"/>
      <c r="H586" s="104"/>
    </row>
    <row r="587" spans="1:8" ht="20" customHeight="1">
      <c r="A587" s="102"/>
      <c r="B587" s="103" t="str">
        <f>IF(ISNA(VLOOKUP(A587,DECLARATIONS!C$5:D$292,2,FALSE)),"",IF(VLOOKUP(A587,DECLARATIONS!C$5:D$292,2,FALSE)="","---",VLOOKUP(A587,DECLARATIONS!C$5:D$292,2,FALSE)))</f>
        <v/>
      </c>
      <c r="C587" s="103" t="str">
        <f>IF(ISNA(VLOOKUP(A587,DECLARATIONS!C$5:G$292,5,FALSE)),"",IF(VLOOKUP(A587,DECLARATIONS!C$5:G$292,5,FALSE)="","---",VLOOKUP(A587,DECLARATIONS!C$5:G$292,5,FALSE)))</f>
        <v/>
      </c>
      <c r="D587" s="103" t="str">
        <f>IF(ISNA(VLOOKUP(A587,DECLARATIONS!C$5:G$292,4,FALSE)),"",IF(VLOOKUP(A587,DECLARATIONS!C$5:G$292,4,FALSE)="","---",VLOOKUP(A587,DECLARATIONS!C$5:G$292,4,FALSE)))</f>
        <v/>
      </c>
      <c r="E587" s="104"/>
      <c r="F587" s="104"/>
      <c r="G587" s="151"/>
      <c r="H587" s="104"/>
    </row>
    <row r="588" spans="1:8" ht="20" customHeight="1">
      <c r="A588" s="102"/>
      <c r="B588" s="103" t="str">
        <f>IF(ISNA(VLOOKUP(A588,DECLARATIONS!C$5:D$292,2,FALSE)),"",IF(VLOOKUP(A588,DECLARATIONS!C$5:D$292,2,FALSE)="","---",VLOOKUP(A588,DECLARATIONS!C$5:D$292,2,FALSE)))</f>
        <v/>
      </c>
      <c r="C588" s="103" t="str">
        <f>IF(ISNA(VLOOKUP(A588,DECLARATIONS!C$5:G$292,5,FALSE)),"",IF(VLOOKUP(A588,DECLARATIONS!C$5:G$292,5,FALSE)="","---",VLOOKUP(A588,DECLARATIONS!C$5:G$292,5,FALSE)))</f>
        <v/>
      </c>
      <c r="D588" s="103" t="str">
        <f>IF(ISNA(VLOOKUP(A588,DECLARATIONS!C$5:G$292,4,FALSE)),"",IF(VLOOKUP(A588,DECLARATIONS!C$5:G$292,4,FALSE)="","---",VLOOKUP(A588,DECLARATIONS!C$5:G$292,4,FALSE)))</f>
        <v/>
      </c>
      <c r="E588" s="104"/>
      <c r="F588" s="104"/>
      <c r="G588" s="151"/>
      <c r="H588" s="104"/>
    </row>
    <row r="589" spans="1:8" ht="20" customHeight="1">
      <c r="A589" s="102"/>
      <c r="B589" s="103" t="str">
        <f>IF(ISNA(VLOOKUP(A589,DECLARATIONS!C$5:D$292,2,FALSE)),"",IF(VLOOKUP(A589,DECLARATIONS!C$5:D$292,2,FALSE)="","---",VLOOKUP(A589,DECLARATIONS!C$5:D$292,2,FALSE)))</f>
        <v/>
      </c>
      <c r="C589" s="103" t="str">
        <f>IF(ISNA(VLOOKUP(A589,DECLARATIONS!C$5:G$292,5,FALSE)),"",IF(VLOOKUP(A589,DECLARATIONS!C$5:G$292,5,FALSE)="","---",VLOOKUP(A589,DECLARATIONS!C$5:G$292,5,FALSE)))</f>
        <v/>
      </c>
      <c r="D589" s="103" t="str">
        <f>IF(ISNA(VLOOKUP(A589,DECLARATIONS!C$5:G$292,4,FALSE)),"",IF(VLOOKUP(A589,DECLARATIONS!C$5:G$292,4,FALSE)="","---",VLOOKUP(A589,DECLARATIONS!C$5:G$292,4,FALSE)))</f>
        <v/>
      </c>
      <c r="E589" s="104"/>
      <c r="F589" s="104"/>
      <c r="G589" s="151"/>
      <c r="H589" s="104"/>
    </row>
    <row r="590" spans="1:8" ht="20" customHeight="1">
      <c r="A590" s="102"/>
      <c r="B590" s="103" t="str">
        <f>IF(ISNA(VLOOKUP(A590,DECLARATIONS!C$5:D$292,2,FALSE)),"",IF(VLOOKUP(A590,DECLARATIONS!C$5:D$292,2,FALSE)="","---",VLOOKUP(A590,DECLARATIONS!C$5:D$292,2,FALSE)))</f>
        <v/>
      </c>
      <c r="C590" s="103" t="str">
        <f>IF(ISNA(VLOOKUP(A590,DECLARATIONS!C$5:G$292,5,FALSE)),"",IF(VLOOKUP(A590,DECLARATIONS!C$5:G$292,5,FALSE)="","---",VLOOKUP(A590,DECLARATIONS!C$5:G$292,5,FALSE)))</f>
        <v/>
      </c>
      <c r="D590" s="103" t="str">
        <f>IF(ISNA(VLOOKUP(A590,DECLARATIONS!C$5:G$292,4,FALSE)),"",IF(VLOOKUP(A590,DECLARATIONS!C$5:G$292,4,FALSE)="","---",VLOOKUP(A590,DECLARATIONS!C$5:G$292,4,FALSE)))</f>
        <v/>
      </c>
      <c r="E590" s="104"/>
      <c r="F590" s="104"/>
      <c r="G590" s="151"/>
      <c r="H590" s="104"/>
    </row>
    <row r="591" spans="1:8" ht="20" customHeight="1">
      <c r="A591" s="102"/>
      <c r="B591" s="103" t="str">
        <f>IF(ISNA(VLOOKUP(A591,DECLARATIONS!C$5:D$292,2,FALSE)),"",IF(VLOOKUP(A591,DECLARATIONS!C$5:D$292,2,FALSE)="","---",VLOOKUP(A591,DECLARATIONS!C$5:D$292,2,FALSE)))</f>
        <v/>
      </c>
      <c r="C591" s="103" t="str">
        <f>IF(ISNA(VLOOKUP(A591,DECLARATIONS!C$5:G$292,5,FALSE)),"",IF(VLOOKUP(A591,DECLARATIONS!C$5:G$292,5,FALSE)="","---",VLOOKUP(A591,DECLARATIONS!C$5:G$292,5,FALSE)))</f>
        <v/>
      </c>
      <c r="D591" s="103" t="str">
        <f>IF(ISNA(VLOOKUP(A591,DECLARATIONS!C$5:G$292,4,FALSE)),"",IF(VLOOKUP(A591,DECLARATIONS!C$5:G$292,4,FALSE)="","---",VLOOKUP(A591,DECLARATIONS!C$5:G$292,4,FALSE)))</f>
        <v/>
      </c>
      <c r="E591" s="104"/>
      <c r="F591" s="104"/>
      <c r="G591" s="151"/>
      <c r="H591" s="104"/>
    </row>
    <row r="592" spans="1:8" ht="20" customHeight="1">
      <c r="A592" s="102"/>
      <c r="B592" s="103" t="str">
        <f>IF(ISNA(VLOOKUP(A592,DECLARATIONS!C$5:D$292,2,FALSE)),"",IF(VLOOKUP(A592,DECLARATIONS!C$5:D$292,2,FALSE)="","---",VLOOKUP(A592,DECLARATIONS!C$5:D$292,2,FALSE)))</f>
        <v/>
      </c>
      <c r="C592" s="103" t="str">
        <f>IF(ISNA(VLOOKUP(A592,DECLARATIONS!C$5:G$292,5,FALSE)),"",IF(VLOOKUP(A592,DECLARATIONS!C$5:G$292,5,FALSE)="","---",VLOOKUP(A592,DECLARATIONS!C$5:G$292,5,FALSE)))</f>
        <v/>
      </c>
      <c r="D592" s="103" t="str">
        <f>IF(ISNA(VLOOKUP(A592,DECLARATIONS!C$5:G$292,4,FALSE)),"",IF(VLOOKUP(A592,DECLARATIONS!C$5:G$292,4,FALSE)="","---",VLOOKUP(A592,DECLARATIONS!C$5:G$292,4,FALSE)))</f>
        <v/>
      </c>
      <c r="E592" s="104"/>
      <c r="F592" s="104"/>
      <c r="G592" s="151"/>
      <c r="H592" s="104"/>
    </row>
    <row r="593" spans="1:8" ht="20" customHeight="1">
      <c r="A593" s="102"/>
      <c r="B593" s="103" t="str">
        <f>IF(ISNA(VLOOKUP(A593,DECLARATIONS!C$5:D$292,2,FALSE)),"",IF(VLOOKUP(A593,DECLARATIONS!C$5:D$292,2,FALSE)="","---",VLOOKUP(A593,DECLARATIONS!C$5:D$292,2,FALSE)))</f>
        <v/>
      </c>
      <c r="C593" s="103" t="str">
        <f>IF(ISNA(VLOOKUP(A593,DECLARATIONS!C$5:G$292,5,FALSE)),"",IF(VLOOKUP(A593,DECLARATIONS!C$5:G$292,5,FALSE)="","---",VLOOKUP(A593,DECLARATIONS!C$5:G$292,5,FALSE)))</f>
        <v/>
      </c>
      <c r="D593" s="103" t="str">
        <f>IF(ISNA(VLOOKUP(A593,DECLARATIONS!C$5:G$292,4,FALSE)),"",IF(VLOOKUP(A593,DECLARATIONS!C$5:G$292,4,FALSE)="","---",VLOOKUP(A593,DECLARATIONS!C$5:G$292,4,FALSE)))</f>
        <v/>
      </c>
      <c r="E593" s="104"/>
      <c r="F593" s="104"/>
      <c r="G593" s="151"/>
      <c r="H593" s="104"/>
    </row>
    <row r="594" spans="1:8" ht="20" customHeight="1">
      <c r="A594" s="102"/>
      <c r="B594" s="103" t="str">
        <f>IF(ISNA(VLOOKUP(A594,DECLARATIONS!C$5:D$292,2,FALSE)),"",IF(VLOOKUP(A594,DECLARATIONS!C$5:D$292,2,FALSE)="","---",VLOOKUP(A594,DECLARATIONS!C$5:D$292,2,FALSE)))</f>
        <v/>
      </c>
      <c r="C594" s="103" t="str">
        <f>IF(ISNA(VLOOKUP(A594,DECLARATIONS!C$5:G$292,5,FALSE)),"",IF(VLOOKUP(A594,DECLARATIONS!C$5:G$292,5,FALSE)="","---",VLOOKUP(A594,DECLARATIONS!C$5:G$292,5,FALSE)))</f>
        <v/>
      </c>
      <c r="D594" s="103" t="str">
        <f>IF(ISNA(VLOOKUP(A594,DECLARATIONS!C$5:G$292,4,FALSE)),"",IF(VLOOKUP(A594,DECLARATIONS!C$5:G$292,4,FALSE)="","---",VLOOKUP(A594,DECLARATIONS!C$5:G$292,4,FALSE)))</f>
        <v/>
      </c>
      <c r="E594" s="104"/>
      <c r="F594" s="104"/>
      <c r="G594" s="151"/>
      <c r="H594" s="104"/>
    </row>
    <row r="595" spans="1:8">
      <c r="A595" s="105"/>
      <c r="B595" s="106"/>
      <c r="C595" s="106"/>
      <c r="D595" s="106"/>
      <c r="E595" s="107"/>
      <c r="F595" s="107"/>
      <c r="G595" s="107"/>
      <c r="H595" s="107"/>
    </row>
    <row r="596" spans="1:8">
      <c r="A596" s="105"/>
      <c r="B596" s="106"/>
      <c r="C596" s="106"/>
      <c r="D596" s="106"/>
      <c r="E596" s="388" t="s">
        <v>144</v>
      </c>
      <c r="F596" s="388"/>
      <c r="G596" s="389" t="s">
        <v>67</v>
      </c>
      <c r="H596" s="389"/>
    </row>
    <row r="597" spans="1:8">
      <c r="A597" s="105"/>
      <c r="B597" s="397" t="s">
        <v>143</v>
      </c>
      <c r="C597" s="398"/>
      <c r="D597" s="106"/>
      <c r="E597" s="389"/>
      <c r="F597" s="389"/>
      <c r="G597" s="389"/>
      <c r="H597" s="389"/>
    </row>
    <row r="598" spans="1:8">
      <c r="A598" s="105"/>
      <c r="B598" s="399"/>
      <c r="C598" s="400"/>
      <c r="D598" s="106"/>
      <c r="E598" s="389"/>
      <c r="F598" s="389"/>
      <c r="G598" s="389"/>
      <c r="H598" s="389"/>
    </row>
    <row r="599" spans="1:8">
      <c r="A599" s="105"/>
      <c r="B599" s="106"/>
      <c r="C599" s="106"/>
      <c r="D599" s="106"/>
      <c r="E599" s="389"/>
      <c r="F599" s="389"/>
      <c r="G599" s="389"/>
      <c r="H599" s="389"/>
    </row>
    <row r="600" spans="1:8" ht="8" customHeight="1">
      <c r="A600" s="105"/>
      <c r="B600" s="106"/>
      <c r="C600" s="106"/>
      <c r="D600" s="106"/>
      <c r="E600" s="107"/>
      <c r="F600" s="107"/>
      <c r="G600" s="107"/>
      <c r="H600" s="107"/>
    </row>
    <row r="601" spans="1:8" ht="20">
      <c r="A601" s="390" t="str">
        <f>'MATCH DETAILS'!A1:D1</f>
        <v>OXFORDSHIRE TRACK &amp; FIELD LEAGUE 2025</v>
      </c>
      <c r="B601" s="391"/>
      <c r="C601" s="391"/>
      <c r="D601" s="391"/>
      <c r="E601" s="391"/>
      <c r="F601" s="391"/>
      <c r="G601" s="391"/>
      <c r="H601" s="392"/>
    </row>
    <row r="602" spans="1:8" ht="18">
      <c r="A602" s="95" t="s">
        <v>12</v>
      </c>
      <c r="B602" s="96">
        <f>'MATCH DETAILS'!$B$4</f>
        <v>45774</v>
      </c>
      <c r="C602" s="118">
        <v>0.4375</v>
      </c>
      <c r="D602" s="95" t="s">
        <v>13</v>
      </c>
      <c r="E602" s="393" t="str">
        <f>'MATCH DETAILS'!$B$5</f>
        <v>Horspath, Oxford</v>
      </c>
      <c r="F602" s="394"/>
      <c r="G602" s="394"/>
      <c r="H602" s="395"/>
    </row>
    <row r="603" spans="1:8" ht="18">
      <c r="A603" s="396" t="s">
        <v>78</v>
      </c>
      <c r="B603" s="396"/>
      <c r="C603" s="396"/>
      <c r="D603" s="396"/>
      <c r="E603" s="94">
        <v>1</v>
      </c>
      <c r="F603" s="94">
        <v>2</v>
      </c>
      <c r="G603" s="94">
        <v>3</v>
      </c>
      <c r="H603" s="94" t="s">
        <v>66</v>
      </c>
    </row>
    <row r="604" spans="1:8" ht="18">
      <c r="A604" s="100"/>
      <c r="B604" s="100"/>
      <c r="C604" s="100"/>
      <c r="D604" s="100"/>
      <c r="E604" s="101"/>
      <c r="F604" s="101"/>
      <c r="G604" s="101"/>
      <c r="H604" s="101"/>
    </row>
    <row r="605" spans="1:8" ht="20" customHeight="1">
      <c r="A605" s="102" t="str" cm="1">
        <f t="array" ref="A605">IFERROR(_xlfn.TEXTSPLIT(IFERROR(_xlfn.TEXTJOIN(",",TRUE,_xlfn._xlws.FILTER(BlockAllocations!$F$3:$F$20,BlockAllocations!$E$3:$E$20=BlockAllocations!$G$11)),""),,",")+0,"!")</f>
        <v>!</v>
      </c>
      <c r="B605" s="103" t="str">
        <f>IF(ISNA(VLOOKUP(A605,DECLARATIONS!C$5:D$292,2,FALSE)),"",IF(VLOOKUP(A605,DECLARATIONS!C$5:D$292,2,FALSE)="","---",VLOOKUP(A605,DECLARATIONS!C$5:D$292,2,FALSE)))</f>
        <v/>
      </c>
      <c r="C605" s="103" t="str">
        <f>IF(ISNA(VLOOKUP(A605,DECLARATIONS!C$5:G$292,5,FALSE)),"",IF(VLOOKUP(A605,DECLARATIONS!C$5:G$292,5,FALSE)="","---",VLOOKUP(A605,DECLARATIONS!C$5:G$292,5,FALSE)))</f>
        <v/>
      </c>
      <c r="D605" s="103" t="str">
        <f>IF(ISNA(VLOOKUP(A605,DECLARATIONS!C$5:G$292,4,FALSE)),"",IF(VLOOKUP(A605,DECLARATIONS!C$5:G$292,4,FALSE)="","---",VLOOKUP(A605,DECLARATIONS!C$5:G$292,4,FALSE)))</f>
        <v/>
      </c>
      <c r="E605" s="102"/>
      <c r="F605" s="104"/>
      <c r="G605" s="151"/>
      <c r="H605" s="104"/>
    </row>
    <row r="606" spans="1:8" ht="20" customHeight="1">
      <c r="A606" s="102"/>
      <c r="B606" s="103" t="str">
        <f>IF(ISNA(VLOOKUP(A606,DECLARATIONS!C$5:D$292,2,FALSE)),"",IF(VLOOKUP(A606,DECLARATIONS!C$5:D$292,2,FALSE)="","---",VLOOKUP(A606,DECLARATIONS!C$5:D$292,2,FALSE)))</f>
        <v/>
      </c>
      <c r="C606" s="103" t="str">
        <f>IF(ISNA(VLOOKUP(A606,DECLARATIONS!C$5:G$292,5,FALSE)),"",IF(VLOOKUP(A606,DECLARATIONS!C$5:G$292,5,FALSE)="","---",VLOOKUP(A606,DECLARATIONS!C$5:G$292,5,FALSE)))</f>
        <v/>
      </c>
      <c r="D606" s="103" t="str">
        <f>IF(ISNA(VLOOKUP(A606,DECLARATIONS!C$5:G$292,4,FALSE)),"",IF(VLOOKUP(A606,DECLARATIONS!C$5:G$292,4,FALSE)="","---",VLOOKUP(A606,DECLARATIONS!C$5:G$292,4,FALSE)))</f>
        <v/>
      </c>
      <c r="E606" s="102"/>
      <c r="F606" s="104"/>
      <c r="G606" s="151"/>
      <c r="H606" s="104"/>
    </row>
    <row r="607" spans="1:8" ht="20" customHeight="1">
      <c r="A607" s="102"/>
      <c r="B607" s="103" t="str">
        <f>IF(ISNA(VLOOKUP(A607,DECLARATIONS!C$5:D$292,2,FALSE)),"",IF(VLOOKUP(A607,DECLARATIONS!C$5:D$292,2,FALSE)="","---",VLOOKUP(A607,DECLARATIONS!C$5:D$292,2,FALSE)))</f>
        <v/>
      </c>
      <c r="C607" s="103" t="str">
        <f>IF(ISNA(VLOOKUP(A607,DECLARATIONS!C$5:G$292,5,FALSE)),"",IF(VLOOKUP(A607,DECLARATIONS!C$5:G$292,5,FALSE)="","---",VLOOKUP(A607,DECLARATIONS!C$5:G$292,5,FALSE)))</f>
        <v/>
      </c>
      <c r="D607" s="103" t="str">
        <f>IF(ISNA(VLOOKUP(A607,DECLARATIONS!C$5:G$292,4,FALSE)),"",IF(VLOOKUP(A607,DECLARATIONS!C$5:G$292,4,FALSE)="","---",VLOOKUP(A607,DECLARATIONS!C$5:G$292,4,FALSE)))</f>
        <v/>
      </c>
      <c r="E607" s="102"/>
      <c r="F607" s="104"/>
      <c r="G607" s="151"/>
      <c r="H607" s="104"/>
    </row>
    <row r="608" spans="1:8" ht="20" customHeight="1">
      <c r="A608" s="102"/>
      <c r="B608" s="103" t="str">
        <f>IF(ISNA(VLOOKUP(A608,DECLARATIONS!C$5:D$292,2,FALSE)),"",IF(VLOOKUP(A608,DECLARATIONS!C$5:D$292,2,FALSE)="","---",VLOOKUP(A608,DECLARATIONS!C$5:D$292,2,FALSE)))</f>
        <v/>
      </c>
      <c r="C608" s="103" t="str">
        <f>IF(ISNA(VLOOKUP(A608,DECLARATIONS!C$5:G$292,5,FALSE)),"",IF(VLOOKUP(A608,DECLARATIONS!C$5:G$292,5,FALSE)="","---",VLOOKUP(A608,DECLARATIONS!C$5:G$292,5,FALSE)))</f>
        <v/>
      </c>
      <c r="D608" s="103" t="str">
        <f>IF(ISNA(VLOOKUP(A608,DECLARATIONS!C$5:G$292,4,FALSE)),"",IF(VLOOKUP(A608,DECLARATIONS!C$5:G$292,4,FALSE)="","---",VLOOKUP(A608,DECLARATIONS!C$5:G$292,4,FALSE)))</f>
        <v/>
      </c>
      <c r="E608" s="102"/>
      <c r="F608" s="104"/>
      <c r="G608" s="151"/>
      <c r="H608" s="104"/>
    </row>
    <row r="609" spans="1:8" ht="20" customHeight="1">
      <c r="A609" s="102"/>
      <c r="B609" s="103" t="str">
        <f>IF(ISNA(VLOOKUP(A609,DECLARATIONS!C$5:D$292,2,FALSE)),"",IF(VLOOKUP(A609,DECLARATIONS!C$5:D$292,2,FALSE)="","---",VLOOKUP(A609,DECLARATIONS!C$5:D$292,2,FALSE)))</f>
        <v/>
      </c>
      <c r="C609" s="103" t="str">
        <f>IF(ISNA(VLOOKUP(A609,DECLARATIONS!C$5:G$292,5,FALSE)),"",IF(VLOOKUP(A609,DECLARATIONS!C$5:G$292,5,FALSE)="","---",VLOOKUP(A609,DECLARATIONS!C$5:G$292,5,FALSE)))</f>
        <v/>
      </c>
      <c r="D609" s="103" t="str">
        <f>IF(ISNA(VLOOKUP(A609,DECLARATIONS!C$5:G$292,4,FALSE)),"",IF(VLOOKUP(A609,DECLARATIONS!C$5:G$292,4,FALSE)="","---",VLOOKUP(A609,DECLARATIONS!C$5:G$292,4,FALSE)))</f>
        <v/>
      </c>
      <c r="E609" s="102"/>
      <c r="F609" s="104"/>
      <c r="G609" s="151"/>
      <c r="H609" s="104"/>
    </row>
    <row r="610" spans="1:8" ht="20" customHeight="1">
      <c r="A610" s="102"/>
      <c r="B610" s="103" t="str">
        <f>IF(ISNA(VLOOKUP(A610,DECLARATIONS!C$5:D$292,2,FALSE)),"",IF(VLOOKUP(A610,DECLARATIONS!C$5:D$292,2,FALSE)="","---",VLOOKUP(A610,DECLARATIONS!C$5:D$292,2,FALSE)))</f>
        <v/>
      </c>
      <c r="C610" s="103" t="str">
        <f>IF(ISNA(VLOOKUP(A610,DECLARATIONS!C$5:G$292,5,FALSE)),"",IF(VLOOKUP(A610,DECLARATIONS!C$5:G$292,5,FALSE)="","---",VLOOKUP(A610,DECLARATIONS!C$5:G$292,5,FALSE)))</f>
        <v/>
      </c>
      <c r="D610" s="103" t="str">
        <f>IF(ISNA(VLOOKUP(A610,DECLARATIONS!C$5:G$292,4,FALSE)),"",IF(VLOOKUP(A610,DECLARATIONS!C$5:G$292,4,FALSE)="","---",VLOOKUP(A610,DECLARATIONS!C$5:G$292,4,FALSE)))</f>
        <v/>
      </c>
      <c r="E610" s="102"/>
      <c r="F610" s="104"/>
      <c r="G610" s="151"/>
      <c r="H610" s="104"/>
    </row>
    <row r="611" spans="1:8" ht="20" customHeight="1">
      <c r="A611" s="102"/>
      <c r="B611" s="103" t="str">
        <f>IF(ISNA(VLOOKUP(A611,DECLARATIONS!C$5:D$292,2,FALSE)),"",IF(VLOOKUP(A611,DECLARATIONS!C$5:D$292,2,FALSE)="","---",VLOOKUP(A611,DECLARATIONS!C$5:D$292,2,FALSE)))</f>
        <v/>
      </c>
      <c r="C611" s="103" t="str">
        <f>IF(ISNA(VLOOKUP(A611,DECLARATIONS!C$5:G$292,5,FALSE)),"",IF(VLOOKUP(A611,DECLARATIONS!C$5:G$292,5,FALSE)="","---",VLOOKUP(A611,DECLARATIONS!C$5:G$292,5,FALSE)))</f>
        <v/>
      </c>
      <c r="D611" s="103" t="str">
        <f>IF(ISNA(VLOOKUP(A611,DECLARATIONS!C$5:G$292,4,FALSE)),"",IF(VLOOKUP(A611,DECLARATIONS!C$5:G$292,4,FALSE)="","---",VLOOKUP(A611,DECLARATIONS!C$5:G$292,4,FALSE)))</f>
        <v/>
      </c>
      <c r="E611" s="102"/>
      <c r="F611" s="104"/>
      <c r="G611" s="151"/>
      <c r="H611" s="104"/>
    </row>
    <row r="612" spans="1:8" ht="20" customHeight="1">
      <c r="A612" s="102"/>
      <c r="B612" s="103" t="str">
        <f>IF(ISNA(VLOOKUP(A612,DECLARATIONS!C$5:D$292,2,FALSE)),"",IF(VLOOKUP(A612,DECLARATIONS!C$5:D$292,2,FALSE)="","---",VLOOKUP(A612,DECLARATIONS!C$5:D$292,2,FALSE)))</f>
        <v/>
      </c>
      <c r="C612" s="103" t="str">
        <f>IF(ISNA(VLOOKUP(A612,DECLARATIONS!C$5:G$292,5,FALSE)),"",IF(VLOOKUP(A612,DECLARATIONS!C$5:G$292,5,FALSE)="","---",VLOOKUP(A612,DECLARATIONS!C$5:G$292,5,FALSE)))</f>
        <v/>
      </c>
      <c r="D612" s="103" t="str">
        <f>IF(ISNA(VLOOKUP(A612,DECLARATIONS!C$5:G$292,4,FALSE)),"",IF(VLOOKUP(A612,DECLARATIONS!C$5:G$292,4,FALSE)="","---",VLOOKUP(A612,DECLARATIONS!C$5:G$292,4,FALSE)))</f>
        <v/>
      </c>
      <c r="E612" s="102"/>
      <c r="F612" s="104"/>
      <c r="G612" s="151"/>
      <c r="H612" s="104"/>
    </row>
    <row r="613" spans="1:8" ht="20" customHeight="1">
      <c r="A613" s="102"/>
      <c r="B613" s="103" t="str">
        <f>IF(ISNA(VLOOKUP(A613,DECLARATIONS!C$5:D$292,2,FALSE)),"",IF(VLOOKUP(A613,DECLARATIONS!C$5:D$292,2,FALSE)="","---",VLOOKUP(A613,DECLARATIONS!C$5:D$292,2,FALSE)))</f>
        <v/>
      </c>
      <c r="C613" s="103" t="str">
        <f>IF(ISNA(VLOOKUP(A613,DECLARATIONS!C$5:G$292,5,FALSE)),"",IF(VLOOKUP(A613,DECLARATIONS!C$5:G$292,5,FALSE)="","---",VLOOKUP(A613,DECLARATIONS!C$5:G$292,5,FALSE)))</f>
        <v/>
      </c>
      <c r="D613" s="103" t="str">
        <f>IF(ISNA(VLOOKUP(A613,DECLARATIONS!C$5:G$292,4,FALSE)),"",IF(VLOOKUP(A613,DECLARATIONS!C$5:G$292,4,FALSE)="","---",VLOOKUP(A613,DECLARATIONS!C$5:G$292,4,FALSE)))</f>
        <v/>
      </c>
      <c r="E613" s="102"/>
      <c r="F613" s="104"/>
      <c r="G613" s="151"/>
      <c r="H613" s="104"/>
    </row>
    <row r="614" spans="1:8" ht="20" customHeight="1">
      <c r="A614" s="102"/>
      <c r="B614" s="103" t="str">
        <f>IF(ISNA(VLOOKUP(A614,DECLARATIONS!C$5:D$292,2,FALSE)),"",IF(VLOOKUP(A614,DECLARATIONS!C$5:D$292,2,FALSE)="","---",VLOOKUP(A614,DECLARATIONS!C$5:D$292,2,FALSE)))</f>
        <v/>
      </c>
      <c r="C614" s="103" t="str">
        <f>IF(ISNA(VLOOKUP(A614,DECLARATIONS!C$5:G$292,5,FALSE)),"",IF(VLOOKUP(A614,DECLARATIONS!C$5:G$292,5,FALSE)="","---",VLOOKUP(A614,DECLARATIONS!C$5:G$292,5,FALSE)))</f>
        <v/>
      </c>
      <c r="D614" s="103" t="str">
        <f>IF(ISNA(VLOOKUP(A614,DECLARATIONS!C$5:G$292,4,FALSE)),"",IF(VLOOKUP(A614,DECLARATIONS!C$5:G$292,4,FALSE)="","---",VLOOKUP(A614,DECLARATIONS!C$5:G$292,4,FALSE)))</f>
        <v/>
      </c>
      <c r="E614" s="102"/>
      <c r="F614" s="104"/>
      <c r="G614" s="151"/>
      <c r="H614" s="104"/>
    </row>
    <row r="615" spans="1:8" ht="20" customHeight="1">
      <c r="A615" s="102"/>
      <c r="B615" s="103" t="str">
        <f>IF(ISNA(VLOOKUP(A615,DECLARATIONS!C$5:D$292,2,FALSE)),"",IF(VLOOKUP(A615,DECLARATIONS!C$5:D$292,2,FALSE)="","---",VLOOKUP(A615,DECLARATIONS!C$5:D$292,2,FALSE)))</f>
        <v/>
      </c>
      <c r="C615" s="103" t="str">
        <f>IF(ISNA(VLOOKUP(A615,DECLARATIONS!C$5:G$292,5,FALSE)),"",IF(VLOOKUP(A615,DECLARATIONS!C$5:G$292,5,FALSE)="","---",VLOOKUP(A615,DECLARATIONS!C$5:G$292,5,FALSE)))</f>
        <v/>
      </c>
      <c r="D615" s="103" t="str">
        <f>IF(ISNA(VLOOKUP(A615,DECLARATIONS!C$5:G$292,4,FALSE)),"",IF(VLOOKUP(A615,DECLARATIONS!C$5:G$292,4,FALSE)="","---",VLOOKUP(A615,DECLARATIONS!C$5:G$292,4,FALSE)))</f>
        <v/>
      </c>
      <c r="E615" s="102"/>
      <c r="F615" s="104"/>
      <c r="G615" s="151"/>
      <c r="H615" s="104"/>
    </row>
    <row r="616" spans="1:8" ht="20" customHeight="1">
      <c r="A616" s="102"/>
      <c r="B616" s="103" t="str">
        <f>IF(ISNA(VLOOKUP(A616,DECLARATIONS!C$5:D$292,2,FALSE)),"",IF(VLOOKUP(A616,DECLARATIONS!C$5:D$292,2,FALSE)="","---",VLOOKUP(A616,DECLARATIONS!C$5:D$292,2,FALSE)))</f>
        <v/>
      </c>
      <c r="C616" s="103" t="str">
        <f>IF(ISNA(VLOOKUP(A616,DECLARATIONS!C$5:G$292,5,FALSE)),"",IF(VLOOKUP(A616,DECLARATIONS!C$5:G$292,5,FALSE)="","---",VLOOKUP(A616,DECLARATIONS!C$5:G$292,5,FALSE)))</f>
        <v/>
      </c>
      <c r="D616" s="103" t="str">
        <f>IF(ISNA(VLOOKUP(A616,DECLARATIONS!C$5:G$292,4,FALSE)),"",IF(VLOOKUP(A616,DECLARATIONS!C$5:G$292,4,FALSE)="","---",VLOOKUP(A616,DECLARATIONS!C$5:G$292,4,FALSE)))</f>
        <v/>
      </c>
      <c r="E616" s="102"/>
      <c r="F616" s="104"/>
      <c r="G616" s="151"/>
      <c r="H616" s="104"/>
    </row>
    <row r="617" spans="1:8" ht="20" customHeight="1">
      <c r="A617" s="102"/>
      <c r="B617" s="103" t="str">
        <f>IF(ISNA(VLOOKUP(A617,DECLARATIONS!C$5:D$292,2,FALSE)),"",IF(VLOOKUP(A617,DECLARATIONS!C$5:D$292,2,FALSE)="","---",VLOOKUP(A617,DECLARATIONS!C$5:D$292,2,FALSE)))</f>
        <v/>
      </c>
      <c r="C617" s="103" t="str">
        <f>IF(ISNA(VLOOKUP(A617,DECLARATIONS!C$5:G$292,5,FALSE)),"",IF(VLOOKUP(A617,DECLARATIONS!C$5:G$292,5,FALSE)="","---",VLOOKUP(A617,DECLARATIONS!C$5:G$292,5,FALSE)))</f>
        <v/>
      </c>
      <c r="D617" s="103" t="str">
        <f>IF(ISNA(VLOOKUP(A617,DECLARATIONS!C$5:G$292,4,FALSE)),"",IF(VLOOKUP(A617,DECLARATIONS!C$5:G$292,4,FALSE)="","---",VLOOKUP(A617,DECLARATIONS!C$5:G$292,4,FALSE)))</f>
        <v/>
      </c>
      <c r="E617" s="102"/>
      <c r="F617" s="104"/>
      <c r="G617" s="151"/>
      <c r="H617" s="104"/>
    </row>
    <row r="618" spans="1:8" ht="20" customHeight="1">
      <c r="A618" s="102"/>
      <c r="B618" s="103" t="str">
        <f>IF(ISNA(VLOOKUP(A618,DECLARATIONS!C$5:D$292,2,FALSE)),"",IF(VLOOKUP(A618,DECLARATIONS!C$5:D$292,2,FALSE)="","---",VLOOKUP(A618,DECLARATIONS!C$5:D$292,2,FALSE)))</f>
        <v/>
      </c>
      <c r="C618" s="103" t="str">
        <f>IF(ISNA(VLOOKUP(A618,DECLARATIONS!C$5:G$292,5,FALSE)),"",IF(VLOOKUP(A618,DECLARATIONS!C$5:G$292,5,FALSE)="","---",VLOOKUP(A618,DECLARATIONS!C$5:G$292,5,FALSE)))</f>
        <v/>
      </c>
      <c r="D618" s="103" t="str">
        <f>IF(ISNA(VLOOKUP(A618,DECLARATIONS!C$5:G$292,4,FALSE)),"",IF(VLOOKUP(A618,DECLARATIONS!C$5:G$292,4,FALSE)="","---",VLOOKUP(A618,DECLARATIONS!C$5:G$292,4,FALSE)))</f>
        <v/>
      </c>
      <c r="E618" s="102"/>
      <c r="F618" s="104"/>
      <c r="G618" s="151"/>
      <c r="H618" s="104"/>
    </row>
    <row r="619" spans="1:8" ht="20" customHeight="1">
      <c r="A619" s="102"/>
      <c r="B619" s="103" t="str">
        <f>IF(ISNA(VLOOKUP(A619,DECLARATIONS!C$5:D$292,2,FALSE)),"",IF(VLOOKUP(A619,DECLARATIONS!C$5:D$292,2,FALSE)="","---",VLOOKUP(A619,DECLARATIONS!C$5:D$292,2,FALSE)))</f>
        <v/>
      </c>
      <c r="C619" s="103" t="str">
        <f>IF(ISNA(VLOOKUP(A619,DECLARATIONS!C$5:G$292,5,FALSE)),"",IF(VLOOKUP(A619,DECLARATIONS!C$5:G$292,5,FALSE)="","---",VLOOKUP(A619,DECLARATIONS!C$5:G$292,5,FALSE)))</f>
        <v/>
      </c>
      <c r="D619" s="103" t="str">
        <f>IF(ISNA(VLOOKUP(A619,DECLARATIONS!C$5:G$292,4,FALSE)),"",IF(VLOOKUP(A619,DECLARATIONS!C$5:G$292,4,FALSE)="","---",VLOOKUP(A619,DECLARATIONS!C$5:G$292,4,FALSE)))</f>
        <v/>
      </c>
      <c r="E619" s="102"/>
      <c r="F619" s="104"/>
      <c r="G619" s="151"/>
      <c r="H619" s="104"/>
    </row>
    <row r="620" spans="1:8" ht="20" customHeight="1">
      <c r="A620" s="102"/>
      <c r="B620" s="103" t="str">
        <f>IF(ISNA(VLOOKUP(A620,DECLARATIONS!C$5:D$292,2,FALSE)),"",IF(VLOOKUP(A620,DECLARATIONS!C$5:D$292,2,FALSE)="","---",VLOOKUP(A620,DECLARATIONS!C$5:D$292,2,FALSE)))</f>
        <v/>
      </c>
      <c r="C620" s="103" t="str">
        <f>IF(ISNA(VLOOKUP(A620,DECLARATIONS!C$5:G$292,5,FALSE)),"",IF(VLOOKUP(A620,DECLARATIONS!C$5:G$292,5,FALSE)="","---",VLOOKUP(A620,DECLARATIONS!C$5:G$292,5,FALSE)))</f>
        <v/>
      </c>
      <c r="D620" s="103" t="str">
        <f>IF(ISNA(VLOOKUP(A620,DECLARATIONS!C$5:G$292,4,FALSE)),"",IF(VLOOKUP(A620,DECLARATIONS!C$5:G$292,4,FALSE)="","---",VLOOKUP(A620,DECLARATIONS!C$5:G$292,4,FALSE)))</f>
        <v/>
      </c>
      <c r="E620" s="102"/>
      <c r="F620" s="104"/>
      <c r="G620" s="151"/>
      <c r="H620" s="104"/>
    </row>
    <row r="621" spans="1:8" ht="20" customHeight="1">
      <c r="A621" s="102"/>
      <c r="B621" s="103" t="str">
        <f>IF(ISNA(VLOOKUP(A621,DECLARATIONS!C$5:D$292,2,FALSE)),"",IF(VLOOKUP(A621,DECLARATIONS!C$5:D$292,2,FALSE)="","---",VLOOKUP(A621,DECLARATIONS!C$5:D$292,2,FALSE)))</f>
        <v/>
      </c>
      <c r="C621" s="103" t="str">
        <f>IF(ISNA(VLOOKUP(A621,DECLARATIONS!C$5:G$292,5,FALSE)),"",IF(VLOOKUP(A621,DECLARATIONS!C$5:G$292,5,FALSE)="","---",VLOOKUP(A621,DECLARATIONS!C$5:G$292,5,FALSE)))</f>
        <v/>
      </c>
      <c r="D621" s="103" t="str">
        <f>IF(ISNA(VLOOKUP(A621,DECLARATIONS!C$5:G$292,4,FALSE)),"",IF(VLOOKUP(A621,DECLARATIONS!C$5:G$292,4,FALSE)="","---",VLOOKUP(A621,DECLARATIONS!C$5:G$292,4,FALSE)))</f>
        <v/>
      </c>
      <c r="E621" s="104"/>
      <c r="F621" s="104"/>
      <c r="G621" s="151"/>
      <c r="H621" s="104"/>
    </row>
    <row r="622" spans="1:8" ht="20" customHeight="1">
      <c r="A622" s="102"/>
      <c r="B622" s="103" t="str">
        <f>IF(ISNA(VLOOKUP(A622,DECLARATIONS!C$5:D$292,2,FALSE)),"",IF(VLOOKUP(A622,DECLARATIONS!C$5:D$292,2,FALSE)="","---",VLOOKUP(A622,DECLARATIONS!C$5:D$292,2,FALSE)))</f>
        <v/>
      </c>
      <c r="C622" s="103" t="str">
        <f>IF(ISNA(VLOOKUP(A622,DECLARATIONS!C$5:G$292,5,FALSE)),"",IF(VLOOKUP(A622,DECLARATIONS!C$5:G$292,5,FALSE)="","---",VLOOKUP(A622,DECLARATIONS!C$5:G$292,5,FALSE)))</f>
        <v/>
      </c>
      <c r="D622" s="103" t="str">
        <f>IF(ISNA(VLOOKUP(A622,DECLARATIONS!C$5:G$292,4,FALSE)),"",IF(VLOOKUP(A622,DECLARATIONS!C$5:G$292,4,FALSE)="","---",VLOOKUP(A622,DECLARATIONS!C$5:G$292,4,FALSE)))</f>
        <v/>
      </c>
      <c r="E622" s="104"/>
      <c r="F622" s="104"/>
      <c r="G622" s="151"/>
      <c r="H622" s="104"/>
    </row>
    <row r="623" spans="1:8" ht="20" customHeight="1">
      <c r="A623" s="102"/>
      <c r="B623" s="103" t="str">
        <f>IF(ISNA(VLOOKUP(A623,DECLARATIONS!C$5:D$292,2,FALSE)),"",IF(VLOOKUP(A623,DECLARATIONS!C$5:D$292,2,FALSE)="","---",VLOOKUP(A623,DECLARATIONS!C$5:D$292,2,FALSE)))</f>
        <v/>
      </c>
      <c r="C623" s="103" t="str">
        <f>IF(ISNA(VLOOKUP(A623,DECLARATIONS!C$5:G$292,5,FALSE)),"",IF(VLOOKUP(A623,DECLARATIONS!C$5:G$292,5,FALSE)="","---",VLOOKUP(A623,DECLARATIONS!C$5:G$292,5,FALSE)))</f>
        <v/>
      </c>
      <c r="D623" s="103" t="str">
        <f>IF(ISNA(VLOOKUP(A623,DECLARATIONS!C$5:G$292,4,FALSE)),"",IF(VLOOKUP(A623,DECLARATIONS!C$5:G$292,4,FALSE)="","---",VLOOKUP(A623,DECLARATIONS!C$5:G$292,4,FALSE)))</f>
        <v/>
      </c>
      <c r="E623" s="104"/>
      <c r="F623" s="104"/>
      <c r="G623" s="151"/>
      <c r="H623" s="104"/>
    </row>
    <row r="624" spans="1:8" ht="20" customHeight="1">
      <c r="A624" s="102"/>
      <c r="B624" s="103" t="str">
        <f>IF(ISNA(VLOOKUP(A624,DECLARATIONS!C$5:D$292,2,FALSE)),"",IF(VLOOKUP(A624,DECLARATIONS!C$5:D$292,2,FALSE)="","---",VLOOKUP(A624,DECLARATIONS!C$5:D$292,2,FALSE)))</f>
        <v/>
      </c>
      <c r="C624" s="103" t="str">
        <f>IF(ISNA(VLOOKUP(A624,DECLARATIONS!C$5:G$292,5,FALSE)),"",IF(VLOOKUP(A624,DECLARATIONS!C$5:G$292,5,FALSE)="","---",VLOOKUP(A624,DECLARATIONS!C$5:G$292,5,FALSE)))</f>
        <v/>
      </c>
      <c r="D624" s="103" t="str">
        <f>IF(ISNA(VLOOKUP(A624,DECLARATIONS!C$5:G$292,4,FALSE)),"",IF(VLOOKUP(A624,DECLARATIONS!C$5:G$292,4,FALSE)="","---",VLOOKUP(A624,DECLARATIONS!C$5:G$292,4,FALSE)))</f>
        <v/>
      </c>
      <c r="E624" s="104"/>
      <c r="F624" s="104"/>
      <c r="G624" s="151"/>
      <c r="H624" s="104"/>
    </row>
    <row r="625" spans="1:8" ht="20" customHeight="1">
      <c r="A625" s="102"/>
      <c r="B625" s="103" t="str">
        <f>IF(ISNA(VLOOKUP(A625,DECLARATIONS!C$5:D$292,2,FALSE)),"",IF(VLOOKUP(A625,DECLARATIONS!C$5:D$292,2,FALSE)="","---",VLOOKUP(A625,DECLARATIONS!C$5:D$292,2,FALSE)))</f>
        <v/>
      </c>
      <c r="C625" s="103" t="str">
        <f>IF(ISNA(VLOOKUP(A625,DECLARATIONS!C$5:G$292,5,FALSE)),"",IF(VLOOKUP(A625,DECLARATIONS!C$5:G$292,5,FALSE)="","---",VLOOKUP(A625,DECLARATIONS!C$5:G$292,5,FALSE)))</f>
        <v/>
      </c>
      <c r="D625" s="103" t="str">
        <f>IF(ISNA(VLOOKUP(A625,DECLARATIONS!C$5:G$292,4,FALSE)),"",IF(VLOOKUP(A625,DECLARATIONS!C$5:G$292,4,FALSE)="","---",VLOOKUP(A625,DECLARATIONS!C$5:G$292,4,FALSE)))</f>
        <v/>
      </c>
      <c r="E625" s="104"/>
      <c r="F625" s="104"/>
      <c r="G625" s="151"/>
      <c r="H625" s="104"/>
    </row>
    <row r="626" spans="1:8" ht="20" customHeight="1">
      <c r="A626" s="102"/>
      <c r="B626" s="103" t="str">
        <f>IF(ISNA(VLOOKUP(A626,DECLARATIONS!C$5:D$292,2,FALSE)),"",IF(VLOOKUP(A626,DECLARATIONS!C$5:D$292,2,FALSE)="","---",VLOOKUP(A626,DECLARATIONS!C$5:D$292,2,FALSE)))</f>
        <v/>
      </c>
      <c r="C626" s="103" t="str">
        <f>IF(ISNA(VLOOKUP(A626,DECLARATIONS!C$5:G$292,5,FALSE)),"",IF(VLOOKUP(A626,DECLARATIONS!C$5:G$292,5,FALSE)="","---",VLOOKUP(A626,DECLARATIONS!C$5:G$292,5,FALSE)))</f>
        <v/>
      </c>
      <c r="D626" s="103" t="str">
        <f>IF(ISNA(VLOOKUP(A626,DECLARATIONS!C$5:G$292,4,FALSE)),"",IF(VLOOKUP(A626,DECLARATIONS!C$5:G$292,4,FALSE)="","---",VLOOKUP(A626,DECLARATIONS!C$5:G$292,4,FALSE)))</f>
        <v/>
      </c>
      <c r="E626" s="104"/>
      <c r="F626" s="104"/>
      <c r="G626" s="151"/>
      <c r="H626" s="104"/>
    </row>
    <row r="627" spans="1:8" ht="20" customHeight="1">
      <c r="A627" s="102"/>
      <c r="B627" s="103" t="str">
        <f>IF(ISNA(VLOOKUP(A627,DECLARATIONS!C$5:D$292,2,FALSE)),"",IF(VLOOKUP(A627,DECLARATIONS!C$5:D$292,2,FALSE)="","---",VLOOKUP(A627,DECLARATIONS!C$5:D$292,2,FALSE)))</f>
        <v/>
      </c>
      <c r="C627" s="103" t="str">
        <f>IF(ISNA(VLOOKUP(A627,DECLARATIONS!C$5:G$292,5,FALSE)),"",IF(VLOOKUP(A627,DECLARATIONS!C$5:G$292,5,FALSE)="","---",VLOOKUP(A627,DECLARATIONS!C$5:G$292,5,FALSE)))</f>
        <v/>
      </c>
      <c r="D627" s="103" t="str">
        <f>IF(ISNA(VLOOKUP(A627,DECLARATIONS!C$5:G$292,4,FALSE)),"",IF(VLOOKUP(A627,DECLARATIONS!C$5:G$292,4,FALSE)="","---",VLOOKUP(A627,DECLARATIONS!C$5:G$292,4,FALSE)))</f>
        <v/>
      </c>
      <c r="E627" s="104"/>
      <c r="F627" s="104"/>
      <c r="G627" s="151"/>
      <c r="H627" s="104"/>
    </row>
    <row r="628" spans="1:8" ht="20" customHeight="1">
      <c r="A628" s="102"/>
      <c r="B628" s="103" t="str">
        <f>IF(ISNA(VLOOKUP(A628,DECLARATIONS!C$5:D$292,2,FALSE)),"",IF(VLOOKUP(A628,DECLARATIONS!C$5:D$292,2,FALSE)="","---",VLOOKUP(A628,DECLARATIONS!C$5:D$292,2,FALSE)))</f>
        <v/>
      </c>
      <c r="C628" s="103" t="str">
        <f>IF(ISNA(VLOOKUP(A628,DECLARATIONS!C$5:G$292,5,FALSE)),"",IF(VLOOKUP(A628,DECLARATIONS!C$5:G$292,5,FALSE)="","---",VLOOKUP(A628,DECLARATIONS!C$5:G$292,5,FALSE)))</f>
        <v/>
      </c>
      <c r="D628" s="103" t="str">
        <f>IF(ISNA(VLOOKUP(A628,DECLARATIONS!C$5:G$292,4,FALSE)),"",IF(VLOOKUP(A628,DECLARATIONS!C$5:G$292,4,FALSE)="","---",VLOOKUP(A628,DECLARATIONS!C$5:G$292,4,FALSE)))</f>
        <v/>
      </c>
      <c r="E628" s="104"/>
      <c r="F628" s="104"/>
      <c r="G628" s="151"/>
      <c r="H628" s="104"/>
    </row>
    <row r="629" spans="1:8" ht="20" customHeight="1">
      <c r="A629" s="102"/>
      <c r="B629" s="103" t="str">
        <f>IF(ISNA(VLOOKUP(A629,DECLARATIONS!C$5:D$292,2,FALSE)),"",IF(VLOOKUP(A629,DECLARATIONS!C$5:D$292,2,FALSE)="","---",VLOOKUP(A629,DECLARATIONS!C$5:D$292,2,FALSE)))</f>
        <v/>
      </c>
      <c r="C629" s="103" t="str">
        <f>IF(ISNA(VLOOKUP(A629,DECLARATIONS!C$5:G$292,5,FALSE)),"",IF(VLOOKUP(A629,DECLARATIONS!C$5:G$292,5,FALSE)="","---",VLOOKUP(A629,DECLARATIONS!C$5:G$292,5,FALSE)))</f>
        <v/>
      </c>
      <c r="D629" s="103" t="str">
        <f>IF(ISNA(VLOOKUP(A629,DECLARATIONS!C$5:G$292,4,FALSE)),"",IF(VLOOKUP(A629,DECLARATIONS!C$5:G$292,4,FALSE)="","---",VLOOKUP(A629,DECLARATIONS!C$5:G$292,4,FALSE)))</f>
        <v/>
      </c>
      <c r="E629" s="104"/>
      <c r="F629" s="104"/>
      <c r="G629" s="151"/>
      <c r="H629" s="104"/>
    </row>
    <row r="630" spans="1:8" ht="20" customHeight="1">
      <c r="A630" s="102"/>
      <c r="B630" s="103" t="str">
        <f>IF(ISNA(VLOOKUP(A630,DECLARATIONS!C$5:D$292,2,FALSE)),"",IF(VLOOKUP(A630,DECLARATIONS!C$5:D$292,2,FALSE)="","---",VLOOKUP(A630,DECLARATIONS!C$5:D$292,2,FALSE)))</f>
        <v/>
      </c>
      <c r="C630" s="103" t="str">
        <f>IF(ISNA(VLOOKUP(A630,DECLARATIONS!C$5:G$292,5,FALSE)),"",IF(VLOOKUP(A630,DECLARATIONS!C$5:G$292,5,FALSE)="","---",VLOOKUP(A630,DECLARATIONS!C$5:G$292,5,FALSE)))</f>
        <v/>
      </c>
      <c r="D630" s="103" t="str">
        <f>IF(ISNA(VLOOKUP(A630,DECLARATIONS!C$5:G$292,4,FALSE)),"",IF(VLOOKUP(A630,DECLARATIONS!C$5:G$292,4,FALSE)="","---",VLOOKUP(A630,DECLARATIONS!C$5:G$292,4,FALSE)))</f>
        <v/>
      </c>
      <c r="E630" s="104"/>
      <c r="F630" s="104"/>
      <c r="G630" s="151"/>
      <c r="H630" s="104"/>
    </row>
    <row r="631" spans="1:8" ht="20" customHeight="1">
      <c r="A631" s="102"/>
      <c r="B631" s="103" t="str">
        <f>IF(ISNA(VLOOKUP(A631,DECLARATIONS!C$5:D$292,2,FALSE)),"",IF(VLOOKUP(A631,DECLARATIONS!C$5:D$292,2,FALSE)="","---",VLOOKUP(A631,DECLARATIONS!C$5:D$292,2,FALSE)))</f>
        <v/>
      </c>
      <c r="C631" s="103" t="str">
        <f>IF(ISNA(VLOOKUP(A631,DECLARATIONS!C$5:G$292,5,FALSE)),"",IF(VLOOKUP(A631,DECLARATIONS!C$5:G$292,5,FALSE)="","---",VLOOKUP(A631,DECLARATIONS!C$5:G$292,5,FALSE)))</f>
        <v/>
      </c>
      <c r="D631" s="103" t="str">
        <f>IF(ISNA(VLOOKUP(A631,DECLARATIONS!C$5:G$292,4,FALSE)),"",IF(VLOOKUP(A631,DECLARATIONS!C$5:G$292,4,FALSE)="","---",VLOOKUP(A631,DECLARATIONS!C$5:G$292,4,FALSE)))</f>
        <v/>
      </c>
      <c r="E631" s="104"/>
      <c r="F631" s="104"/>
      <c r="G631" s="151"/>
      <c r="H631" s="104"/>
    </row>
    <row r="632" spans="1:8" ht="20" customHeight="1">
      <c r="A632" s="102"/>
      <c r="B632" s="103" t="str">
        <f>IF(ISNA(VLOOKUP(A632,DECLARATIONS!C$5:D$292,2,FALSE)),"",IF(VLOOKUP(A632,DECLARATIONS!C$5:D$292,2,FALSE)="","---",VLOOKUP(A632,DECLARATIONS!C$5:D$292,2,FALSE)))</f>
        <v/>
      </c>
      <c r="C632" s="103" t="str">
        <f>IF(ISNA(VLOOKUP(A632,DECLARATIONS!C$5:G$292,5,FALSE)),"",IF(VLOOKUP(A632,DECLARATIONS!C$5:G$292,5,FALSE)="","---",VLOOKUP(A632,DECLARATIONS!C$5:G$292,5,FALSE)))</f>
        <v/>
      </c>
      <c r="D632" s="103" t="str">
        <f>IF(ISNA(VLOOKUP(A632,DECLARATIONS!C$5:G$292,4,FALSE)),"",IF(VLOOKUP(A632,DECLARATIONS!C$5:G$292,4,FALSE)="","---",VLOOKUP(A632,DECLARATIONS!C$5:G$292,4,FALSE)))</f>
        <v/>
      </c>
      <c r="E632" s="104"/>
      <c r="F632" s="104"/>
      <c r="G632" s="151"/>
      <c r="H632" s="104"/>
    </row>
    <row r="633" spans="1:8" ht="20" customHeight="1">
      <c r="A633" s="102"/>
      <c r="B633" s="103" t="str">
        <f>IF(ISNA(VLOOKUP(A633,DECLARATIONS!C$5:D$292,2,FALSE)),"",IF(VLOOKUP(A633,DECLARATIONS!C$5:D$292,2,FALSE)="","---",VLOOKUP(A633,DECLARATIONS!C$5:D$292,2,FALSE)))</f>
        <v/>
      </c>
      <c r="C633" s="103" t="str">
        <f>IF(ISNA(VLOOKUP(A633,DECLARATIONS!C$5:G$292,5,FALSE)),"",IF(VLOOKUP(A633,DECLARATIONS!C$5:G$292,5,FALSE)="","---",VLOOKUP(A633,DECLARATIONS!C$5:G$292,5,FALSE)))</f>
        <v/>
      </c>
      <c r="D633" s="103" t="str">
        <f>IF(ISNA(VLOOKUP(A633,DECLARATIONS!C$5:G$292,4,FALSE)),"",IF(VLOOKUP(A633,DECLARATIONS!C$5:G$292,4,FALSE)="","---",VLOOKUP(A633,DECLARATIONS!C$5:G$292,4,FALSE)))</f>
        <v/>
      </c>
      <c r="E633" s="104"/>
      <c r="F633" s="104"/>
      <c r="G633" s="151"/>
      <c r="H633" s="104"/>
    </row>
    <row r="634" spans="1:8" ht="20" customHeight="1">
      <c r="A634" s="102"/>
      <c r="B634" s="103" t="str">
        <f>IF(ISNA(VLOOKUP(A634,DECLARATIONS!C$5:D$292,2,FALSE)),"",IF(VLOOKUP(A634,DECLARATIONS!C$5:D$292,2,FALSE)="","---",VLOOKUP(A634,DECLARATIONS!C$5:D$292,2,FALSE)))</f>
        <v/>
      </c>
      <c r="C634" s="103" t="str">
        <f>IF(ISNA(VLOOKUP(A634,DECLARATIONS!C$5:G$292,5,FALSE)),"",IF(VLOOKUP(A634,DECLARATIONS!C$5:G$292,5,FALSE)="","---",VLOOKUP(A634,DECLARATIONS!C$5:G$292,5,FALSE)))</f>
        <v/>
      </c>
      <c r="D634" s="103" t="str">
        <f>IF(ISNA(VLOOKUP(A634,DECLARATIONS!C$5:G$292,4,FALSE)),"",IF(VLOOKUP(A634,DECLARATIONS!C$5:G$292,4,FALSE)="","---",VLOOKUP(A634,DECLARATIONS!C$5:G$292,4,FALSE)))</f>
        <v/>
      </c>
      <c r="E634" s="104"/>
      <c r="F634" s="104"/>
      <c r="G634" s="151"/>
      <c r="H634" s="104"/>
    </row>
    <row r="635" spans="1:8">
      <c r="A635" s="105"/>
      <c r="B635" s="106"/>
      <c r="C635" s="106"/>
      <c r="D635" s="106"/>
      <c r="E635" s="107"/>
      <c r="F635" s="107"/>
      <c r="G635" s="107"/>
      <c r="H635" s="107"/>
    </row>
    <row r="636" spans="1:8">
      <c r="A636" s="105"/>
      <c r="B636" s="106"/>
      <c r="C636" s="106"/>
      <c r="D636" s="106"/>
      <c r="E636" s="388" t="s">
        <v>144</v>
      </c>
      <c r="F636" s="388"/>
      <c r="G636" s="389" t="s">
        <v>67</v>
      </c>
      <c r="H636" s="389"/>
    </row>
    <row r="637" spans="1:8">
      <c r="A637" s="105"/>
      <c r="B637" s="397" t="s">
        <v>143</v>
      </c>
      <c r="C637" s="398"/>
      <c r="D637" s="106"/>
      <c r="E637" s="389"/>
      <c r="F637" s="389"/>
      <c r="G637" s="389"/>
      <c r="H637" s="389"/>
    </row>
    <row r="638" spans="1:8">
      <c r="A638" s="105"/>
      <c r="B638" s="399"/>
      <c r="C638" s="400"/>
      <c r="D638" s="106"/>
      <c r="E638" s="389"/>
      <c r="F638" s="389"/>
      <c r="G638" s="389"/>
      <c r="H638" s="389"/>
    </row>
    <row r="639" spans="1:8">
      <c r="A639" s="105"/>
      <c r="B639" s="106"/>
      <c r="C639" s="106"/>
      <c r="D639" s="106"/>
      <c r="E639" s="389"/>
      <c r="F639" s="389"/>
      <c r="G639" s="389"/>
      <c r="H639" s="389"/>
    </row>
    <row r="640" spans="1:8" ht="8" customHeight="1">
      <c r="A640" s="105"/>
      <c r="B640" s="106"/>
      <c r="C640" s="106"/>
      <c r="D640" s="106"/>
      <c r="E640" s="107"/>
      <c r="F640" s="107"/>
      <c r="G640" s="107"/>
      <c r="H640" s="107"/>
    </row>
    <row r="641" spans="1:8" ht="20">
      <c r="A641" s="390" t="str">
        <f>'MATCH DETAILS'!A1:D1</f>
        <v>OXFORDSHIRE TRACK &amp; FIELD LEAGUE 2025</v>
      </c>
      <c r="B641" s="391"/>
      <c r="C641" s="391"/>
      <c r="D641" s="391"/>
      <c r="E641" s="391"/>
      <c r="F641" s="391"/>
      <c r="G641" s="391"/>
      <c r="H641" s="392"/>
    </row>
    <row r="642" spans="1:8" ht="18">
      <c r="A642" s="95" t="s">
        <v>12</v>
      </c>
      <c r="B642" s="96">
        <f>'MATCH DETAILS'!$B$4</f>
        <v>45774</v>
      </c>
      <c r="C642" s="118">
        <v>0.47916666666666669</v>
      </c>
      <c r="D642" s="95" t="s">
        <v>13</v>
      </c>
      <c r="E642" s="393" t="str">
        <f>'MATCH DETAILS'!$B$5</f>
        <v>Horspath, Oxford</v>
      </c>
      <c r="F642" s="394"/>
      <c r="G642" s="394"/>
      <c r="H642" s="395"/>
    </row>
    <row r="643" spans="1:8" ht="18">
      <c r="A643" s="396" t="s">
        <v>79</v>
      </c>
      <c r="B643" s="396"/>
      <c r="C643" s="396"/>
      <c r="D643" s="396"/>
      <c r="E643" s="94">
        <v>1</v>
      </c>
      <c r="F643" s="94">
        <v>2</v>
      </c>
      <c r="G643" s="94">
        <v>3</v>
      </c>
      <c r="H643" s="94" t="s">
        <v>66</v>
      </c>
    </row>
    <row r="644" spans="1:8" ht="18">
      <c r="A644" s="100"/>
      <c r="B644" s="100"/>
      <c r="C644" s="100"/>
      <c r="D644" s="100"/>
      <c r="E644" s="101"/>
      <c r="F644" s="101"/>
      <c r="G644" s="101"/>
      <c r="H644" s="101"/>
    </row>
    <row r="645" spans="1:8" ht="20" customHeight="1">
      <c r="A645" s="102" t="str" cm="1">
        <f t="array" ref="A645">IFERROR(_xlfn.TEXTSPLIT(IFERROR(_xlfn.TEXTJOIN(",",TRUE,_xlfn._xlws.FILTER(BlockAllocations!$F$3:$F$20,BlockAllocations!$E$3:$E$20=BlockAllocations!$G$12)),""),,",")+0,"!")</f>
        <v>!</v>
      </c>
      <c r="B645" s="103" t="str">
        <f>IF(ISNA(VLOOKUP(A645,DECLARATIONS!C$5:D$292,2,FALSE)),"",IF(VLOOKUP(A645,DECLARATIONS!C$5:D$292,2,FALSE)="","---",VLOOKUP(A645,DECLARATIONS!C$5:D$292,2,FALSE)))</f>
        <v/>
      </c>
      <c r="C645" s="103" t="str">
        <f>IF(ISNA(VLOOKUP(A645,DECLARATIONS!C$5:G$292,5,FALSE)),"",IF(VLOOKUP(A645,DECLARATIONS!C$5:G$292,5,FALSE)="","---",VLOOKUP(A645,DECLARATIONS!C$5:G$292,5,FALSE)))</f>
        <v/>
      </c>
      <c r="D645" s="103" t="str">
        <f>IF(ISNA(VLOOKUP(A645,DECLARATIONS!C$5:G$292,4,FALSE)),"",IF(VLOOKUP(A645,DECLARATIONS!C$5:G$292,4,FALSE)="","---",VLOOKUP(A645,DECLARATIONS!C$5:G$292,4,FALSE)))</f>
        <v/>
      </c>
      <c r="E645" s="102"/>
      <c r="F645" s="104"/>
      <c r="G645" s="151"/>
      <c r="H645" s="104"/>
    </row>
    <row r="646" spans="1:8" ht="20" customHeight="1">
      <c r="A646" s="102"/>
      <c r="B646" s="103" t="str">
        <f>IF(ISNA(VLOOKUP(A646,DECLARATIONS!C$5:D$292,2,FALSE)),"",IF(VLOOKUP(A646,DECLARATIONS!C$5:D$292,2,FALSE)="","---",VLOOKUP(A646,DECLARATIONS!C$5:D$292,2,FALSE)))</f>
        <v/>
      </c>
      <c r="C646" s="103" t="str">
        <f>IF(ISNA(VLOOKUP(A646,DECLARATIONS!C$5:G$292,5,FALSE)),"",IF(VLOOKUP(A646,DECLARATIONS!C$5:G$292,5,FALSE)="","---",VLOOKUP(A646,DECLARATIONS!C$5:G$292,5,FALSE)))</f>
        <v/>
      </c>
      <c r="D646" s="103" t="str">
        <f>IF(ISNA(VLOOKUP(A646,DECLARATIONS!C$5:G$292,4,FALSE)),"",IF(VLOOKUP(A646,DECLARATIONS!C$5:G$292,4,FALSE)="","---",VLOOKUP(A646,DECLARATIONS!C$5:G$292,4,FALSE)))</f>
        <v/>
      </c>
      <c r="E646" s="102"/>
      <c r="F646" s="104"/>
      <c r="G646" s="151"/>
      <c r="H646" s="104"/>
    </row>
    <row r="647" spans="1:8" ht="20" customHeight="1">
      <c r="A647" s="102"/>
      <c r="B647" s="103" t="str">
        <f>IF(ISNA(VLOOKUP(A647,DECLARATIONS!C$5:D$292,2,FALSE)),"",IF(VLOOKUP(A647,DECLARATIONS!C$5:D$292,2,FALSE)="","---",VLOOKUP(A647,DECLARATIONS!C$5:D$292,2,FALSE)))</f>
        <v/>
      </c>
      <c r="C647" s="103" t="str">
        <f>IF(ISNA(VLOOKUP(A647,DECLARATIONS!C$5:G$292,5,FALSE)),"",IF(VLOOKUP(A647,DECLARATIONS!C$5:G$292,5,FALSE)="","---",VLOOKUP(A647,DECLARATIONS!C$5:G$292,5,FALSE)))</f>
        <v/>
      </c>
      <c r="D647" s="103" t="str">
        <f>IF(ISNA(VLOOKUP(A647,DECLARATIONS!C$5:G$292,4,FALSE)),"",IF(VLOOKUP(A647,DECLARATIONS!C$5:G$292,4,FALSE)="","---",VLOOKUP(A647,DECLARATIONS!C$5:G$292,4,FALSE)))</f>
        <v/>
      </c>
      <c r="E647" s="102"/>
      <c r="F647" s="104"/>
      <c r="G647" s="151"/>
      <c r="H647" s="104"/>
    </row>
    <row r="648" spans="1:8" ht="20" customHeight="1">
      <c r="A648" s="102"/>
      <c r="B648" s="103" t="str">
        <f>IF(ISNA(VLOOKUP(A648,DECLARATIONS!C$5:D$292,2,FALSE)),"",IF(VLOOKUP(A648,DECLARATIONS!C$5:D$292,2,FALSE)="","---",VLOOKUP(A648,DECLARATIONS!C$5:D$292,2,FALSE)))</f>
        <v/>
      </c>
      <c r="C648" s="103" t="str">
        <f>IF(ISNA(VLOOKUP(A648,DECLARATIONS!C$5:G$292,5,FALSE)),"",IF(VLOOKUP(A648,DECLARATIONS!C$5:G$292,5,FALSE)="","---",VLOOKUP(A648,DECLARATIONS!C$5:G$292,5,FALSE)))</f>
        <v/>
      </c>
      <c r="D648" s="103" t="str">
        <f>IF(ISNA(VLOOKUP(A648,DECLARATIONS!C$5:G$292,4,FALSE)),"",IF(VLOOKUP(A648,DECLARATIONS!C$5:G$292,4,FALSE)="","---",VLOOKUP(A648,DECLARATIONS!C$5:G$292,4,FALSE)))</f>
        <v/>
      </c>
      <c r="E648" s="102"/>
      <c r="F648" s="104"/>
      <c r="G648" s="151"/>
      <c r="H648" s="104"/>
    </row>
    <row r="649" spans="1:8" ht="20" customHeight="1">
      <c r="A649" s="102"/>
      <c r="B649" s="103" t="str">
        <f>IF(ISNA(VLOOKUP(A649,DECLARATIONS!C$5:D$292,2,FALSE)),"",IF(VLOOKUP(A649,DECLARATIONS!C$5:D$292,2,FALSE)="","---",VLOOKUP(A649,DECLARATIONS!C$5:D$292,2,FALSE)))</f>
        <v/>
      </c>
      <c r="C649" s="103" t="str">
        <f>IF(ISNA(VLOOKUP(A649,DECLARATIONS!C$5:G$292,5,FALSE)),"",IF(VLOOKUP(A649,DECLARATIONS!C$5:G$292,5,FALSE)="","---",VLOOKUP(A649,DECLARATIONS!C$5:G$292,5,FALSE)))</f>
        <v/>
      </c>
      <c r="D649" s="103" t="str">
        <f>IF(ISNA(VLOOKUP(A649,DECLARATIONS!C$5:G$292,4,FALSE)),"",IF(VLOOKUP(A649,DECLARATIONS!C$5:G$292,4,FALSE)="","---",VLOOKUP(A649,DECLARATIONS!C$5:G$292,4,FALSE)))</f>
        <v/>
      </c>
      <c r="E649" s="102"/>
      <c r="F649" s="104"/>
      <c r="G649" s="151"/>
      <c r="H649" s="104"/>
    </row>
    <row r="650" spans="1:8" ht="20" customHeight="1">
      <c r="A650" s="102"/>
      <c r="B650" s="103" t="str">
        <f>IF(ISNA(VLOOKUP(A650,DECLARATIONS!C$5:D$292,2,FALSE)),"",IF(VLOOKUP(A650,DECLARATIONS!C$5:D$292,2,FALSE)="","---",VLOOKUP(A650,DECLARATIONS!C$5:D$292,2,FALSE)))</f>
        <v/>
      </c>
      <c r="C650" s="103" t="str">
        <f>IF(ISNA(VLOOKUP(A650,DECLARATIONS!C$5:G$292,5,FALSE)),"",IF(VLOOKUP(A650,DECLARATIONS!C$5:G$292,5,FALSE)="","---",VLOOKUP(A650,DECLARATIONS!C$5:G$292,5,FALSE)))</f>
        <v/>
      </c>
      <c r="D650" s="103" t="str">
        <f>IF(ISNA(VLOOKUP(A650,DECLARATIONS!C$5:G$292,4,FALSE)),"",IF(VLOOKUP(A650,DECLARATIONS!C$5:G$292,4,FALSE)="","---",VLOOKUP(A650,DECLARATIONS!C$5:G$292,4,FALSE)))</f>
        <v/>
      </c>
      <c r="E650" s="102"/>
      <c r="F650" s="104"/>
      <c r="G650" s="151"/>
      <c r="H650" s="104"/>
    </row>
    <row r="651" spans="1:8" ht="20" customHeight="1">
      <c r="A651" s="102"/>
      <c r="B651" s="103" t="str">
        <f>IF(ISNA(VLOOKUP(A651,DECLARATIONS!C$5:D$292,2,FALSE)),"",IF(VLOOKUP(A651,DECLARATIONS!C$5:D$292,2,FALSE)="","---",VLOOKUP(A651,DECLARATIONS!C$5:D$292,2,FALSE)))</f>
        <v/>
      </c>
      <c r="C651" s="103" t="str">
        <f>IF(ISNA(VLOOKUP(A651,DECLARATIONS!C$5:G$292,5,FALSE)),"",IF(VLOOKUP(A651,DECLARATIONS!C$5:G$292,5,FALSE)="","---",VLOOKUP(A651,DECLARATIONS!C$5:G$292,5,FALSE)))</f>
        <v/>
      </c>
      <c r="D651" s="103" t="str">
        <f>IF(ISNA(VLOOKUP(A651,DECLARATIONS!C$5:G$292,4,FALSE)),"",IF(VLOOKUP(A651,DECLARATIONS!C$5:G$292,4,FALSE)="","---",VLOOKUP(A651,DECLARATIONS!C$5:G$292,4,FALSE)))</f>
        <v/>
      </c>
      <c r="E651" s="102"/>
      <c r="F651" s="104"/>
      <c r="G651" s="151"/>
      <c r="H651" s="104"/>
    </row>
    <row r="652" spans="1:8" ht="20" customHeight="1">
      <c r="A652" s="102"/>
      <c r="B652" s="103" t="str">
        <f>IF(ISNA(VLOOKUP(A652,DECLARATIONS!C$5:D$292,2,FALSE)),"",IF(VLOOKUP(A652,DECLARATIONS!C$5:D$292,2,FALSE)="","---",VLOOKUP(A652,DECLARATIONS!C$5:D$292,2,FALSE)))</f>
        <v/>
      </c>
      <c r="C652" s="103" t="str">
        <f>IF(ISNA(VLOOKUP(A652,DECLARATIONS!C$5:G$292,5,FALSE)),"",IF(VLOOKUP(A652,DECLARATIONS!C$5:G$292,5,FALSE)="","---",VLOOKUP(A652,DECLARATIONS!C$5:G$292,5,FALSE)))</f>
        <v/>
      </c>
      <c r="D652" s="103" t="str">
        <f>IF(ISNA(VLOOKUP(A652,DECLARATIONS!C$5:G$292,4,FALSE)),"",IF(VLOOKUP(A652,DECLARATIONS!C$5:G$292,4,FALSE)="","---",VLOOKUP(A652,DECLARATIONS!C$5:G$292,4,FALSE)))</f>
        <v/>
      </c>
      <c r="E652" s="102"/>
      <c r="F652" s="104"/>
      <c r="G652" s="151"/>
      <c r="H652" s="104"/>
    </row>
    <row r="653" spans="1:8" ht="20" customHeight="1">
      <c r="A653" s="102"/>
      <c r="B653" s="103" t="str">
        <f>IF(ISNA(VLOOKUP(A653,DECLARATIONS!C$5:D$292,2,FALSE)),"",IF(VLOOKUP(A653,DECLARATIONS!C$5:D$292,2,FALSE)="","---",VLOOKUP(A653,DECLARATIONS!C$5:D$292,2,FALSE)))</f>
        <v/>
      </c>
      <c r="C653" s="103" t="str">
        <f>IF(ISNA(VLOOKUP(A653,DECLARATIONS!C$5:G$292,5,FALSE)),"",IF(VLOOKUP(A653,DECLARATIONS!C$5:G$292,5,FALSE)="","---",VLOOKUP(A653,DECLARATIONS!C$5:G$292,5,FALSE)))</f>
        <v/>
      </c>
      <c r="D653" s="103" t="str">
        <f>IF(ISNA(VLOOKUP(A653,DECLARATIONS!C$5:G$292,4,FALSE)),"",IF(VLOOKUP(A653,DECLARATIONS!C$5:G$292,4,FALSE)="","---",VLOOKUP(A653,DECLARATIONS!C$5:G$292,4,FALSE)))</f>
        <v/>
      </c>
      <c r="E653" s="102"/>
      <c r="F653" s="104"/>
      <c r="G653" s="151"/>
      <c r="H653" s="104"/>
    </row>
    <row r="654" spans="1:8" ht="20" customHeight="1">
      <c r="A654" s="102"/>
      <c r="B654" s="103" t="str">
        <f>IF(ISNA(VLOOKUP(A654,DECLARATIONS!C$5:D$292,2,FALSE)),"",IF(VLOOKUP(A654,DECLARATIONS!C$5:D$292,2,FALSE)="","---",VLOOKUP(A654,DECLARATIONS!C$5:D$292,2,FALSE)))</f>
        <v/>
      </c>
      <c r="C654" s="103" t="str">
        <f>IF(ISNA(VLOOKUP(A654,DECLARATIONS!C$5:G$292,5,FALSE)),"",IF(VLOOKUP(A654,DECLARATIONS!C$5:G$292,5,FALSE)="","---",VLOOKUP(A654,DECLARATIONS!C$5:G$292,5,FALSE)))</f>
        <v/>
      </c>
      <c r="D654" s="103" t="str">
        <f>IF(ISNA(VLOOKUP(A654,DECLARATIONS!C$5:G$292,4,FALSE)),"",IF(VLOOKUP(A654,DECLARATIONS!C$5:G$292,4,FALSE)="","---",VLOOKUP(A654,DECLARATIONS!C$5:G$292,4,FALSE)))</f>
        <v/>
      </c>
      <c r="E654" s="102"/>
      <c r="F654" s="104"/>
      <c r="G654" s="151"/>
      <c r="H654" s="104"/>
    </row>
    <row r="655" spans="1:8" ht="20" customHeight="1">
      <c r="A655" s="102"/>
      <c r="B655" s="103" t="str">
        <f>IF(ISNA(VLOOKUP(A655,DECLARATIONS!C$5:D$292,2,FALSE)),"",IF(VLOOKUP(A655,DECLARATIONS!C$5:D$292,2,FALSE)="","---",VLOOKUP(A655,DECLARATIONS!C$5:D$292,2,FALSE)))</f>
        <v/>
      </c>
      <c r="C655" s="103" t="str">
        <f>IF(ISNA(VLOOKUP(A655,DECLARATIONS!C$5:G$292,5,FALSE)),"",IF(VLOOKUP(A655,DECLARATIONS!C$5:G$292,5,FALSE)="","---",VLOOKUP(A655,DECLARATIONS!C$5:G$292,5,FALSE)))</f>
        <v/>
      </c>
      <c r="D655" s="103" t="str">
        <f>IF(ISNA(VLOOKUP(A655,DECLARATIONS!C$5:G$292,4,FALSE)),"",IF(VLOOKUP(A655,DECLARATIONS!C$5:G$292,4,FALSE)="","---",VLOOKUP(A655,DECLARATIONS!C$5:G$292,4,FALSE)))</f>
        <v/>
      </c>
      <c r="E655" s="102"/>
      <c r="F655" s="104"/>
      <c r="G655" s="151"/>
      <c r="H655" s="104"/>
    </row>
    <row r="656" spans="1:8" ht="20" customHeight="1">
      <c r="A656" s="102"/>
      <c r="B656" s="103" t="str">
        <f>IF(ISNA(VLOOKUP(A656,DECLARATIONS!C$5:D$292,2,FALSE)),"",IF(VLOOKUP(A656,DECLARATIONS!C$5:D$292,2,FALSE)="","---",VLOOKUP(A656,DECLARATIONS!C$5:D$292,2,FALSE)))</f>
        <v/>
      </c>
      <c r="C656" s="103" t="str">
        <f>IF(ISNA(VLOOKUP(A656,DECLARATIONS!C$5:G$292,5,FALSE)),"",IF(VLOOKUP(A656,DECLARATIONS!C$5:G$292,5,FALSE)="","---",VLOOKUP(A656,DECLARATIONS!C$5:G$292,5,FALSE)))</f>
        <v/>
      </c>
      <c r="D656" s="103" t="str">
        <f>IF(ISNA(VLOOKUP(A656,DECLARATIONS!C$5:G$292,4,FALSE)),"",IF(VLOOKUP(A656,DECLARATIONS!C$5:G$292,4,FALSE)="","---",VLOOKUP(A656,DECLARATIONS!C$5:G$292,4,FALSE)))</f>
        <v/>
      </c>
      <c r="E656" s="102"/>
      <c r="F656" s="104"/>
      <c r="G656" s="151"/>
      <c r="H656" s="104"/>
    </row>
    <row r="657" spans="1:8" ht="20" customHeight="1">
      <c r="A657" s="102"/>
      <c r="B657" s="103" t="str">
        <f>IF(ISNA(VLOOKUP(A657,DECLARATIONS!C$5:D$292,2,FALSE)),"",IF(VLOOKUP(A657,DECLARATIONS!C$5:D$292,2,FALSE)="","---",VLOOKUP(A657,DECLARATIONS!C$5:D$292,2,FALSE)))</f>
        <v/>
      </c>
      <c r="C657" s="103" t="str">
        <f>IF(ISNA(VLOOKUP(A657,DECLARATIONS!C$5:G$292,5,FALSE)),"",IF(VLOOKUP(A657,DECLARATIONS!C$5:G$292,5,FALSE)="","---",VLOOKUP(A657,DECLARATIONS!C$5:G$292,5,FALSE)))</f>
        <v/>
      </c>
      <c r="D657" s="103" t="str">
        <f>IF(ISNA(VLOOKUP(A657,DECLARATIONS!C$5:G$292,4,FALSE)),"",IF(VLOOKUP(A657,DECLARATIONS!C$5:G$292,4,FALSE)="","---",VLOOKUP(A657,DECLARATIONS!C$5:G$292,4,FALSE)))</f>
        <v/>
      </c>
      <c r="E657" s="102"/>
      <c r="F657" s="104"/>
      <c r="G657" s="151"/>
      <c r="H657" s="104"/>
    </row>
    <row r="658" spans="1:8" ht="20" customHeight="1">
      <c r="A658" s="102"/>
      <c r="B658" s="103" t="str">
        <f>IF(ISNA(VLOOKUP(A658,DECLARATIONS!C$5:D$292,2,FALSE)),"",IF(VLOOKUP(A658,DECLARATIONS!C$5:D$292,2,FALSE)="","---",VLOOKUP(A658,DECLARATIONS!C$5:D$292,2,FALSE)))</f>
        <v/>
      </c>
      <c r="C658" s="103" t="str">
        <f>IF(ISNA(VLOOKUP(A658,DECLARATIONS!C$5:G$292,5,FALSE)),"",IF(VLOOKUP(A658,DECLARATIONS!C$5:G$292,5,FALSE)="","---",VLOOKUP(A658,DECLARATIONS!C$5:G$292,5,FALSE)))</f>
        <v/>
      </c>
      <c r="D658" s="103" t="str">
        <f>IF(ISNA(VLOOKUP(A658,DECLARATIONS!C$5:G$292,4,FALSE)),"",IF(VLOOKUP(A658,DECLARATIONS!C$5:G$292,4,FALSE)="","---",VLOOKUP(A658,DECLARATIONS!C$5:G$292,4,FALSE)))</f>
        <v/>
      </c>
      <c r="E658" s="102"/>
      <c r="F658" s="104"/>
      <c r="G658" s="151"/>
      <c r="H658" s="104"/>
    </row>
    <row r="659" spans="1:8" ht="20" customHeight="1">
      <c r="A659" s="102"/>
      <c r="B659" s="103" t="str">
        <f>IF(ISNA(VLOOKUP(A659,DECLARATIONS!C$5:D$292,2,FALSE)),"",IF(VLOOKUP(A659,DECLARATIONS!C$5:D$292,2,FALSE)="","---",VLOOKUP(A659,DECLARATIONS!C$5:D$292,2,FALSE)))</f>
        <v/>
      </c>
      <c r="C659" s="103" t="str">
        <f>IF(ISNA(VLOOKUP(A659,DECLARATIONS!C$5:G$292,5,FALSE)),"",IF(VLOOKUP(A659,DECLARATIONS!C$5:G$292,5,FALSE)="","---",VLOOKUP(A659,DECLARATIONS!C$5:G$292,5,FALSE)))</f>
        <v/>
      </c>
      <c r="D659" s="103" t="str">
        <f>IF(ISNA(VLOOKUP(A659,DECLARATIONS!C$5:G$292,4,FALSE)),"",IF(VLOOKUP(A659,DECLARATIONS!C$5:G$292,4,FALSE)="","---",VLOOKUP(A659,DECLARATIONS!C$5:G$292,4,FALSE)))</f>
        <v/>
      </c>
      <c r="E659" s="102"/>
      <c r="F659" s="104"/>
      <c r="G659" s="151"/>
      <c r="H659" s="104"/>
    </row>
    <row r="660" spans="1:8" ht="20" customHeight="1">
      <c r="A660" s="102"/>
      <c r="B660" s="103" t="str">
        <f>IF(ISNA(VLOOKUP(A660,DECLARATIONS!C$5:D$292,2,FALSE)),"",IF(VLOOKUP(A660,DECLARATIONS!C$5:D$292,2,FALSE)="","---",VLOOKUP(A660,DECLARATIONS!C$5:D$292,2,FALSE)))</f>
        <v/>
      </c>
      <c r="C660" s="103" t="str">
        <f>IF(ISNA(VLOOKUP(A660,DECLARATIONS!C$5:G$292,5,FALSE)),"",IF(VLOOKUP(A660,DECLARATIONS!C$5:G$292,5,FALSE)="","---",VLOOKUP(A660,DECLARATIONS!C$5:G$292,5,FALSE)))</f>
        <v/>
      </c>
      <c r="D660" s="103" t="str">
        <f>IF(ISNA(VLOOKUP(A660,DECLARATIONS!C$5:G$292,4,FALSE)),"",IF(VLOOKUP(A660,DECLARATIONS!C$5:G$292,4,FALSE)="","---",VLOOKUP(A660,DECLARATIONS!C$5:G$292,4,FALSE)))</f>
        <v/>
      </c>
      <c r="E660" s="102"/>
      <c r="F660" s="104"/>
      <c r="G660" s="151"/>
      <c r="H660" s="104"/>
    </row>
    <row r="661" spans="1:8" ht="20" customHeight="1">
      <c r="A661" s="102"/>
      <c r="B661" s="103" t="str">
        <f>IF(ISNA(VLOOKUP(A661,DECLARATIONS!C$5:D$292,2,FALSE)),"",IF(VLOOKUP(A661,DECLARATIONS!C$5:D$292,2,FALSE)="","---",VLOOKUP(A661,DECLARATIONS!C$5:D$292,2,FALSE)))</f>
        <v/>
      </c>
      <c r="C661" s="103" t="str">
        <f>IF(ISNA(VLOOKUP(A661,DECLARATIONS!C$5:G$292,5,FALSE)),"",IF(VLOOKUP(A661,DECLARATIONS!C$5:G$292,5,FALSE)="","---",VLOOKUP(A661,DECLARATIONS!C$5:G$292,5,FALSE)))</f>
        <v/>
      </c>
      <c r="D661" s="103" t="str">
        <f>IF(ISNA(VLOOKUP(A661,DECLARATIONS!C$5:G$292,4,FALSE)),"",IF(VLOOKUP(A661,DECLARATIONS!C$5:G$292,4,FALSE)="","---",VLOOKUP(A661,DECLARATIONS!C$5:G$292,4,FALSE)))</f>
        <v/>
      </c>
      <c r="E661" s="104"/>
      <c r="F661" s="104"/>
      <c r="G661" s="151"/>
      <c r="H661" s="104"/>
    </row>
    <row r="662" spans="1:8" ht="20" customHeight="1">
      <c r="A662" s="102"/>
      <c r="B662" s="103" t="str">
        <f>IF(ISNA(VLOOKUP(A662,DECLARATIONS!C$5:D$292,2,FALSE)),"",IF(VLOOKUP(A662,DECLARATIONS!C$5:D$292,2,FALSE)="","---",VLOOKUP(A662,DECLARATIONS!C$5:D$292,2,FALSE)))</f>
        <v/>
      </c>
      <c r="C662" s="103" t="str">
        <f>IF(ISNA(VLOOKUP(A662,DECLARATIONS!C$5:G$292,5,FALSE)),"",IF(VLOOKUP(A662,DECLARATIONS!C$5:G$292,5,FALSE)="","---",VLOOKUP(A662,DECLARATIONS!C$5:G$292,5,FALSE)))</f>
        <v/>
      </c>
      <c r="D662" s="103" t="str">
        <f>IF(ISNA(VLOOKUP(A662,DECLARATIONS!C$5:G$292,4,FALSE)),"",IF(VLOOKUP(A662,DECLARATIONS!C$5:G$292,4,FALSE)="","---",VLOOKUP(A662,DECLARATIONS!C$5:G$292,4,FALSE)))</f>
        <v/>
      </c>
      <c r="E662" s="104"/>
      <c r="F662" s="104"/>
      <c r="G662" s="151"/>
      <c r="H662" s="104"/>
    </row>
    <row r="663" spans="1:8" ht="20" customHeight="1">
      <c r="A663" s="102"/>
      <c r="B663" s="103" t="str">
        <f>IF(ISNA(VLOOKUP(A663,DECLARATIONS!C$5:D$292,2,FALSE)),"",IF(VLOOKUP(A663,DECLARATIONS!C$5:D$292,2,FALSE)="","---",VLOOKUP(A663,DECLARATIONS!C$5:D$292,2,FALSE)))</f>
        <v/>
      </c>
      <c r="C663" s="103" t="str">
        <f>IF(ISNA(VLOOKUP(A663,DECLARATIONS!C$5:G$292,5,FALSE)),"",IF(VLOOKUP(A663,DECLARATIONS!C$5:G$292,5,FALSE)="","---",VLOOKUP(A663,DECLARATIONS!C$5:G$292,5,FALSE)))</f>
        <v/>
      </c>
      <c r="D663" s="103" t="str">
        <f>IF(ISNA(VLOOKUP(A663,DECLARATIONS!C$5:G$292,4,FALSE)),"",IF(VLOOKUP(A663,DECLARATIONS!C$5:G$292,4,FALSE)="","---",VLOOKUP(A663,DECLARATIONS!C$5:G$292,4,FALSE)))</f>
        <v/>
      </c>
      <c r="E663" s="104"/>
      <c r="F663" s="104"/>
      <c r="G663" s="151"/>
      <c r="H663" s="104"/>
    </row>
    <row r="664" spans="1:8" ht="20" customHeight="1">
      <c r="A664" s="102"/>
      <c r="B664" s="103" t="str">
        <f>IF(ISNA(VLOOKUP(A664,DECLARATIONS!C$5:D$292,2,FALSE)),"",IF(VLOOKUP(A664,DECLARATIONS!C$5:D$292,2,FALSE)="","---",VLOOKUP(A664,DECLARATIONS!C$5:D$292,2,FALSE)))</f>
        <v/>
      </c>
      <c r="C664" s="103" t="str">
        <f>IF(ISNA(VLOOKUP(A664,DECLARATIONS!C$5:G$292,5,FALSE)),"",IF(VLOOKUP(A664,DECLARATIONS!C$5:G$292,5,FALSE)="","---",VLOOKUP(A664,DECLARATIONS!C$5:G$292,5,FALSE)))</f>
        <v/>
      </c>
      <c r="D664" s="103" t="str">
        <f>IF(ISNA(VLOOKUP(A664,DECLARATIONS!C$5:G$292,4,FALSE)),"",IF(VLOOKUP(A664,DECLARATIONS!C$5:G$292,4,FALSE)="","---",VLOOKUP(A664,DECLARATIONS!C$5:G$292,4,FALSE)))</f>
        <v/>
      </c>
      <c r="E664" s="104"/>
      <c r="F664" s="104"/>
      <c r="G664" s="151"/>
      <c r="H664" s="104"/>
    </row>
    <row r="665" spans="1:8" ht="20" customHeight="1">
      <c r="A665" s="102"/>
      <c r="B665" s="103" t="str">
        <f>IF(ISNA(VLOOKUP(A665,DECLARATIONS!C$5:D$292,2,FALSE)),"",IF(VLOOKUP(A665,DECLARATIONS!C$5:D$292,2,FALSE)="","---",VLOOKUP(A665,DECLARATIONS!C$5:D$292,2,FALSE)))</f>
        <v/>
      </c>
      <c r="C665" s="103" t="str">
        <f>IF(ISNA(VLOOKUP(A665,DECLARATIONS!C$5:G$292,5,FALSE)),"",IF(VLOOKUP(A665,DECLARATIONS!C$5:G$292,5,FALSE)="","---",VLOOKUP(A665,DECLARATIONS!C$5:G$292,5,FALSE)))</f>
        <v/>
      </c>
      <c r="D665" s="103" t="str">
        <f>IF(ISNA(VLOOKUP(A665,DECLARATIONS!C$5:G$292,4,FALSE)),"",IF(VLOOKUP(A665,DECLARATIONS!C$5:G$292,4,FALSE)="","---",VLOOKUP(A665,DECLARATIONS!C$5:G$292,4,FALSE)))</f>
        <v/>
      </c>
      <c r="E665" s="104"/>
      <c r="F665" s="104"/>
      <c r="G665" s="151"/>
      <c r="H665" s="104"/>
    </row>
    <row r="666" spans="1:8" ht="20" customHeight="1">
      <c r="A666" s="102"/>
      <c r="B666" s="103" t="str">
        <f>IF(ISNA(VLOOKUP(A666,DECLARATIONS!C$5:D$292,2,FALSE)),"",IF(VLOOKUP(A666,DECLARATIONS!C$5:D$292,2,FALSE)="","---",VLOOKUP(A666,DECLARATIONS!C$5:D$292,2,FALSE)))</f>
        <v/>
      </c>
      <c r="C666" s="103" t="str">
        <f>IF(ISNA(VLOOKUP(A666,DECLARATIONS!C$5:G$292,5,FALSE)),"",IF(VLOOKUP(A666,DECLARATIONS!C$5:G$292,5,FALSE)="","---",VLOOKUP(A666,DECLARATIONS!C$5:G$292,5,FALSE)))</f>
        <v/>
      </c>
      <c r="D666" s="103" t="str">
        <f>IF(ISNA(VLOOKUP(A666,DECLARATIONS!C$5:G$292,4,FALSE)),"",IF(VLOOKUP(A666,DECLARATIONS!C$5:G$292,4,FALSE)="","---",VLOOKUP(A666,DECLARATIONS!C$5:G$292,4,FALSE)))</f>
        <v/>
      </c>
      <c r="E666" s="104"/>
      <c r="F666" s="104"/>
      <c r="G666" s="151"/>
      <c r="H666" s="104"/>
    </row>
    <row r="667" spans="1:8" ht="20" customHeight="1">
      <c r="A667" s="102"/>
      <c r="B667" s="103" t="str">
        <f>IF(ISNA(VLOOKUP(A667,DECLARATIONS!C$5:D$292,2,FALSE)),"",IF(VLOOKUP(A667,DECLARATIONS!C$5:D$292,2,FALSE)="","---",VLOOKUP(A667,DECLARATIONS!C$5:D$292,2,FALSE)))</f>
        <v/>
      </c>
      <c r="C667" s="103" t="str">
        <f>IF(ISNA(VLOOKUP(A667,DECLARATIONS!C$5:G$292,5,FALSE)),"",IF(VLOOKUP(A667,DECLARATIONS!C$5:G$292,5,FALSE)="","---",VLOOKUP(A667,DECLARATIONS!C$5:G$292,5,FALSE)))</f>
        <v/>
      </c>
      <c r="D667" s="103" t="str">
        <f>IF(ISNA(VLOOKUP(A667,DECLARATIONS!C$5:G$292,4,FALSE)),"",IF(VLOOKUP(A667,DECLARATIONS!C$5:G$292,4,FALSE)="","---",VLOOKUP(A667,DECLARATIONS!C$5:G$292,4,FALSE)))</f>
        <v/>
      </c>
      <c r="E667" s="104"/>
      <c r="F667" s="104"/>
      <c r="G667" s="151"/>
      <c r="H667" s="104"/>
    </row>
    <row r="668" spans="1:8" ht="20" customHeight="1">
      <c r="A668" s="102"/>
      <c r="B668" s="103" t="str">
        <f>IF(ISNA(VLOOKUP(A668,DECLARATIONS!C$5:D$292,2,FALSE)),"",IF(VLOOKUP(A668,DECLARATIONS!C$5:D$292,2,FALSE)="","---",VLOOKUP(A668,DECLARATIONS!C$5:D$292,2,FALSE)))</f>
        <v/>
      </c>
      <c r="C668" s="103" t="str">
        <f>IF(ISNA(VLOOKUP(A668,DECLARATIONS!C$5:G$292,5,FALSE)),"",IF(VLOOKUP(A668,DECLARATIONS!C$5:G$292,5,FALSE)="","---",VLOOKUP(A668,DECLARATIONS!C$5:G$292,5,FALSE)))</f>
        <v/>
      </c>
      <c r="D668" s="103" t="str">
        <f>IF(ISNA(VLOOKUP(A668,DECLARATIONS!C$5:G$292,4,FALSE)),"",IF(VLOOKUP(A668,DECLARATIONS!C$5:G$292,4,FALSE)="","---",VLOOKUP(A668,DECLARATIONS!C$5:G$292,4,FALSE)))</f>
        <v/>
      </c>
      <c r="E668" s="104"/>
      <c r="F668" s="104"/>
      <c r="G668" s="151"/>
      <c r="H668" s="104"/>
    </row>
    <row r="669" spans="1:8" ht="20" customHeight="1">
      <c r="A669" s="102"/>
      <c r="B669" s="103" t="str">
        <f>IF(ISNA(VLOOKUP(A669,DECLARATIONS!C$5:D$292,2,FALSE)),"",IF(VLOOKUP(A669,DECLARATIONS!C$5:D$292,2,FALSE)="","---",VLOOKUP(A669,DECLARATIONS!C$5:D$292,2,FALSE)))</f>
        <v/>
      </c>
      <c r="C669" s="103" t="str">
        <f>IF(ISNA(VLOOKUP(A669,DECLARATIONS!C$5:G$292,5,FALSE)),"",IF(VLOOKUP(A669,DECLARATIONS!C$5:G$292,5,FALSE)="","---",VLOOKUP(A669,DECLARATIONS!C$5:G$292,5,FALSE)))</f>
        <v/>
      </c>
      <c r="D669" s="103" t="str">
        <f>IF(ISNA(VLOOKUP(A669,DECLARATIONS!C$5:G$292,4,FALSE)),"",IF(VLOOKUP(A669,DECLARATIONS!C$5:G$292,4,FALSE)="","---",VLOOKUP(A669,DECLARATIONS!C$5:G$292,4,FALSE)))</f>
        <v/>
      </c>
      <c r="E669" s="104"/>
      <c r="F669" s="104"/>
      <c r="G669" s="151"/>
      <c r="H669" s="104"/>
    </row>
    <row r="670" spans="1:8" ht="20" customHeight="1">
      <c r="A670" s="102"/>
      <c r="B670" s="103" t="str">
        <f>IF(ISNA(VLOOKUP(A670,DECLARATIONS!C$5:D$292,2,FALSE)),"",IF(VLOOKUP(A670,DECLARATIONS!C$5:D$292,2,FALSE)="","---",VLOOKUP(A670,DECLARATIONS!C$5:D$292,2,FALSE)))</f>
        <v/>
      </c>
      <c r="C670" s="103" t="str">
        <f>IF(ISNA(VLOOKUP(A670,DECLARATIONS!C$5:G$292,5,FALSE)),"",IF(VLOOKUP(A670,DECLARATIONS!C$5:G$292,5,FALSE)="","---",VLOOKUP(A670,DECLARATIONS!C$5:G$292,5,FALSE)))</f>
        <v/>
      </c>
      <c r="D670" s="103" t="str">
        <f>IF(ISNA(VLOOKUP(A670,DECLARATIONS!C$5:G$292,4,FALSE)),"",IF(VLOOKUP(A670,DECLARATIONS!C$5:G$292,4,FALSE)="","---",VLOOKUP(A670,DECLARATIONS!C$5:G$292,4,FALSE)))</f>
        <v/>
      </c>
      <c r="E670" s="104"/>
      <c r="F670" s="104"/>
      <c r="G670" s="151"/>
      <c r="H670" s="104"/>
    </row>
    <row r="671" spans="1:8" ht="20" customHeight="1">
      <c r="A671" s="102"/>
      <c r="B671" s="103" t="str">
        <f>IF(ISNA(VLOOKUP(A671,DECLARATIONS!C$5:D$292,2,FALSE)),"",IF(VLOOKUP(A671,DECLARATIONS!C$5:D$292,2,FALSE)="","---",VLOOKUP(A671,DECLARATIONS!C$5:D$292,2,FALSE)))</f>
        <v/>
      </c>
      <c r="C671" s="103" t="str">
        <f>IF(ISNA(VLOOKUP(A671,DECLARATIONS!C$5:G$292,5,FALSE)),"",IF(VLOOKUP(A671,DECLARATIONS!C$5:G$292,5,FALSE)="","---",VLOOKUP(A671,DECLARATIONS!C$5:G$292,5,FALSE)))</f>
        <v/>
      </c>
      <c r="D671" s="103" t="str">
        <f>IF(ISNA(VLOOKUP(A671,DECLARATIONS!C$5:G$292,4,FALSE)),"",IF(VLOOKUP(A671,DECLARATIONS!C$5:G$292,4,FALSE)="","---",VLOOKUP(A671,DECLARATIONS!C$5:G$292,4,FALSE)))</f>
        <v/>
      </c>
      <c r="E671" s="104"/>
      <c r="F671" s="104"/>
      <c r="G671" s="151"/>
      <c r="H671" s="104"/>
    </row>
    <row r="672" spans="1:8" ht="20" customHeight="1">
      <c r="A672" s="102"/>
      <c r="B672" s="103" t="str">
        <f>IF(ISNA(VLOOKUP(A672,DECLARATIONS!C$5:D$292,2,FALSE)),"",IF(VLOOKUP(A672,DECLARATIONS!C$5:D$292,2,FALSE)="","---",VLOOKUP(A672,DECLARATIONS!C$5:D$292,2,FALSE)))</f>
        <v/>
      </c>
      <c r="C672" s="103" t="str">
        <f>IF(ISNA(VLOOKUP(A672,DECLARATIONS!C$5:G$292,5,FALSE)),"",IF(VLOOKUP(A672,DECLARATIONS!C$5:G$292,5,FALSE)="","---",VLOOKUP(A672,DECLARATIONS!C$5:G$292,5,FALSE)))</f>
        <v/>
      </c>
      <c r="D672" s="103" t="str">
        <f>IF(ISNA(VLOOKUP(A672,DECLARATIONS!C$5:G$292,4,FALSE)),"",IF(VLOOKUP(A672,DECLARATIONS!C$5:G$292,4,FALSE)="","---",VLOOKUP(A672,DECLARATIONS!C$5:G$292,4,FALSE)))</f>
        <v/>
      </c>
      <c r="E672" s="104"/>
      <c r="F672" s="104"/>
      <c r="G672" s="151"/>
      <c r="H672" s="104"/>
    </row>
    <row r="673" spans="1:8" ht="20" customHeight="1">
      <c r="A673" s="102"/>
      <c r="B673" s="103" t="str">
        <f>IF(ISNA(VLOOKUP(A673,DECLARATIONS!C$5:D$292,2,FALSE)),"",IF(VLOOKUP(A673,DECLARATIONS!C$5:D$292,2,FALSE)="","---",VLOOKUP(A673,DECLARATIONS!C$5:D$292,2,FALSE)))</f>
        <v/>
      </c>
      <c r="C673" s="103" t="str">
        <f>IF(ISNA(VLOOKUP(A673,DECLARATIONS!C$5:G$292,5,FALSE)),"",IF(VLOOKUP(A673,DECLARATIONS!C$5:G$292,5,FALSE)="","---",VLOOKUP(A673,DECLARATIONS!C$5:G$292,5,FALSE)))</f>
        <v/>
      </c>
      <c r="D673" s="103" t="str">
        <f>IF(ISNA(VLOOKUP(A673,DECLARATIONS!C$5:G$292,4,FALSE)),"",IF(VLOOKUP(A673,DECLARATIONS!C$5:G$292,4,FALSE)="","---",VLOOKUP(A673,DECLARATIONS!C$5:G$292,4,FALSE)))</f>
        <v/>
      </c>
      <c r="E673" s="104"/>
      <c r="F673" s="104"/>
      <c r="G673" s="151"/>
      <c r="H673" s="104"/>
    </row>
    <row r="674" spans="1:8" ht="20" customHeight="1">
      <c r="A674" s="102"/>
      <c r="B674" s="103" t="str">
        <f>IF(ISNA(VLOOKUP(A674,DECLARATIONS!C$5:D$292,2,FALSE)),"",IF(VLOOKUP(A674,DECLARATIONS!C$5:D$292,2,FALSE)="","---",VLOOKUP(A674,DECLARATIONS!C$5:D$292,2,FALSE)))</f>
        <v/>
      </c>
      <c r="C674" s="103" t="str">
        <f>IF(ISNA(VLOOKUP(A674,DECLARATIONS!C$5:G$292,5,FALSE)),"",IF(VLOOKUP(A674,DECLARATIONS!C$5:G$292,5,FALSE)="","---",VLOOKUP(A674,DECLARATIONS!C$5:G$292,5,FALSE)))</f>
        <v/>
      </c>
      <c r="D674" s="103" t="str">
        <f>IF(ISNA(VLOOKUP(A674,DECLARATIONS!C$5:G$292,4,FALSE)),"",IF(VLOOKUP(A674,DECLARATIONS!C$5:G$292,4,FALSE)="","---",VLOOKUP(A674,DECLARATIONS!C$5:G$292,4,FALSE)))</f>
        <v/>
      </c>
      <c r="E674" s="104"/>
      <c r="F674" s="104"/>
      <c r="G674" s="151"/>
      <c r="H674" s="104"/>
    </row>
    <row r="675" spans="1:8">
      <c r="A675" s="105"/>
      <c r="B675" s="106"/>
      <c r="C675" s="106"/>
      <c r="D675" s="106"/>
      <c r="E675" s="107"/>
      <c r="F675" s="107"/>
      <c r="G675" s="107"/>
      <c r="H675" s="107"/>
    </row>
    <row r="676" spans="1:8">
      <c r="A676" s="105"/>
      <c r="B676" s="106"/>
      <c r="C676" s="106"/>
      <c r="D676" s="106"/>
      <c r="E676" s="388" t="s">
        <v>144</v>
      </c>
      <c r="F676" s="388"/>
      <c r="G676" s="389" t="s">
        <v>67</v>
      </c>
      <c r="H676" s="389"/>
    </row>
    <row r="677" spans="1:8">
      <c r="A677" s="105"/>
      <c r="B677" s="397" t="s">
        <v>143</v>
      </c>
      <c r="C677" s="398"/>
      <c r="D677" s="106"/>
      <c r="E677" s="389"/>
      <c r="F677" s="389"/>
      <c r="G677" s="389"/>
      <c r="H677" s="389"/>
    </row>
    <row r="678" spans="1:8">
      <c r="A678" s="105"/>
      <c r="B678" s="399"/>
      <c r="C678" s="400"/>
      <c r="D678" s="106"/>
      <c r="E678" s="389"/>
      <c r="F678" s="389"/>
      <c r="G678" s="389"/>
      <c r="H678" s="389"/>
    </row>
    <row r="679" spans="1:8">
      <c r="A679" s="105"/>
      <c r="B679" s="106"/>
      <c r="C679" s="106"/>
      <c r="D679" s="106"/>
      <c r="E679" s="389"/>
      <c r="F679" s="389"/>
      <c r="G679" s="389"/>
      <c r="H679" s="389"/>
    </row>
    <row r="680" spans="1:8" ht="8" customHeight="1">
      <c r="A680" s="105"/>
      <c r="B680" s="106"/>
      <c r="C680" s="106"/>
      <c r="D680" s="106"/>
      <c r="E680" s="107"/>
      <c r="F680" s="107"/>
      <c r="G680" s="107"/>
      <c r="H680" s="107"/>
    </row>
    <row r="681" spans="1:8" ht="20">
      <c r="A681" s="390" t="str">
        <f>'MATCH DETAILS'!A1:D1</f>
        <v>OXFORDSHIRE TRACK &amp; FIELD LEAGUE 2025</v>
      </c>
      <c r="B681" s="391"/>
      <c r="C681" s="391"/>
      <c r="D681" s="391"/>
      <c r="E681" s="391"/>
      <c r="F681" s="391"/>
      <c r="G681" s="391"/>
      <c r="H681" s="392"/>
    </row>
    <row r="682" spans="1:8" ht="18">
      <c r="A682" s="95" t="s">
        <v>12</v>
      </c>
      <c r="B682" s="96">
        <f>'MATCH DETAILS'!$B$4</f>
        <v>45774</v>
      </c>
      <c r="C682" s="118">
        <v>0.52083333333333337</v>
      </c>
      <c r="D682" s="95" t="s">
        <v>13</v>
      </c>
      <c r="E682" s="393" t="str">
        <f>'MATCH DETAILS'!$B$5</f>
        <v>Horspath, Oxford</v>
      </c>
      <c r="F682" s="394"/>
      <c r="G682" s="394"/>
      <c r="H682" s="395"/>
    </row>
    <row r="683" spans="1:8" ht="18">
      <c r="A683" s="396" t="s">
        <v>80</v>
      </c>
      <c r="B683" s="396"/>
      <c r="C683" s="396"/>
      <c r="D683" s="396"/>
      <c r="E683" s="94">
        <v>1</v>
      </c>
      <c r="F683" s="94">
        <v>2</v>
      </c>
      <c r="G683" s="94">
        <v>3</v>
      </c>
      <c r="H683" s="94" t="s">
        <v>66</v>
      </c>
    </row>
    <row r="684" spans="1:8" ht="18">
      <c r="A684" s="100"/>
      <c r="B684" s="100"/>
      <c r="C684" s="100"/>
      <c r="D684" s="100"/>
      <c r="E684" s="101"/>
      <c r="F684" s="101"/>
      <c r="G684" s="101"/>
      <c r="H684" s="101"/>
    </row>
    <row r="685" spans="1:8" ht="20" customHeight="1">
      <c r="A685" s="102" t="str" cm="1">
        <f t="array" ref="A685">IFERROR(_xlfn.TEXTSPLIT(IFERROR(_xlfn.TEXTJOIN(",",TRUE,_xlfn._xlws.FILTER(BlockAllocations!$F$3:$F$20,BlockAllocations!$E$3:$E$20=BlockAllocations!$G$13)),""),,",")+0,"!")</f>
        <v>!</v>
      </c>
      <c r="B685" s="103" t="str">
        <f>IF(ISNA(VLOOKUP(A685,DECLARATIONS!C$5:D$292,2,FALSE)),"",IF(VLOOKUP(A685,DECLARATIONS!C$5:D$292,2,FALSE)="","---",VLOOKUP(A685,DECLARATIONS!C$5:D$292,2,FALSE)))</f>
        <v/>
      </c>
      <c r="C685" s="103" t="str">
        <f>IF(ISNA(VLOOKUP(A685,DECLARATIONS!C$5:G$292,5,FALSE)),"",IF(VLOOKUP(A685,DECLARATIONS!C$5:G$292,5,FALSE)="","---",VLOOKUP(A685,DECLARATIONS!C$5:G$292,5,FALSE)))</f>
        <v/>
      </c>
      <c r="D685" s="103" t="str">
        <f>IF(ISNA(VLOOKUP(A685,DECLARATIONS!C$5:G$292,4,FALSE)),"",IF(VLOOKUP(A685,DECLARATIONS!C$5:G$292,4,FALSE)="","---",VLOOKUP(A685,DECLARATIONS!C$5:G$292,4,FALSE)))</f>
        <v/>
      </c>
      <c r="E685" s="102"/>
      <c r="F685" s="104"/>
      <c r="G685" s="151"/>
      <c r="H685" s="104"/>
    </row>
    <row r="686" spans="1:8" ht="20" customHeight="1">
      <c r="A686" s="102"/>
      <c r="B686" s="103" t="str">
        <f>IF(ISNA(VLOOKUP(A686,DECLARATIONS!C$5:D$292,2,FALSE)),"",IF(VLOOKUP(A686,DECLARATIONS!C$5:D$292,2,FALSE)="","---",VLOOKUP(A686,DECLARATIONS!C$5:D$292,2,FALSE)))</f>
        <v/>
      </c>
      <c r="C686" s="103" t="str">
        <f>IF(ISNA(VLOOKUP(A686,DECLARATIONS!C$5:G$292,5,FALSE)),"",IF(VLOOKUP(A686,DECLARATIONS!C$5:G$292,5,FALSE)="","---",VLOOKUP(A686,DECLARATIONS!C$5:G$292,5,FALSE)))</f>
        <v/>
      </c>
      <c r="D686" s="103" t="str">
        <f>IF(ISNA(VLOOKUP(A686,DECLARATIONS!C$5:G$292,4,FALSE)),"",IF(VLOOKUP(A686,DECLARATIONS!C$5:G$292,4,FALSE)="","---",VLOOKUP(A686,DECLARATIONS!C$5:G$292,4,FALSE)))</f>
        <v/>
      </c>
      <c r="E686" s="102"/>
      <c r="F686" s="104"/>
      <c r="G686" s="151"/>
      <c r="H686" s="104"/>
    </row>
    <row r="687" spans="1:8" ht="20" customHeight="1">
      <c r="A687" s="102"/>
      <c r="B687" s="103" t="str">
        <f>IF(ISNA(VLOOKUP(A687,DECLARATIONS!C$5:D$292,2,FALSE)),"",IF(VLOOKUP(A687,DECLARATIONS!C$5:D$292,2,FALSE)="","---",VLOOKUP(A687,DECLARATIONS!C$5:D$292,2,FALSE)))</f>
        <v/>
      </c>
      <c r="C687" s="103" t="str">
        <f>IF(ISNA(VLOOKUP(A687,DECLARATIONS!C$5:G$292,5,FALSE)),"",IF(VLOOKUP(A687,DECLARATIONS!C$5:G$292,5,FALSE)="","---",VLOOKUP(A687,DECLARATIONS!C$5:G$292,5,FALSE)))</f>
        <v/>
      </c>
      <c r="D687" s="103" t="str">
        <f>IF(ISNA(VLOOKUP(A687,DECLARATIONS!C$5:G$292,4,FALSE)),"",IF(VLOOKUP(A687,DECLARATIONS!C$5:G$292,4,FALSE)="","---",VLOOKUP(A687,DECLARATIONS!C$5:G$292,4,FALSE)))</f>
        <v/>
      </c>
      <c r="E687" s="102"/>
      <c r="F687" s="104"/>
      <c r="G687" s="151"/>
      <c r="H687" s="104"/>
    </row>
    <row r="688" spans="1:8" ht="20" customHeight="1">
      <c r="A688" s="102"/>
      <c r="B688" s="103" t="str">
        <f>IF(ISNA(VLOOKUP(A688,DECLARATIONS!C$5:D$292,2,FALSE)),"",IF(VLOOKUP(A688,DECLARATIONS!C$5:D$292,2,FALSE)="","---",VLOOKUP(A688,DECLARATIONS!C$5:D$292,2,FALSE)))</f>
        <v/>
      </c>
      <c r="C688" s="103" t="str">
        <f>IF(ISNA(VLOOKUP(A688,DECLARATIONS!C$5:G$292,5,FALSE)),"",IF(VLOOKUP(A688,DECLARATIONS!C$5:G$292,5,FALSE)="","---",VLOOKUP(A688,DECLARATIONS!C$5:G$292,5,FALSE)))</f>
        <v/>
      </c>
      <c r="D688" s="103" t="str">
        <f>IF(ISNA(VLOOKUP(A688,DECLARATIONS!C$5:G$292,4,FALSE)),"",IF(VLOOKUP(A688,DECLARATIONS!C$5:G$292,4,FALSE)="","---",VLOOKUP(A688,DECLARATIONS!C$5:G$292,4,FALSE)))</f>
        <v/>
      </c>
      <c r="E688" s="102"/>
      <c r="F688" s="104"/>
      <c r="G688" s="151"/>
      <c r="H688" s="104"/>
    </row>
    <row r="689" spans="1:8" ht="20" customHeight="1">
      <c r="A689" s="102"/>
      <c r="B689" s="103" t="str">
        <f>IF(ISNA(VLOOKUP(A689,DECLARATIONS!C$5:D$292,2,FALSE)),"",IF(VLOOKUP(A689,DECLARATIONS!C$5:D$292,2,FALSE)="","---",VLOOKUP(A689,DECLARATIONS!C$5:D$292,2,FALSE)))</f>
        <v/>
      </c>
      <c r="C689" s="103" t="str">
        <f>IF(ISNA(VLOOKUP(A689,DECLARATIONS!C$5:G$292,5,FALSE)),"",IF(VLOOKUP(A689,DECLARATIONS!C$5:G$292,5,FALSE)="","---",VLOOKUP(A689,DECLARATIONS!C$5:G$292,5,FALSE)))</f>
        <v/>
      </c>
      <c r="D689" s="103" t="str">
        <f>IF(ISNA(VLOOKUP(A689,DECLARATIONS!C$5:G$292,4,FALSE)),"",IF(VLOOKUP(A689,DECLARATIONS!C$5:G$292,4,FALSE)="","---",VLOOKUP(A689,DECLARATIONS!C$5:G$292,4,FALSE)))</f>
        <v/>
      </c>
      <c r="E689" s="102"/>
      <c r="F689" s="104"/>
      <c r="G689" s="151"/>
      <c r="H689" s="104"/>
    </row>
    <row r="690" spans="1:8" ht="20" customHeight="1">
      <c r="A690" s="102"/>
      <c r="B690" s="103" t="str">
        <f>IF(ISNA(VLOOKUP(A690,DECLARATIONS!C$5:D$292,2,FALSE)),"",IF(VLOOKUP(A690,DECLARATIONS!C$5:D$292,2,FALSE)="","---",VLOOKUP(A690,DECLARATIONS!C$5:D$292,2,FALSE)))</f>
        <v/>
      </c>
      <c r="C690" s="103" t="str">
        <f>IF(ISNA(VLOOKUP(A690,DECLARATIONS!C$5:G$292,5,FALSE)),"",IF(VLOOKUP(A690,DECLARATIONS!C$5:G$292,5,FALSE)="","---",VLOOKUP(A690,DECLARATIONS!C$5:G$292,5,FALSE)))</f>
        <v/>
      </c>
      <c r="D690" s="103" t="str">
        <f>IF(ISNA(VLOOKUP(A690,DECLARATIONS!C$5:G$292,4,FALSE)),"",IF(VLOOKUP(A690,DECLARATIONS!C$5:G$292,4,FALSE)="","---",VLOOKUP(A690,DECLARATIONS!C$5:G$292,4,FALSE)))</f>
        <v/>
      </c>
      <c r="E690" s="102"/>
      <c r="F690" s="104"/>
      <c r="G690" s="151"/>
      <c r="H690" s="104"/>
    </row>
    <row r="691" spans="1:8" ht="20" customHeight="1">
      <c r="A691" s="102"/>
      <c r="B691" s="103" t="str">
        <f>IF(ISNA(VLOOKUP(A691,DECLARATIONS!C$5:D$292,2,FALSE)),"",IF(VLOOKUP(A691,DECLARATIONS!C$5:D$292,2,FALSE)="","---",VLOOKUP(A691,DECLARATIONS!C$5:D$292,2,FALSE)))</f>
        <v/>
      </c>
      <c r="C691" s="103" t="str">
        <f>IF(ISNA(VLOOKUP(A691,DECLARATIONS!C$5:G$292,5,FALSE)),"",IF(VLOOKUP(A691,DECLARATIONS!C$5:G$292,5,FALSE)="","---",VLOOKUP(A691,DECLARATIONS!C$5:G$292,5,FALSE)))</f>
        <v/>
      </c>
      <c r="D691" s="103" t="str">
        <f>IF(ISNA(VLOOKUP(A691,DECLARATIONS!C$5:G$292,4,FALSE)),"",IF(VLOOKUP(A691,DECLARATIONS!C$5:G$292,4,FALSE)="","---",VLOOKUP(A691,DECLARATIONS!C$5:G$292,4,FALSE)))</f>
        <v/>
      </c>
      <c r="E691" s="102"/>
      <c r="F691" s="104"/>
      <c r="G691" s="151"/>
      <c r="H691" s="104"/>
    </row>
    <row r="692" spans="1:8" ht="20" customHeight="1">
      <c r="A692" s="102"/>
      <c r="B692" s="103" t="str">
        <f>IF(ISNA(VLOOKUP(A692,DECLARATIONS!C$5:D$292,2,FALSE)),"",IF(VLOOKUP(A692,DECLARATIONS!C$5:D$292,2,FALSE)="","---",VLOOKUP(A692,DECLARATIONS!C$5:D$292,2,FALSE)))</f>
        <v/>
      </c>
      <c r="C692" s="103" t="str">
        <f>IF(ISNA(VLOOKUP(A692,DECLARATIONS!C$5:G$292,5,FALSE)),"",IF(VLOOKUP(A692,DECLARATIONS!C$5:G$292,5,FALSE)="","---",VLOOKUP(A692,DECLARATIONS!C$5:G$292,5,FALSE)))</f>
        <v/>
      </c>
      <c r="D692" s="103" t="str">
        <f>IF(ISNA(VLOOKUP(A692,DECLARATIONS!C$5:G$292,4,FALSE)),"",IF(VLOOKUP(A692,DECLARATIONS!C$5:G$292,4,FALSE)="","---",VLOOKUP(A692,DECLARATIONS!C$5:G$292,4,FALSE)))</f>
        <v/>
      </c>
      <c r="E692" s="102"/>
      <c r="F692" s="104"/>
      <c r="G692" s="151"/>
      <c r="H692" s="104"/>
    </row>
    <row r="693" spans="1:8" ht="20" customHeight="1">
      <c r="A693" s="102"/>
      <c r="B693" s="103" t="str">
        <f>IF(ISNA(VLOOKUP(A693,DECLARATIONS!C$5:D$292,2,FALSE)),"",IF(VLOOKUP(A693,DECLARATIONS!C$5:D$292,2,FALSE)="","---",VLOOKUP(A693,DECLARATIONS!C$5:D$292,2,FALSE)))</f>
        <v/>
      </c>
      <c r="C693" s="103" t="str">
        <f>IF(ISNA(VLOOKUP(A693,DECLARATIONS!C$5:G$292,5,FALSE)),"",IF(VLOOKUP(A693,DECLARATIONS!C$5:G$292,5,FALSE)="","---",VLOOKUP(A693,DECLARATIONS!C$5:G$292,5,FALSE)))</f>
        <v/>
      </c>
      <c r="D693" s="103" t="str">
        <f>IF(ISNA(VLOOKUP(A693,DECLARATIONS!C$5:G$292,4,FALSE)),"",IF(VLOOKUP(A693,DECLARATIONS!C$5:G$292,4,FALSE)="","---",VLOOKUP(A693,DECLARATIONS!C$5:G$292,4,FALSE)))</f>
        <v/>
      </c>
      <c r="E693" s="102"/>
      <c r="F693" s="104"/>
      <c r="G693" s="151"/>
      <c r="H693" s="104"/>
    </row>
    <row r="694" spans="1:8" ht="20" customHeight="1">
      <c r="A694" s="102"/>
      <c r="B694" s="103" t="str">
        <f>IF(ISNA(VLOOKUP(A694,DECLARATIONS!C$5:D$292,2,FALSE)),"",IF(VLOOKUP(A694,DECLARATIONS!C$5:D$292,2,FALSE)="","---",VLOOKUP(A694,DECLARATIONS!C$5:D$292,2,FALSE)))</f>
        <v/>
      </c>
      <c r="C694" s="103" t="str">
        <f>IF(ISNA(VLOOKUP(A694,DECLARATIONS!C$5:G$292,5,FALSE)),"",IF(VLOOKUP(A694,DECLARATIONS!C$5:G$292,5,FALSE)="","---",VLOOKUP(A694,DECLARATIONS!C$5:G$292,5,FALSE)))</f>
        <v/>
      </c>
      <c r="D694" s="103" t="str">
        <f>IF(ISNA(VLOOKUP(A694,DECLARATIONS!C$5:G$292,4,FALSE)),"",IF(VLOOKUP(A694,DECLARATIONS!C$5:G$292,4,FALSE)="","---",VLOOKUP(A694,DECLARATIONS!C$5:G$292,4,FALSE)))</f>
        <v/>
      </c>
      <c r="E694" s="102"/>
      <c r="F694" s="104"/>
      <c r="G694" s="151"/>
      <c r="H694" s="104"/>
    </row>
    <row r="695" spans="1:8" ht="20" customHeight="1">
      <c r="A695" s="102"/>
      <c r="B695" s="103" t="str">
        <f>IF(ISNA(VLOOKUP(A695,DECLARATIONS!C$5:D$292,2,FALSE)),"",IF(VLOOKUP(A695,DECLARATIONS!C$5:D$292,2,FALSE)="","---",VLOOKUP(A695,DECLARATIONS!C$5:D$292,2,FALSE)))</f>
        <v/>
      </c>
      <c r="C695" s="103" t="str">
        <f>IF(ISNA(VLOOKUP(A695,DECLARATIONS!C$5:G$292,5,FALSE)),"",IF(VLOOKUP(A695,DECLARATIONS!C$5:G$292,5,FALSE)="","---",VLOOKUP(A695,DECLARATIONS!C$5:G$292,5,FALSE)))</f>
        <v/>
      </c>
      <c r="D695" s="103" t="str">
        <f>IF(ISNA(VLOOKUP(A695,DECLARATIONS!C$5:G$292,4,FALSE)),"",IF(VLOOKUP(A695,DECLARATIONS!C$5:G$292,4,FALSE)="","---",VLOOKUP(A695,DECLARATIONS!C$5:G$292,4,FALSE)))</f>
        <v/>
      </c>
      <c r="E695" s="102"/>
      <c r="F695" s="104"/>
      <c r="G695" s="151"/>
      <c r="H695" s="104"/>
    </row>
    <row r="696" spans="1:8" ht="20" customHeight="1">
      <c r="A696" s="102"/>
      <c r="B696" s="103" t="str">
        <f>IF(ISNA(VLOOKUP(A696,DECLARATIONS!C$5:D$292,2,FALSE)),"",IF(VLOOKUP(A696,DECLARATIONS!C$5:D$292,2,FALSE)="","---",VLOOKUP(A696,DECLARATIONS!C$5:D$292,2,FALSE)))</f>
        <v/>
      </c>
      <c r="C696" s="103" t="str">
        <f>IF(ISNA(VLOOKUP(A696,DECLARATIONS!C$5:G$292,5,FALSE)),"",IF(VLOOKUP(A696,DECLARATIONS!C$5:G$292,5,FALSE)="","---",VLOOKUP(A696,DECLARATIONS!C$5:G$292,5,FALSE)))</f>
        <v/>
      </c>
      <c r="D696" s="103" t="str">
        <f>IF(ISNA(VLOOKUP(A696,DECLARATIONS!C$5:G$292,4,FALSE)),"",IF(VLOOKUP(A696,DECLARATIONS!C$5:G$292,4,FALSE)="","---",VLOOKUP(A696,DECLARATIONS!C$5:G$292,4,FALSE)))</f>
        <v/>
      </c>
      <c r="E696" s="102"/>
      <c r="F696" s="104"/>
      <c r="G696" s="151"/>
      <c r="H696" s="104"/>
    </row>
    <row r="697" spans="1:8" ht="20" customHeight="1">
      <c r="A697" s="102"/>
      <c r="B697" s="103" t="str">
        <f>IF(ISNA(VLOOKUP(A697,DECLARATIONS!C$5:D$292,2,FALSE)),"",IF(VLOOKUP(A697,DECLARATIONS!C$5:D$292,2,FALSE)="","---",VLOOKUP(A697,DECLARATIONS!C$5:D$292,2,FALSE)))</f>
        <v/>
      </c>
      <c r="C697" s="103" t="str">
        <f>IF(ISNA(VLOOKUP(A697,DECLARATIONS!C$5:G$292,5,FALSE)),"",IF(VLOOKUP(A697,DECLARATIONS!C$5:G$292,5,FALSE)="","---",VLOOKUP(A697,DECLARATIONS!C$5:G$292,5,FALSE)))</f>
        <v/>
      </c>
      <c r="D697" s="103" t="str">
        <f>IF(ISNA(VLOOKUP(A697,DECLARATIONS!C$5:G$292,4,FALSE)),"",IF(VLOOKUP(A697,DECLARATIONS!C$5:G$292,4,FALSE)="","---",VLOOKUP(A697,DECLARATIONS!C$5:G$292,4,FALSE)))</f>
        <v/>
      </c>
      <c r="E697" s="102"/>
      <c r="F697" s="104"/>
      <c r="G697" s="151"/>
      <c r="H697" s="104"/>
    </row>
    <row r="698" spans="1:8" ht="20" customHeight="1">
      <c r="A698" s="102"/>
      <c r="B698" s="103" t="str">
        <f>IF(ISNA(VLOOKUP(A698,DECLARATIONS!C$5:D$292,2,FALSE)),"",IF(VLOOKUP(A698,DECLARATIONS!C$5:D$292,2,FALSE)="","---",VLOOKUP(A698,DECLARATIONS!C$5:D$292,2,FALSE)))</f>
        <v/>
      </c>
      <c r="C698" s="103" t="str">
        <f>IF(ISNA(VLOOKUP(A698,DECLARATIONS!C$5:G$292,5,FALSE)),"",IF(VLOOKUP(A698,DECLARATIONS!C$5:G$292,5,FALSE)="","---",VLOOKUP(A698,DECLARATIONS!C$5:G$292,5,FALSE)))</f>
        <v/>
      </c>
      <c r="D698" s="103" t="str">
        <f>IF(ISNA(VLOOKUP(A698,DECLARATIONS!C$5:G$292,4,FALSE)),"",IF(VLOOKUP(A698,DECLARATIONS!C$5:G$292,4,FALSE)="","---",VLOOKUP(A698,DECLARATIONS!C$5:G$292,4,FALSE)))</f>
        <v/>
      </c>
      <c r="E698" s="102"/>
      <c r="F698" s="104"/>
      <c r="G698" s="151"/>
      <c r="H698" s="104"/>
    </row>
    <row r="699" spans="1:8" ht="20" customHeight="1">
      <c r="A699" s="102"/>
      <c r="B699" s="103" t="str">
        <f>IF(ISNA(VLOOKUP(A699,DECLARATIONS!C$5:D$292,2,FALSE)),"",IF(VLOOKUP(A699,DECLARATIONS!C$5:D$292,2,FALSE)="","---",VLOOKUP(A699,DECLARATIONS!C$5:D$292,2,FALSE)))</f>
        <v/>
      </c>
      <c r="C699" s="103" t="str">
        <f>IF(ISNA(VLOOKUP(A699,DECLARATIONS!C$5:G$292,5,FALSE)),"",IF(VLOOKUP(A699,DECLARATIONS!C$5:G$292,5,FALSE)="","---",VLOOKUP(A699,DECLARATIONS!C$5:G$292,5,FALSE)))</f>
        <v/>
      </c>
      <c r="D699" s="103" t="str">
        <f>IF(ISNA(VLOOKUP(A699,DECLARATIONS!C$5:G$292,4,FALSE)),"",IF(VLOOKUP(A699,DECLARATIONS!C$5:G$292,4,FALSE)="","---",VLOOKUP(A699,DECLARATIONS!C$5:G$292,4,FALSE)))</f>
        <v/>
      </c>
      <c r="E699" s="102"/>
      <c r="F699" s="104"/>
      <c r="G699" s="151"/>
      <c r="H699" s="104"/>
    </row>
    <row r="700" spans="1:8" ht="20" customHeight="1">
      <c r="A700" s="102"/>
      <c r="B700" s="103" t="str">
        <f>IF(ISNA(VLOOKUP(A700,DECLARATIONS!C$5:D$292,2,FALSE)),"",IF(VLOOKUP(A700,DECLARATIONS!C$5:D$292,2,FALSE)="","---",VLOOKUP(A700,DECLARATIONS!C$5:D$292,2,FALSE)))</f>
        <v/>
      </c>
      <c r="C700" s="103" t="str">
        <f>IF(ISNA(VLOOKUP(A700,DECLARATIONS!C$5:G$292,5,FALSE)),"",IF(VLOOKUP(A700,DECLARATIONS!C$5:G$292,5,FALSE)="","---",VLOOKUP(A700,DECLARATIONS!C$5:G$292,5,FALSE)))</f>
        <v/>
      </c>
      <c r="D700" s="103" t="str">
        <f>IF(ISNA(VLOOKUP(A700,DECLARATIONS!C$5:G$292,4,FALSE)),"",IF(VLOOKUP(A700,DECLARATIONS!C$5:G$292,4,FALSE)="","---",VLOOKUP(A700,DECLARATIONS!C$5:G$292,4,FALSE)))</f>
        <v/>
      </c>
      <c r="E700" s="102"/>
      <c r="F700" s="104"/>
      <c r="G700" s="151"/>
      <c r="H700" s="104"/>
    </row>
    <row r="701" spans="1:8" ht="20" customHeight="1">
      <c r="A701" s="102"/>
      <c r="B701" s="103" t="str">
        <f>IF(ISNA(VLOOKUP(A701,DECLARATIONS!C$5:D$292,2,FALSE)),"",IF(VLOOKUP(A701,DECLARATIONS!C$5:D$292,2,FALSE)="","---",VLOOKUP(A701,DECLARATIONS!C$5:D$292,2,FALSE)))</f>
        <v/>
      </c>
      <c r="C701" s="103" t="str">
        <f>IF(ISNA(VLOOKUP(A701,DECLARATIONS!C$5:G$292,5,FALSE)),"",IF(VLOOKUP(A701,DECLARATIONS!C$5:G$292,5,FALSE)="","---",VLOOKUP(A701,DECLARATIONS!C$5:G$292,5,FALSE)))</f>
        <v/>
      </c>
      <c r="D701" s="103" t="str">
        <f>IF(ISNA(VLOOKUP(A701,DECLARATIONS!C$5:G$292,4,FALSE)),"",IF(VLOOKUP(A701,DECLARATIONS!C$5:G$292,4,FALSE)="","---",VLOOKUP(A701,DECLARATIONS!C$5:G$292,4,FALSE)))</f>
        <v/>
      </c>
      <c r="E701" s="104"/>
      <c r="F701" s="104"/>
      <c r="G701" s="151"/>
      <c r="H701" s="104"/>
    </row>
    <row r="702" spans="1:8" ht="20" customHeight="1">
      <c r="A702" s="102"/>
      <c r="B702" s="103" t="str">
        <f>IF(ISNA(VLOOKUP(A702,DECLARATIONS!C$5:D$292,2,FALSE)),"",IF(VLOOKUP(A702,DECLARATIONS!C$5:D$292,2,FALSE)="","---",VLOOKUP(A702,DECLARATIONS!C$5:D$292,2,FALSE)))</f>
        <v/>
      </c>
      <c r="C702" s="103" t="str">
        <f>IF(ISNA(VLOOKUP(A702,DECLARATIONS!C$5:G$292,5,FALSE)),"",IF(VLOOKUP(A702,DECLARATIONS!C$5:G$292,5,FALSE)="","---",VLOOKUP(A702,DECLARATIONS!C$5:G$292,5,FALSE)))</f>
        <v/>
      </c>
      <c r="D702" s="103" t="str">
        <f>IF(ISNA(VLOOKUP(A702,DECLARATIONS!C$5:G$292,4,FALSE)),"",IF(VLOOKUP(A702,DECLARATIONS!C$5:G$292,4,FALSE)="","---",VLOOKUP(A702,DECLARATIONS!C$5:G$292,4,FALSE)))</f>
        <v/>
      </c>
      <c r="E702" s="104"/>
      <c r="F702" s="104"/>
      <c r="G702" s="151"/>
      <c r="H702" s="104"/>
    </row>
    <row r="703" spans="1:8" ht="20" customHeight="1">
      <c r="A703" s="102"/>
      <c r="B703" s="103" t="str">
        <f>IF(ISNA(VLOOKUP(A703,DECLARATIONS!C$5:D$292,2,FALSE)),"",IF(VLOOKUP(A703,DECLARATIONS!C$5:D$292,2,FALSE)="","---",VLOOKUP(A703,DECLARATIONS!C$5:D$292,2,FALSE)))</f>
        <v/>
      </c>
      <c r="C703" s="103" t="str">
        <f>IF(ISNA(VLOOKUP(A703,DECLARATIONS!C$5:G$292,5,FALSE)),"",IF(VLOOKUP(A703,DECLARATIONS!C$5:G$292,5,FALSE)="","---",VLOOKUP(A703,DECLARATIONS!C$5:G$292,5,FALSE)))</f>
        <v/>
      </c>
      <c r="D703" s="103" t="str">
        <f>IF(ISNA(VLOOKUP(A703,DECLARATIONS!C$5:G$292,4,FALSE)),"",IF(VLOOKUP(A703,DECLARATIONS!C$5:G$292,4,FALSE)="","---",VLOOKUP(A703,DECLARATIONS!C$5:G$292,4,FALSE)))</f>
        <v/>
      </c>
      <c r="E703" s="104"/>
      <c r="F703" s="104"/>
      <c r="G703" s="151"/>
      <c r="H703" s="104"/>
    </row>
    <row r="704" spans="1:8" ht="20" customHeight="1">
      <c r="A704" s="102"/>
      <c r="B704" s="103" t="str">
        <f>IF(ISNA(VLOOKUP(A704,DECLARATIONS!C$5:D$292,2,FALSE)),"",IF(VLOOKUP(A704,DECLARATIONS!C$5:D$292,2,FALSE)="","---",VLOOKUP(A704,DECLARATIONS!C$5:D$292,2,FALSE)))</f>
        <v/>
      </c>
      <c r="C704" s="103" t="str">
        <f>IF(ISNA(VLOOKUP(A704,DECLARATIONS!C$5:G$292,5,FALSE)),"",IF(VLOOKUP(A704,DECLARATIONS!C$5:G$292,5,FALSE)="","---",VLOOKUP(A704,DECLARATIONS!C$5:G$292,5,FALSE)))</f>
        <v/>
      </c>
      <c r="D704" s="103" t="str">
        <f>IF(ISNA(VLOOKUP(A704,DECLARATIONS!C$5:G$292,4,FALSE)),"",IF(VLOOKUP(A704,DECLARATIONS!C$5:G$292,4,FALSE)="","---",VLOOKUP(A704,DECLARATIONS!C$5:G$292,4,FALSE)))</f>
        <v/>
      </c>
      <c r="E704" s="104"/>
      <c r="F704" s="104"/>
      <c r="G704" s="151"/>
      <c r="H704" s="104"/>
    </row>
    <row r="705" spans="1:8" ht="20" customHeight="1">
      <c r="A705" s="102"/>
      <c r="B705" s="103" t="str">
        <f>IF(ISNA(VLOOKUP(A705,DECLARATIONS!C$5:D$292,2,FALSE)),"",IF(VLOOKUP(A705,DECLARATIONS!C$5:D$292,2,FALSE)="","---",VLOOKUP(A705,DECLARATIONS!C$5:D$292,2,FALSE)))</f>
        <v/>
      </c>
      <c r="C705" s="103" t="str">
        <f>IF(ISNA(VLOOKUP(A705,DECLARATIONS!C$5:G$292,5,FALSE)),"",IF(VLOOKUP(A705,DECLARATIONS!C$5:G$292,5,FALSE)="","---",VLOOKUP(A705,DECLARATIONS!C$5:G$292,5,FALSE)))</f>
        <v/>
      </c>
      <c r="D705" s="103" t="str">
        <f>IF(ISNA(VLOOKUP(A705,DECLARATIONS!C$5:G$292,4,FALSE)),"",IF(VLOOKUP(A705,DECLARATIONS!C$5:G$292,4,FALSE)="","---",VLOOKUP(A705,DECLARATIONS!C$5:G$292,4,FALSE)))</f>
        <v/>
      </c>
      <c r="E705" s="104"/>
      <c r="F705" s="104"/>
      <c r="G705" s="151"/>
      <c r="H705" s="104"/>
    </row>
    <row r="706" spans="1:8" ht="20" customHeight="1">
      <c r="A706" s="102"/>
      <c r="B706" s="103" t="str">
        <f>IF(ISNA(VLOOKUP(A706,DECLARATIONS!C$5:D$292,2,FALSE)),"",IF(VLOOKUP(A706,DECLARATIONS!C$5:D$292,2,FALSE)="","---",VLOOKUP(A706,DECLARATIONS!C$5:D$292,2,FALSE)))</f>
        <v/>
      </c>
      <c r="C706" s="103" t="str">
        <f>IF(ISNA(VLOOKUP(A706,DECLARATIONS!C$5:G$292,5,FALSE)),"",IF(VLOOKUP(A706,DECLARATIONS!C$5:G$292,5,FALSE)="","---",VLOOKUP(A706,DECLARATIONS!C$5:G$292,5,FALSE)))</f>
        <v/>
      </c>
      <c r="D706" s="103" t="str">
        <f>IF(ISNA(VLOOKUP(A706,DECLARATIONS!C$5:G$292,4,FALSE)),"",IF(VLOOKUP(A706,DECLARATIONS!C$5:G$292,4,FALSE)="","---",VLOOKUP(A706,DECLARATIONS!C$5:G$292,4,FALSE)))</f>
        <v/>
      </c>
      <c r="E706" s="104"/>
      <c r="F706" s="104"/>
      <c r="G706" s="151"/>
      <c r="H706" s="104"/>
    </row>
    <row r="707" spans="1:8" ht="20" customHeight="1">
      <c r="A707" s="102"/>
      <c r="B707" s="103" t="str">
        <f>IF(ISNA(VLOOKUP(A707,DECLARATIONS!C$5:D$292,2,FALSE)),"",IF(VLOOKUP(A707,DECLARATIONS!C$5:D$292,2,FALSE)="","---",VLOOKUP(A707,DECLARATIONS!C$5:D$292,2,FALSE)))</f>
        <v/>
      </c>
      <c r="C707" s="103" t="str">
        <f>IF(ISNA(VLOOKUP(A707,DECLARATIONS!C$5:G$292,5,FALSE)),"",IF(VLOOKUP(A707,DECLARATIONS!C$5:G$292,5,FALSE)="","---",VLOOKUP(A707,DECLARATIONS!C$5:G$292,5,FALSE)))</f>
        <v/>
      </c>
      <c r="D707" s="103" t="str">
        <f>IF(ISNA(VLOOKUP(A707,DECLARATIONS!C$5:G$292,4,FALSE)),"",IF(VLOOKUP(A707,DECLARATIONS!C$5:G$292,4,FALSE)="","---",VLOOKUP(A707,DECLARATIONS!C$5:G$292,4,FALSE)))</f>
        <v/>
      </c>
      <c r="E707" s="104"/>
      <c r="F707" s="104"/>
      <c r="G707" s="151"/>
      <c r="H707" s="104"/>
    </row>
    <row r="708" spans="1:8" ht="20" customHeight="1">
      <c r="A708" s="102"/>
      <c r="B708" s="103" t="str">
        <f>IF(ISNA(VLOOKUP(A708,DECLARATIONS!C$5:D$292,2,FALSE)),"",IF(VLOOKUP(A708,DECLARATIONS!C$5:D$292,2,FALSE)="","---",VLOOKUP(A708,DECLARATIONS!C$5:D$292,2,FALSE)))</f>
        <v/>
      </c>
      <c r="C708" s="103" t="str">
        <f>IF(ISNA(VLOOKUP(A708,DECLARATIONS!C$5:G$292,5,FALSE)),"",IF(VLOOKUP(A708,DECLARATIONS!C$5:G$292,5,FALSE)="","---",VLOOKUP(A708,DECLARATIONS!C$5:G$292,5,FALSE)))</f>
        <v/>
      </c>
      <c r="D708" s="103" t="str">
        <f>IF(ISNA(VLOOKUP(A708,DECLARATIONS!C$5:G$292,4,FALSE)),"",IF(VLOOKUP(A708,DECLARATIONS!C$5:G$292,4,FALSE)="","---",VLOOKUP(A708,DECLARATIONS!C$5:G$292,4,FALSE)))</f>
        <v/>
      </c>
      <c r="E708" s="104"/>
      <c r="F708" s="104"/>
      <c r="G708" s="151"/>
      <c r="H708" s="104"/>
    </row>
    <row r="709" spans="1:8" ht="20" customHeight="1">
      <c r="A709" s="102"/>
      <c r="B709" s="103" t="str">
        <f>IF(ISNA(VLOOKUP(A709,DECLARATIONS!C$5:D$292,2,FALSE)),"",IF(VLOOKUP(A709,DECLARATIONS!C$5:D$292,2,FALSE)="","---",VLOOKUP(A709,DECLARATIONS!C$5:D$292,2,FALSE)))</f>
        <v/>
      </c>
      <c r="C709" s="103" t="str">
        <f>IF(ISNA(VLOOKUP(A709,DECLARATIONS!C$5:G$292,5,FALSE)),"",IF(VLOOKUP(A709,DECLARATIONS!C$5:G$292,5,FALSE)="","---",VLOOKUP(A709,DECLARATIONS!C$5:G$292,5,FALSE)))</f>
        <v/>
      </c>
      <c r="D709" s="103" t="str">
        <f>IF(ISNA(VLOOKUP(A709,DECLARATIONS!C$5:G$292,4,FALSE)),"",IF(VLOOKUP(A709,DECLARATIONS!C$5:G$292,4,FALSE)="","---",VLOOKUP(A709,DECLARATIONS!C$5:G$292,4,FALSE)))</f>
        <v/>
      </c>
      <c r="E709" s="104"/>
      <c r="F709" s="104"/>
      <c r="G709" s="151"/>
      <c r="H709" s="104"/>
    </row>
    <row r="710" spans="1:8" ht="20" customHeight="1">
      <c r="A710" s="102"/>
      <c r="B710" s="103" t="str">
        <f>IF(ISNA(VLOOKUP(A710,DECLARATIONS!C$5:D$292,2,FALSE)),"",IF(VLOOKUP(A710,DECLARATIONS!C$5:D$292,2,FALSE)="","---",VLOOKUP(A710,DECLARATIONS!C$5:D$292,2,FALSE)))</f>
        <v/>
      </c>
      <c r="C710" s="103" t="str">
        <f>IF(ISNA(VLOOKUP(A710,DECLARATIONS!C$5:G$292,5,FALSE)),"",IF(VLOOKUP(A710,DECLARATIONS!C$5:G$292,5,FALSE)="","---",VLOOKUP(A710,DECLARATIONS!C$5:G$292,5,FALSE)))</f>
        <v/>
      </c>
      <c r="D710" s="103" t="str">
        <f>IF(ISNA(VLOOKUP(A710,DECLARATIONS!C$5:G$292,4,FALSE)),"",IF(VLOOKUP(A710,DECLARATIONS!C$5:G$292,4,FALSE)="","---",VLOOKUP(A710,DECLARATIONS!C$5:G$292,4,FALSE)))</f>
        <v/>
      </c>
      <c r="E710" s="104"/>
      <c r="F710" s="104"/>
      <c r="G710" s="151"/>
      <c r="H710" s="104"/>
    </row>
    <row r="711" spans="1:8" ht="20" customHeight="1">
      <c r="A711" s="102"/>
      <c r="B711" s="103" t="str">
        <f>IF(ISNA(VLOOKUP(A711,DECLARATIONS!C$5:D$292,2,FALSE)),"",IF(VLOOKUP(A711,DECLARATIONS!C$5:D$292,2,FALSE)="","---",VLOOKUP(A711,DECLARATIONS!C$5:D$292,2,FALSE)))</f>
        <v/>
      </c>
      <c r="C711" s="103" t="str">
        <f>IF(ISNA(VLOOKUP(A711,DECLARATIONS!C$5:G$292,5,FALSE)),"",IF(VLOOKUP(A711,DECLARATIONS!C$5:G$292,5,FALSE)="","---",VLOOKUP(A711,DECLARATIONS!C$5:G$292,5,FALSE)))</f>
        <v/>
      </c>
      <c r="D711" s="103" t="str">
        <f>IF(ISNA(VLOOKUP(A711,DECLARATIONS!C$5:G$292,4,FALSE)),"",IF(VLOOKUP(A711,DECLARATIONS!C$5:G$292,4,FALSE)="","---",VLOOKUP(A711,DECLARATIONS!C$5:G$292,4,FALSE)))</f>
        <v/>
      </c>
      <c r="E711" s="104"/>
      <c r="F711" s="104"/>
      <c r="G711" s="151"/>
      <c r="H711" s="104"/>
    </row>
    <row r="712" spans="1:8" ht="20" customHeight="1">
      <c r="A712" s="102"/>
      <c r="B712" s="103" t="str">
        <f>IF(ISNA(VLOOKUP(A712,DECLARATIONS!C$5:D$292,2,FALSE)),"",IF(VLOOKUP(A712,DECLARATIONS!C$5:D$292,2,FALSE)="","---",VLOOKUP(A712,DECLARATIONS!C$5:D$292,2,FALSE)))</f>
        <v/>
      </c>
      <c r="C712" s="103" t="str">
        <f>IF(ISNA(VLOOKUP(A712,DECLARATIONS!C$5:G$292,5,FALSE)),"",IF(VLOOKUP(A712,DECLARATIONS!C$5:G$292,5,FALSE)="","---",VLOOKUP(A712,DECLARATIONS!C$5:G$292,5,FALSE)))</f>
        <v/>
      </c>
      <c r="D712" s="103" t="str">
        <f>IF(ISNA(VLOOKUP(A712,DECLARATIONS!C$5:G$292,4,FALSE)),"",IF(VLOOKUP(A712,DECLARATIONS!C$5:G$292,4,FALSE)="","---",VLOOKUP(A712,DECLARATIONS!C$5:G$292,4,FALSE)))</f>
        <v/>
      </c>
      <c r="E712" s="104"/>
      <c r="F712" s="104"/>
      <c r="G712" s="151"/>
      <c r="H712" s="104"/>
    </row>
    <row r="713" spans="1:8" ht="20" customHeight="1">
      <c r="A713" s="102"/>
      <c r="B713" s="103" t="str">
        <f>IF(ISNA(VLOOKUP(A713,DECLARATIONS!C$5:D$292,2,FALSE)),"",IF(VLOOKUP(A713,DECLARATIONS!C$5:D$292,2,FALSE)="","---",VLOOKUP(A713,DECLARATIONS!C$5:D$292,2,FALSE)))</f>
        <v/>
      </c>
      <c r="C713" s="103" t="str">
        <f>IF(ISNA(VLOOKUP(A713,DECLARATIONS!C$5:G$292,5,FALSE)),"",IF(VLOOKUP(A713,DECLARATIONS!C$5:G$292,5,FALSE)="","---",VLOOKUP(A713,DECLARATIONS!C$5:G$292,5,FALSE)))</f>
        <v/>
      </c>
      <c r="D713" s="103" t="str">
        <f>IF(ISNA(VLOOKUP(A713,DECLARATIONS!C$5:G$292,4,FALSE)),"",IF(VLOOKUP(A713,DECLARATIONS!C$5:G$292,4,FALSE)="","---",VLOOKUP(A713,DECLARATIONS!C$5:G$292,4,FALSE)))</f>
        <v/>
      </c>
      <c r="E713" s="104"/>
      <c r="F713" s="104"/>
      <c r="G713" s="151"/>
      <c r="H713" s="104"/>
    </row>
    <row r="714" spans="1:8" ht="20" customHeight="1">
      <c r="A714" s="102"/>
      <c r="B714" s="103" t="str">
        <f>IF(ISNA(VLOOKUP(A714,DECLARATIONS!C$5:D$292,2,FALSE)),"",IF(VLOOKUP(A714,DECLARATIONS!C$5:D$292,2,FALSE)="","---",VLOOKUP(A714,DECLARATIONS!C$5:D$292,2,FALSE)))</f>
        <v/>
      </c>
      <c r="C714" s="103" t="str">
        <f>IF(ISNA(VLOOKUP(A714,DECLARATIONS!C$5:G$292,5,FALSE)),"",IF(VLOOKUP(A714,DECLARATIONS!C$5:G$292,5,FALSE)="","---",VLOOKUP(A714,DECLARATIONS!C$5:G$292,5,FALSE)))</f>
        <v/>
      </c>
      <c r="D714" s="103" t="str">
        <f>IF(ISNA(VLOOKUP(A714,DECLARATIONS!C$5:G$292,4,FALSE)),"",IF(VLOOKUP(A714,DECLARATIONS!C$5:G$292,4,FALSE)="","---",VLOOKUP(A714,DECLARATIONS!C$5:G$292,4,FALSE)))</f>
        <v/>
      </c>
      <c r="E714" s="104"/>
      <c r="F714" s="104"/>
      <c r="G714" s="151"/>
      <c r="H714" s="104"/>
    </row>
    <row r="715" spans="1:8">
      <c r="A715" s="105"/>
      <c r="B715" s="106"/>
      <c r="C715" s="106"/>
      <c r="D715" s="106"/>
      <c r="E715" s="107"/>
      <c r="F715" s="107"/>
      <c r="G715" s="107"/>
      <c r="H715" s="107"/>
    </row>
    <row r="716" spans="1:8">
      <c r="A716" s="105"/>
      <c r="B716" s="106"/>
      <c r="C716" s="106"/>
      <c r="D716" s="106"/>
      <c r="E716" s="388" t="s">
        <v>144</v>
      </c>
      <c r="F716" s="388"/>
      <c r="G716" s="389" t="s">
        <v>67</v>
      </c>
      <c r="H716" s="389"/>
    </row>
    <row r="717" spans="1:8">
      <c r="A717" s="105"/>
      <c r="B717" s="397" t="s">
        <v>143</v>
      </c>
      <c r="C717" s="398"/>
      <c r="D717" s="106"/>
      <c r="E717" s="389"/>
      <c r="F717" s="389"/>
      <c r="G717" s="389"/>
      <c r="H717" s="389"/>
    </row>
    <row r="718" spans="1:8">
      <c r="A718" s="105"/>
      <c r="B718" s="399"/>
      <c r="C718" s="400"/>
      <c r="D718" s="106"/>
      <c r="E718" s="389"/>
      <c r="F718" s="389"/>
      <c r="G718" s="389"/>
      <c r="H718" s="389"/>
    </row>
    <row r="719" spans="1:8">
      <c r="A719" s="105"/>
      <c r="B719" s="106"/>
      <c r="C719" s="106"/>
      <c r="D719" s="106"/>
      <c r="E719" s="389"/>
      <c r="F719" s="389"/>
      <c r="G719" s="389"/>
      <c r="H719" s="389"/>
    </row>
    <row r="720" spans="1:8" ht="8" customHeight="1">
      <c r="A720" s="105"/>
      <c r="B720" s="106"/>
      <c r="C720" s="106"/>
      <c r="D720" s="106"/>
      <c r="E720" s="107"/>
      <c r="F720" s="107"/>
      <c r="G720" s="107"/>
      <c r="H720" s="107"/>
    </row>
    <row r="721" spans="1:8" ht="20">
      <c r="A721" s="390" t="str">
        <f>'MATCH DETAILS'!A1:D1</f>
        <v>OXFORDSHIRE TRACK &amp; FIELD LEAGUE 2025</v>
      </c>
      <c r="B721" s="391"/>
      <c r="C721" s="391"/>
      <c r="D721" s="391"/>
      <c r="E721" s="391"/>
      <c r="F721" s="391"/>
      <c r="G721" s="391"/>
      <c r="H721" s="392"/>
    </row>
    <row r="722" spans="1:8" ht="18">
      <c r="A722" s="95" t="s">
        <v>12</v>
      </c>
      <c r="B722" s="96">
        <f>'MATCH DETAILS'!$B$4</f>
        <v>45774</v>
      </c>
      <c r="C722" s="118">
        <v>0.5625</v>
      </c>
      <c r="D722" s="95" t="s">
        <v>13</v>
      </c>
      <c r="E722" s="393" t="str">
        <f>'MATCH DETAILS'!$B$5</f>
        <v>Horspath, Oxford</v>
      </c>
      <c r="F722" s="394"/>
      <c r="G722" s="394"/>
      <c r="H722" s="395"/>
    </row>
    <row r="723" spans="1:8" ht="18">
      <c r="A723" s="396" t="s">
        <v>81</v>
      </c>
      <c r="B723" s="396"/>
      <c r="C723" s="396"/>
      <c r="D723" s="396"/>
      <c r="E723" s="94">
        <v>1</v>
      </c>
      <c r="F723" s="94">
        <v>2</v>
      </c>
      <c r="G723" s="94">
        <v>3</v>
      </c>
      <c r="H723" s="94" t="s">
        <v>66</v>
      </c>
    </row>
    <row r="724" spans="1:8" ht="18">
      <c r="A724" s="100"/>
      <c r="B724" s="100"/>
      <c r="C724" s="100"/>
      <c r="D724" s="100"/>
      <c r="E724" s="101"/>
      <c r="F724" s="101"/>
      <c r="G724" s="101"/>
      <c r="H724" s="101"/>
    </row>
    <row r="725" spans="1:8" ht="20" customHeight="1">
      <c r="A725" s="102" t="str" cm="1">
        <f t="array" ref="A725">IFERROR(_xlfn.TEXTSPLIT(IFERROR(_xlfn.TEXTJOIN(",",TRUE,_xlfn._xlws.FILTER(BlockAllocations!$F$3:$F$20,BlockAllocations!$E$3:$E$20=BlockAllocations!$G$14)),""),,",")+0,"!")</f>
        <v>!</v>
      </c>
      <c r="B725" s="103" t="str">
        <f>IF(ISNA(VLOOKUP(A725,DECLARATIONS!C$5:D$292,2,FALSE)),"",IF(VLOOKUP(A725,DECLARATIONS!C$5:D$292,2,FALSE)="","---",VLOOKUP(A725,DECLARATIONS!C$5:D$292,2,FALSE)))</f>
        <v/>
      </c>
      <c r="C725" s="103" t="str">
        <f>IF(ISNA(VLOOKUP(A725,DECLARATIONS!C$5:G$292,5,FALSE)),"",IF(VLOOKUP(A725,DECLARATIONS!C$5:G$292,5,FALSE)="","---",VLOOKUP(A725,DECLARATIONS!C$5:G$292,5,FALSE)))</f>
        <v/>
      </c>
      <c r="D725" s="103" t="str">
        <f>IF(ISNA(VLOOKUP(A725,DECLARATIONS!C$5:G$292,4,FALSE)),"",IF(VLOOKUP(A725,DECLARATIONS!C$5:G$292,4,FALSE)="","---",VLOOKUP(A725,DECLARATIONS!C$5:G$292,4,FALSE)))</f>
        <v/>
      </c>
      <c r="E725" s="102"/>
      <c r="F725" s="104"/>
      <c r="G725" s="151"/>
      <c r="H725" s="104"/>
    </row>
    <row r="726" spans="1:8" ht="20" customHeight="1">
      <c r="A726" s="102"/>
      <c r="B726" s="103" t="str">
        <f>IF(ISNA(VLOOKUP(A726,DECLARATIONS!C$5:D$292,2,FALSE)),"",IF(VLOOKUP(A726,DECLARATIONS!C$5:D$292,2,FALSE)="","---",VLOOKUP(A726,DECLARATIONS!C$5:D$292,2,FALSE)))</f>
        <v/>
      </c>
      <c r="C726" s="103" t="str">
        <f>IF(ISNA(VLOOKUP(A726,DECLARATIONS!C$5:G$292,5,FALSE)),"",IF(VLOOKUP(A726,DECLARATIONS!C$5:G$292,5,FALSE)="","---",VLOOKUP(A726,DECLARATIONS!C$5:G$292,5,FALSE)))</f>
        <v/>
      </c>
      <c r="D726" s="103" t="str">
        <f>IF(ISNA(VLOOKUP(A726,DECLARATIONS!C$5:G$292,4,FALSE)),"",IF(VLOOKUP(A726,DECLARATIONS!C$5:G$292,4,FALSE)="","---",VLOOKUP(A726,DECLARATIONS!C$5:G$292,4,FALSE)))</f>
        <v/>
      </c>
      <c r="E726" s="102"/>
      <c r="F726" s="104"/>
      <c r="G726" s="151"/>
      <c r="H726" s="104"/>
    </row>
    <row r="727" spans="1:8" ht="20" customHeight="1">
      <c r="A727" s="102"/>
      <c r="B727" s="103" t="str">
        <f>IF(ISNA(VLOOKUP(A727,DECLARATIONS!C$5:D$292,2,FALSE)),"",IF(VLOOKUP(A727,DECLARATIONS!C$5:D$292,2,FALSE)="","---",VLOOKUP(A727,DECLARATIONS!C$5:D$292,2,FALSE)))</f>
        <v/>
      </c>
      <c r="C727" s="103" t="str">
        <f>IF(ISNA(VLOOKUP(A727,DECLARATIONS!C$5:G$292,5,FALSE)),"",IF(VLOOKUP(A727,DECLARATIONS!C$5:G$292,5,FALSE)="","---",VLOOKUP(A727,DECLARATIONS!C$5:G$292,5,FALSE)))</f>
        <v/>
      </c>
      <c r="D727" s="103" t="str">
        <f>IF(ISNA(VLOOKUP(A727,DECLARATIONS!C$5:G$292,4,FALSE)),"",IF(VLOOKUP(A727,DECLARATIONS!C$5:G$292,4,FALSE)="","---",VLOOKUP(A727,DECLARATIONS!C$5:G$292,4,FALSE)))</f>
        <v/>
      </c>
      <c r="E727" s="102"/>
      <c r="F727" s="104"/>
      <c r="G727" s="151"/>
      <c r="H727" s="104"/>
    </row>
    <row r="728" spans="1:8" ht="20" customHeight="1">
      <c r="A728" s="102"/>
      <c r="B728" s="103" t="str">
        <f>IF(ISNA(VLOOKUP(A728,DECLARATIONS!C$5:D$292,2,FALSE)),"",IF(VLOOKUP(A728,DECLARATIONS!C$5:D$292,2,FALSE)="","---",VLOOKUP(A728,DECLARATIONS!C$5:D$292,2,FALSE)))</f>
        <v/>
      </c>
      <c r="C728" s="103" t="str">
        <f>IF(ISNA(VLOOKUP(A728,DECLARATIONS!C$5:G$292,5,FALSE)),"",IF(VLOOKUP(A728,DECLARATIONS!C$5:G$292,5,FALSE)="","---",VLOOKUP(A728,DECLARATIONS!C$5:G$292,5,FALSE)))</f>
        <v/>
      </c>
      <c r="D728" s="103" t="str">
        <f>IF(ISNA(VLOOKUP(A728,DECLARATIONS!C$5:G$292,4,FALSE)),"",IF(VLOOKUP(A728,DECLARATIONS!C$5:G$292,4,FALSE)="","---",VLOOKUP(A728,DECLARATIONS!C$5:G$292,4,FALSE)))</f>
        <v/>
      </c>
      <c r="E728" s="102"/>
      <c r="F728" s="104"/>
      <c r="G728" s="151"/>
      <c r="H728" s="104"/>
    </row>
    <row r="729" spans="1:8" ht="20" customHeight="1">
      <c r="A729" s="102"/>
      <c r="B729" s="103" t="str">
        <f>IF(ISNA(VLOOKUP(A729,DECLARATIONS!C$5:D$292,2,FALSE)),"",IF(VLOOKUP(A729,DECLARATIONS!C$5:D$292,2,FALSE)="","---",VLOOKUP(A729,DECLARATIONS!C$5:D$292,2,FALSE)))</f>
        <v/>
      </c>
      <c r="C729" s="103" t="str">
        <f>IF(ISNA(VLOOKUP(A729,DECLARATIONS!C$5:G$292,5,FALSE)),"",IF(VLOOKUP(A729,DECLARATIONS!C$5:G$292,5,FALSE)="","---",VLOOKUP(A729,DECLARATIONS!C$5:G$292,5,FALSE)))</f>
        <v/>
      </c>
      <c r="D729" s="103" t="str">
        <f>IF(ISNA(VLOOKUP(A729,DECLARATIONS!C$5:G$292,4,FALSE)),"",IF(VLOOKUP(A729,DECLARATIONS!C$5:G$292,4,FALSE)="","---",VLOOKUP(A729,DECLARATIONS!C$5:G$292,4,FALSE)))</f>
        <v/>
      </c>
      <c r="E729" s="102"/>
      <c r="F729" s="104"/>
      <c r="G729" s="151"/>
      <c r="H729" s="104"/>
    </row>
    <row r="730" spans="1:8" ht="20" customHeight="1">
      <c r="A730" s="102"/>
      <c r="B730" s="103" t="str">
        <f>IF(ISNA(VLOOKUP(A730,DECLARATIONS!C$5:D$292,2,FALSE)),"",IF(VLOOKUP(A730,DECLARATIONS!C$5:D$292,2,FALSE)="","---",VLOOKUP(A730,DECLARATIONS!C$5:D$292,2,FALSE)))</f>
        <v/>
      </c>
      <c r="C730" s="103" t="str">
        <f>IF(ISNA(VLOOKUP(A730,DECLARATIONS!C$5:G$292,5,FALSE)),"",IF(VLOOKUP(A730,DECLARATIONS!C$5:G$292,5,FALSE)="","---",VLOOKUP(A730,DECLARATIONS!C$5:G$292,5,FALSE)))</f>
        <v/>
      </c>
      <c r="D730" s="103" t="str">
        <f>IF(ISNA(VLOOKUP(A730,DECLARATIONS!C$5:G$292,4,FALSE)),"",IF(VLOOKUP(A730,DECLARATIONS!C$5:G$292,4,FALSE)="","---",VLOOKUP(A730,DECLARATIONS!C$5:G$292,4,FALSE)))</f>
        <v/>
      </c>
      <c r="E730" s="102"/>
      <c r="F730" s="104"/>
      <c r="G730" s="151"/>
      <c r="H730" s="104"/>
    </row>
    <row r="731" spans="1:8" ht="20" customHeight="1">
      <c r="A731" s="102"/>
      <c r="B731" s="103" t="str">
        <f>IF(ISNA(VLOOKUP(A731,DECLARATIONS!C$5:D$292,2,FALSE)),"",IF(VLOOKUP(A731,DECLARATIONS!C$5:D$292,2,FALSE)="","---",VLOOKUP(A731,DECLARATIONS!C$5:D$292,2,FALSE)))</f>
        <v/>
      </c>
      <c r="C731" s="103" t="str">
        <f>IF(ISNA(VLOOKUP(A731,DECLARATIONS!C$5:G$292,5,FALSE)),"",IF(VLOOKUP(A731,DECLARATIONS!C$5:G$292,5,FALSE)="","---",VLOOKUP(A731,DECLARATIONS!C$5:G$292,5,FALSE)))</f>
        <v/>
      </c>
      <c r="D731" s="103" t="str">
        <f>IF(ISNA(VLOOKUP(A731,DECLARATIONS!C$5:G$292,4,FALSE)),"",IF(VLOOKUP(A731,DECLARATIONS!C$5:G$292,4,FALSE)="","---",VLOOKUP(A731,DECLARATIONS!C$5:G$292,4,FALSE)))</f>
        <v/>
      </c>
      <c r="E731" s="102"/>
      <c r="F731" s="104"/>
      <c r="G731" s="151"/>
      <c r="H731" s="104"/>
    </row>
    <row r="732" spans="1:8" ht="20" customHeight="1">
      <c r="A732" s="102"/>
      <c r="B732" s="103" t="str">
        <f>IF(ISNA(VLOOKUP(A732,DECLARATIONS!C$5:D$292,2,FALSE)),"",IF(VLOOKUP(A732,DECLARATIONS!C$5:D$292,2,FALSE)="","---",VLOOKUP(A732,DECLARATIONS!C$5:D$292,2,FALSE)))</f>
        <v/>
      </c>
      <c r="C732" s="103" t="str">
        <f>IF(ISNA(VLOOKUP(A732,DECLARATIONS!C$5:G$292,5,FALSE)),"",IF(VLOOKUP(A732,DECLARATIONS!C$5:G$292,5,FALSE)="","---",VLOOKUP(A732,DECLARATIONS!C$5:G$292,5,FALSE)))</f>
        <v/>
      </c>
      <c r="D732" s="103" t="str">
        <f>IF(ISNA(VLOOKUP(A732,DECLARATIONS!C$5:G$292,4,FALSE)),"",IF(VLOOKUP(A732,DECLARATIONS!C$5:G$292,4,FALSE)="","---",VLOOKUP(A732,DECLARATIONS!C$5:G$292,4,FALSE)))</f>
        <v/>
      </c>
      <c r="E732" s="102"/>
      <c r="F732" s="104"/>
      <c r="G732" s="151"/>
      <c r="H732" s="104"/>
    </row>
    <row r="733" spans="1:8" ht="20" customHeight="1">
      <c r="A733" s="102"/>
      <c r="B733" s="103" t="str">
        <f>IF(ISNA(VLOOKUP(A733,DECLARATIONS!C$5:D$292,2,FALSE)),"",IF(VLOOKUP(A733,DECLARATIONS!C$5:D$292,2,FALSE)="","---",VLOOKUP(A733,DECLARATIONS!C$5:D$292,2,FALSE)))</f>
        <v/>
      </c>
      <c r="C733" s="103" t="str">
        <f>IF(ISNA(VLOOKUP(A733,DECLARATIONS!C$5:G$292,5,FALSE)),"",IF(VLOOKUP(A733,DECLARATIONS!C$5:G$292,5,FALSE)="","---",VLOOKUP(A733,DECLARATIONS!C$5:G$292,5,FALSE)))</f>
        <v/>
      </c>
      <c r="D733" s="103" t="str">
        <f>IF(ISNA(VLOOKUP(A733,DECLARATIONS!C$5:G$292,4,FALSE)),"",IF(VLOOKUP(A733,DECLARATIONS!C$5:G$292,4,FALSE)="","---",VLOOKUP(A733,DECLARATIONS!C$5:G$292,4,FALSE)))</f>
        <v/>
      </c>
      <c r="E733" s="102"/>
      <c r="F733" s="104"/>
      <c r="G733" s="151"/>
      <c r="H733" s="104"/>
    </row>
    <row r="734" spans="1:8" ht="20" customHeight="1">
      <c r="A734" s="102"/>
      <c r="B734" s="103" t="str">
        <f>IF(ISNA(VLOOKUP(A734,DECLARATIONS!C$5:D$292,2,FALSE)),"",IF(VLOOKUP(A734,DECLARATIONS!C$5:D$292,2,FALSE)="","---",VLOOKUP(A734,DECLARATIONS!C$5:D$292,2,FALSE)))</f>
        <v/>
      </c>
      <c r="C734" s="103" t="str">
        <f>IF(ISNA(VLOOKUP(A734,DECLARATIONS!C$5:G$292,5,FALSE)),"",IF(VLOOKUP(A734,DECLARATIONS!C$5:G$292,5,FALSE)="","---",VLOOKUP(A734,DECLARATIONS!C$5:G$292,5,FALSE)))</f>
        <v/>
      </c>
      <c r="D734" s="103" t="str">
        <f>IF(ISNA(VLOOKUP(A734,DECLARATIONS!C$5:G$292,4,FALSE)),"",IF(VLOOKUP(A734,DECLARATIONS!C$5:G$292,4,FALSE)="","---",VLOOKUP(A734,DECLARATIONS!C$5:G$292,4,FALSE)))</f>
        <v/>
      </c>
      <c r="E734" s="102"/>
      <c r="F734" s="104"/>
      <c r="G734" s="151"/>
      <c r="H734" s="104"/>
    </row>
    <row r="735" spans="1:8" ht="20" customHeight="1">
      <c r="A735" s="102"/>
      <c r="B735" s="103" t="str">
        <f>IF(ISNA(VLOOKUP(A735,DECLARATIONS!C$5:D$292,2,FALSE)),"",IF(VLOOKUP(A735,DECLARATIONS!C$5:D$292,2,FALSE)="","---",VLOOKUP(A735,DECLARATIONS!C$5:D$292,2,FALSE)))</f>
        <v/>
      </c>
      <c r="C735" s="103" t="str">
        <f>IF(ISNA(VLOOKUP(A735,DECLARATIONS!C$5:G$292,5,FALSE)),"",IF(VLOOKUP(A735,DECLARATIONS!C$5:G$292,5,FALSE)="","---",VLOOKUP(A735,DECLARATIONS!C$5:G$292,5,FALSE)))</f>
        <v/>
      </c>
      <c r="D735" s="103" t="str">
        <f>IF(ISNA(VLOOKUP(A735,DECLARATIONS!C$5:G$292,4,FALSE)),"",IF(VLOOKUP(A735,DECLARATIONS!C$5:G$292,4,FALSE)="","---",VLOOKUP(A735,DECLARATIONS!C$5:G$292,4,FALSE)))</f>
        <v/>
      </c>
      <c r="E735" s="102"/>
      <c r="F735" s="104"/>
      <c r="G735" s="151"/>
      <c r="H735" s="104"/>
    </row>
    <row r="736" spans="1:8" ht="20" customHeight="1">
      <c r="A736" s="102"/>
      <c r="B736" s="103" t="str">
        <f>IF(ISNA(VLOOKUP(A736,DECLARATIONS!C$5:D$292,2,FALSE)),"",IF(VLOOKUP(A736,DECLARATIONS!C$5:D$292,2,FALSE)="","---",VLOOKUP(A736,DECLARATIONS!C$5:D$292,2,FALSE)))</f>
        <v/>
      </c>
      <c r="C736" s="103" t="str">
        <f>IF(ISNA(VLOOKUP(A736,DECLARATIONS!C$5:G$292,5,FALSE)),"",IF(VLOOKUP(A736,DECLARATIONS!C$5:G$292,5,FALSE)="","---",VLOOKUP(A736,DECLARATIONS!C$5:G$292,5,FALSE)))</f>
        <v/>
      </c>
      <c r="D736" s="103" t="str">
        <f>IF(ISNA(VLOOKUP(A736,DECLARATIONS!C$5:G$292,4,FALSE)),"",IF(VLOOKUP(A736,DECLARATIONS!C$5:G$292,4,FALSE)="","---",VLOOKUP(A736,DECLARATIONS!C$5:G$292,4,FALSE)))</f>
        <v/>
      </c>
      <c r="E736" s="102"/>
      <c r="F736" s="104"/>
      <c r="G736" s="151"/>
      <c r="H736" s="104"/>
    </row>
    <row r="737" spans="1:8" ht="20" customHeight="1">
      <c r="A737" s="102"/>
      <c r="B737" s="103" t="str">
        <f>IF(ISNA(VLOOKUP(A737,DECLARATIONS!C$5:D$292,2,FALSE)),"",IF(VLOOKUP(A737,DECLARATIONS!C$5:D$292,2,FALSE)="","---",VLOOKUP(A737,DECLARATIONS!C$5:D$292,2,FALSE)))</f>
        <v/>
      </c>
      <c r="C737" s="103" t="str">
        <f>IF(ISNA(VLOOKUP(A737,DECLARATIONS!C$5:G$292,5,FALSE)),"",IF(VLOOKUP(A737,DECLARATIONS!C$5:G$292,5,FALSE)="","---",VLOOKUP(A737,DECLARATIONS!C$5:G$292,5,FALSE)))</f>
        <v/>
      </c>
      <c r="D737" s="103" t="str">
        <f>IF(ISNA(VLOOKUP(A737,DECLARATIONS!C$5:G$292,4,FALSE)),"",IF(VLOOKUP(A737,DECLARATIONS!C$5:G$292,4,FALSE)="","---",VLOOKUP(A737,DECLARATIONS!C$5:G$292,4,FALSE)))</f>
        <v/>
      </c>
      <c r="E737" s="102"/>
      <c r="F737" s="104"/>
      <c r="G737" s="151"/>
      <c r="H737" s="104"/>
    </row>
    <row r="738" spans="1:8" ht="20" customHeight="1">
      <c r="A738" s="102"/>
      <c r="B738" s="103" t="str">
        <f>IF(ISNA(VLOOKUP(A738,DECLARATIONS!C$5:D$292,2,FALSE)),"",IF(VLOOKUP(A738,DECLARATIONS!C$5:D$292,2,FALSE)="","---",VLOOKUP(A738,DECLARATIONS!C$5:D$292,2,FALSE)))</f>
        <v/>
      </c>
      <c r="C738" s="103" t="str">
        <f>IF(ISNA(VLOOKUP(A738,DECLARATIONS!C$5:G$292,5,FALSE)),"",IF(VLOOKUP(A738,DECLARATIONS!C$5:G$292,5,FALSE)="","---",VLOOKUP(A738,DECLARATIONS!C$5:G$292,5,FALSE)))</f>
        <v/>
      </c>
      <c r="D738" s="103" t="str">
        <f>IF(ISNA(VLOOKUP(A738,DECLARATIONS!C$5:G$292,4,FALSE)),"",IF(VLOOKUP(A738,DECLARATIONS!C$5:G$292,4,FALSE)="","---",VLOOKUP(A738,DECLARATIONS!C$5:G$292,4,FALSE)))</f>
        <v/>
      </c>
      <c r="E738" s="102"/>
      <c r="F738" s="104"/>
      <c r="G738" s="151"/>
      <c r="H738" s="104"/>
    </row>
    <row r="739" spans="1:8" ht="20" customHeight="1">
      <c r="A739" s="102"/>
      <c r="B739" s="103" t="str">
        <f>IF(ISNA(VLOOKUP(A739,DECLARATIONS!C$5:D$292,2,FALSE)),"",IF(VLOOKUP(A739,DECLARATIONS!C$5:D$292,2,FALSE)="","---",VLOOKUP(A739,DECLARATIONS!C$5:D$292,2,FALSE)))</f>
        <v/>
      </c>
      <c r="C739" s="103" t="str">
        <f>IF(ISNA(VLOOKUP(A739,DECLARATIONS!C$5:G$292,5,FALSE)),"",IF(VLOOKUP(A739,DECLARATIONS!C$5:G$292,5,FALSE)="","---",VLOOKUP(A739,DECLARATIONS!C$5:G$292,5,FALSE)))</f>
        <v/>
      </c>
      <c r="D739" s="103" t="str">
        <f>IF(ISNA(VLOOKUP(A739,DECLARATIONS!C$5:G$292,4,FALSE)),"",IF(VLOOKUP(A739,DECLARATIONS!C$5:G$292,4,FALSE)="","---",VLOOKUP(A739,DECLARATIONS!C$5:G$292,4,FALSE)))</f>
        <v/>
      </c>
      <c r="E739" s="102"/>
      <c r="F739" s="104"/>
      <c r="G739" s="151"/>
      <c r="H739" s="104"/>
    </row>
    <row r="740" spans="1:8" ht="20" customHeight="1">
      <c r="A740" s="102"/>
      <c r="B740" s="103" t="str">
        <f>IF(ISNA(VLOOKUP(A740,DECLARATIONS!C$5:D$292,2,FALSE)),"",IF(VLOOKUP(A740,DECLARATIONS!C$5:D$292,2,FALSE)="","---",VLOOKUP(A740,DECLARATIONS!C$5:D$292,2,FALSE)))</f>
        <v/>
      </c>
      <c r="C740" s="103" t="str">
        <f>IF(ISNA(VLOOKUP(A740,DECLARATIONS!C$5:G$292,5,FALSE)),"",IF(VLOOKUP(A740,DECLARATIONS!C$5:G$292,5,FALSE)="","---",VLOOKUP(A740,DECLARATIONS!C$5:G$292,5,FALSE)))</f>
        <v/>
      </c>
      <c r="D740" s="103" t="str">
        <f>IF(ISNA(VLOOKUP(A740,DECLARATIONS!C$5:G$292,4,FALSE)),"",IF(VLOOKUP(A740,DECLARATIONS!C$5:G$292,4,FALSE)="","---",VLOOKUP(A740,DECLARATIONS!C$5:G$292,4,FALSE)))</f>
        <v/>
      </c>
      <c r="E740" s="102"/>
      <c r="F740" s="104"/>
      <c r="G740" s="151"/>
      <c r="H740" s="104"/>
    </row>
    <row r="741" spans="1:8" ht="20" customHeight="1">
      <c r="A741" s="102"/>
      <c r="B741" s="103" t="str">
        <f>IF(ISNA(VLOOKUP(A741,DECLARATIONS!C$5:D$292,2,FALSE)),"",IF(VLOOKUP(A741,DECLARATIONS!C$5:D$292,2,FALSE)="","---",VLOOKUP(A741,DECLARATIONS!C$5:D$292,2,FALSE)))</f>
        <v/>
      </c>
      <c r="C741" s="103" t="str">
        <f>IF(ISNA(VLOOKUP(A741,DECLARATIONS!C$5:G$292,5,FALSE)),"",IF(VLOOKUP(A741,DECLARATIONS!C$5:G$292,5,FALSE)="","---",VLOOKUP(A741,DECLARATIONS!C$5:G$292,5,FALSE)))</f>
        <v/>
      </c>
      <c r="D741" s="103" t="str">
        <f>IF(ISNA(VLOOKUP(A741,DECLARATIONS!C$5:G$292,4,FALSE)),"",IF(VLOOKUP(A741,DECLARATIONS!C$5:G$292,4,FALSE)="","---",VLOOKUP(A741,DECLARATIONS!C$5:G$292,4,FALSE)))</f>
        <v/>
      </c>
      <c r="E741" s="104"/>
      <c r="F741" s="104"/>
      <c r="G741" s="151"/>
      <c r="H741" s="104"/>
    </row>
    <row r="742" spans="1:8" ht="20" customHeight="1">
      <c r="A742" s="102"/>
      <c r="B742" s="103" t="str">
        <f>IF(ISNA(VLOOKUP(A742,DECLARATIONS!C$5:D$292,2,FALSE)),"",IF(VLOOKUP(A742,DECLARATIONS!C$5:D$292,2,FALSE)="","---",VLOOKUP(A742,DECLARATIONS!C$5:D$292,2,FALSE)))</f>
        <v/>
      </c>
      <c r="C742" s="103" t="str">
        <f>IF(ISNA(VLOOKUP(A742,DECLARATIONS!C$5:G$292,5,FALSE)),"",IF(VLOOKUP(A742,DECLARATIONS!C$5:G$292,5,FALSE)="","---",VLOOKUP(A742,DECLARATIONS!C$5:G$292,5,FALSE)))</f>
        <v/>
      </c>
      <c r="D742" s="103" t="str">
        <f>IF(ISNA(VLOOKUP(A742,DECLARATIONS!C$5:G$292,4,FALSE)),"",IF(VLOOKUP(A742,DECLARATIONS!C$5:G$292,4,FALSE)="","---",VLOOKUP(A742,DECLARATIONS!C$5:G$292,4,FALSE)))</f>
        <v/>
      </c>
      <c r="E742" s="104"/>
      <c r="F742" s="104"/>
      <c r="G742" s="151"/>
      <c r="H742" s="104"/>
    </row>
    <row r="743" spans="1:8" ht="20" customHeight="1">
      <c r="A743" s="102"/>
      <c r="B743" s="103" t="str">
        <f>IF(ISNA(VLOOKUP(A743,DECLARATIONS!C$5:D$292,2,FALSE)),"",IF(VLOOKUP(A743,DECLARATIONS!C$5:D$292,2,FALSE)="","---",VLOOKUP(A743,DECLARATIONS!C$5:D$292,2,FALSE)))</f>
        <v/>
      </c>
      <c r="C743" s="103" t="str">
        <f>IF(ISNA(VLOOKUP(A743,DECLARATIONS!C$5:G$292,5,FALSE)),"",IF(VLOOKUP(A743,DECLARATIONS!C$5:G$292,5,FALSE)="","---",VLOOKUP(A743,DECLARATIONS!C$5:G$292,5,FALSE)))</f>
        <v/>
      </c>
      <c r="D743" s="103" t="str">
        <f>IF(ISNA(VLOOKUP(A743,DECLARATIONS!C$5:G$292,4,FALSE)),"",IF(VLOOKUP(A743,DECLARATIONS!C$5:G$292,4,FALSE)="","---",VLOOKUP(A743,DECLARATIONS!C$5:G$292,4,FALSE)))</f>
        <v/>
      </c>
      <c r="E743" s="104"/>
      <c r="F743" s="104"/>
      <c r="G743" s="151"/>
      <c r="H743" s="104"/>
    </row>
    <row r="744" spans="1:8" ht="20" customHeight="1">
      <c r="A744" s="102"/>
      <c r="B744" s="103" t="str">
        <f>IF(ISNA(VLOOKUP(A744,DECLARATIONS!C$5:D$292,2,FALSE)),"",IF(VLOOKUP(A744,DECLARATIONS!C$5:D$292,2,FALSE)="","---",VLOOKUP(A744,DECLARATIONS!C$5:D$292,2,FALSE)))</f>
        <v/>
      </c>
      <c r="C744" s="103" t="str">
        <f>IF(ISNA(VLOOKUP(A744,DECLARATIONS!C$5:G$292,5,FALSE)),"",IF(VLOOKUP(A744,DECLARATIONS!C$5:G$292,5,FALSE)="","---",VLOOKUP(A744,DECLARATIONS!C$5:G$292,5,FALSE)))</f>
        <v/>
      </c>
      <c r="D744" s="103" t="str">
        <f>IF(ISNA(VLOOKUP(A744,DECLARATIONS!C$5:G$292,4,FALSE)),"",IF(VLOOKUP(A744,DECLARATIONS!C$5:G$292,4,FALSE)="","---",VLOOKUP(A744,DECLARATIONS!C$5:G$292,4,FALSE)))</f>
        <v/>
      </c>
      <c r="E744" s="104"/>
      <c r="F744" s="104"/>
      <c r="G744" s="151"/>
      <c r="H744" s="104"/>
    </row>
    <row r="745" spans="1:8" ht="20" customHeight="1">
      <c r="A745" s="102"/>
      <c r="B745" s="103" t="str">
        <f>IF(ISNA(VLOOKUP(A745,DECLARATIONS!C$5:D$292,2,FALSE)),"",IF(VLOOKUP(A745,DECLARATIONS!C$5:D$292,2,FALSE)="","---",VLOOKUP(A745,DECLARATIONS!C$5:D$292,2,FALSE)))</f>
        <v/>
      </c>
      <c r="C745" s="103" t="str">
        <f>IF(ISNA(VLOOKUP(A745,DECLARATIONS!C$5:G$292,5,FALSE)),"",IF(VLOOKUP(A745,DECLARATIONS!C$5:G$292,5,FALSE)="","---",VLOOKUP(A745,DECLARATIONS!C$5:G$292,5,FALSE)))</f>
        <v/>
      </c>
      <c r="D745" s="103" t="str">
        <f>IF(ISNA(VLOOKUP(A745,DECLARATIONS!C$5:G$292,4,FALSE)),"",IF(VLOOKUP(A745,DECLARATIONS!C$5:G$292,4,FALSE)="","---",VLOOKUP(A745,DECLARATIONS!C$5:G$292,4,FALSE)))</f>
        <v/>
      </c>
      <c r="E745" s="104"/>
      <c r="F745" s="104"/>
      <c r="G745" s="151"/>
      <c r="H745" s="104"/>
    </row>
    <row r="746" spans="1:8" ht="20" customHeight="1">
      <c r="A746" s="102"/>
      <c r="B746" s="103" t="str">
        <f>IF(ISNA(VLOOKUP(A746,DECLARATIONS!C$5:D$292,2,FALSE)),"",IF(VLOOKUP(A746,DECLARATIONS!C$5:D$292,2,FALSE)="","---",VLOOKUP(A746,DECLARATIONS!C$5:D$292,2,FALSE)))</f>
        <v/>
      </c>
      <c r="C746" s="103" t="str">
        <f>IF(ISNA(VLOOKUP(A746,DECLARATIONS!C$5:G$292,5,FALSE)),"",IF(VLOOKUP(A746,DECLARATIONS!C$5:G$292,5,FALSE)="","---",VLOOKUP(A746,DECLARATIONS!C$5:G$292,5,FALSE)))</f>
        <v/>
      </c>
      <c r="D746" s="103" t="str">
        <f>IF(ISNA(VLOOKUP(A746,DECLARATIONS!C$5:G$292,4,FALSE)),"",IF(VLOOKUP(A746,DECLARATIONS!C$5:G$292,4,FALSE)="","---",VLOOKUP(A746,DECLARATIONS!C$5:G$292,4,FALSE)))</f>
        <v/>
      </c>
      <c r="E746" s="104"/>
      <c r="F746" s="104"/>
      <c r="G746" s="151"/>
      <c r="H746" s="104"/>
    </row>
    <row r="747" spans="1:8" ht="20" customHeight="1">
      <c r="A747" s="102"/>
      <c r="B747" s="103" t="str">
        <f>IF(ISNA(VLOOKUP(A747,DECLARATIONS!C$5:D$292,2,FALSE)),"",IF(VLOOKUP(A747,DECLARATIONS!C$5:D$292,2,FALSE)="","---",VLOOKUP(A747,DECLARATIONS!C$5:D$292,2,FALSE)))</f>
        <v/>
      </c>
      <c r="C747" s="103" t="str">
        <f>IF(ISNA(VLOOKUP(A747,DECLARATIONS!C$5:G$292,5,FALSE)),"",IF(VLOOKUP(A747,DECLARATIONS!C$5:G$292,5,FALSE)="","---",VLOOKUP(A747,DECLARATIONS!C$5:G$292,5,FALSE)))</f>
        <v/>
      </c>
      <c r="D747" s="103" t="str">
        <f>IF(ISNA(VLOOKUP(A747,DECLARATIONS!C$5:G$292,4,FALSE)),"",IF(VLOOKUP(A747,DECLARATIONS!C$5:G$292,4,FALSE)="","---",VLOOKUP(A747,DECLARATIONS!C$5:G$292,4,FALSE)))</f>
        <v/>
      </c>
      <c r="E747" s="104"/>
      <c r="F747" s="104"/>
      <c r="G747" s="151"/>
      <c r="H747" s="104"/>
    </row>
    <row r="748" spans="1:8" ht="20" customHeight="1">
      <c r="A748" s="102"/>
      <c r="B748" s="103" t="str">
        <f>IF(ISNA(VLOOKUP(A748,DECLARATIONS!C$5:D$292,2,FALSE)),"",IF(VLOOKUP(A748,DECLARATIONS!C$5:D$292,2,FALSE)="","---",VLOOKUP(A748,DECLARATIONS!C$5:D$292,2,FALSE)))</f>
        <v/>
      </c>
      <c r="C748" s="103" t="str">
        <f>IF(ISNA(VLOOKUP(A748,DECLARATIONS!C$5:G$292,5,FALSE)),"",IF(VLOOKUP(A748,DECLARATIONS!C$5:G$292,5,FALSE)="","---",VLOOKUP(A748,DECLARATIONS!C$5:G$292,5,FALSE)))</f>
        <v/>
      </c>
      <c r="D748" s="103" t="str">
        <f>IF(ISNA(VLOOKUP(A748,DECLARATIONS!C$5:G$292,4,FALSE)),"",IF(VLOOKUP(A748,DECLARATIONS!C$5:G$292,4,FALSE)="","---",VLOOKUP(A748,DECLARATIONS!C$5:G$292,4,FALSE)))</f>
        <v/>
      </c>
      <c r="E748" s="104"/>
      <c r="F748" s="104"/>
      <c r="G748" s="151"/>
      <c r="H748" s="104"/>
    </row>
    <row r="749" spans="1:8" ht="20" customHeight="1">
      <c r="A749" s="102"/>
      <c r="B749" s="103" t="str">
        <f>IF(ISNA(VLOOKUP(A749,DECLARATIONS!C$5:D$292,2,FALSE)),"",IF(VLOOKUP(A749,DECLARATIONS!C$5:D$292,2,FALSE)="","---",VLOOKUP(A749,DECLARATIONS!C$5:D$292,2,FALSE)))</f>
        <v/>
      </c>
      <c r="C749" s="103" t="str">
        <f>IF(ISNA(VLOOKUP(A749,DECLARATIONS!C$5:G$292,5,FALSE)),"",IF(VLOOKUP(A749,DECLARATIONS!C$5:G$292,5,FALSE)="","---",VLOOKUP(A749,DECLARATIONS!C$5:G$292,5,FALSE)))</f>
        <v/>
      </c>
      <c r="D749" s="103" t="str">
        <f>IF(ISNA(VLOOKUP(A749,DECLARATIONS!C$5:G$292,4,FALSE)),"",IF(VLOOKUP(A749,DECLARATIONS!C$5:G$292,4,FALSE)="","---",VLOOKUP(A749,DECLARATIONS!C$5:G$292,4,FALSE)))</f>
        <v/>
      </c>
      <c r="E749" s="104"/>
      <c r="F749" s="104"/>
      <c r="G749" s="151"/>
      <c r="H749" s="104"/>
    </row>
    <row r="750" spans="1:8" ht="20" customHeight="1">
      <c r="A750" s="102"/>
      <c r="B750" s="103" t="str">
        <f>IF(ISNA(VLOOKUP(A750,DECLARATIONS!C$5:D$292,2,FALSE)),"",IF(VLOOKUP(A750,DECLARATIONS!C$5:D$292,2,FALSE)="","---",VLOOKUP(A750,DECLARATIONS!C$5:D$292,2,FALSE)))</f>
        <v/>
      </c>
      <c r="C750" s="103" t="str">
        <f>IF(ISNA(VLOOKUP(A750,DECLARATIONS!C$5:G$292,5,FALSE)),"",IF(VLOOKUP(A750,DECLARATIONS!C$5:G$292,5,FALSE)="","---",VLOOKUP(A750,DECLARATIONS!C$5:G$292,5,FALSE)))</f>
        <v/>
      </c>
      <c r="D750" s="103" t="str">
        <f>IF(ISNA(VLOOKUP(A750,DECLARATIONS!C$5:G$292,4,FALSE)),"",IF(VLOOKUP(A750,DECLARATIONS!C$5:G$292,4,FALSE)="","---",VLOOKUP(A750,DECLARATIONS!C$5:G$292,4,FALSE)))</f>
        <v/>
      </c>
      <c r="E750" s="104"/>
      <c r="F750" s="104"/>
      <c r="G750" s="151"/>
      <c r="H750" s="104"/>
    </row>
    <row r="751" spans="1:8" ht="20" customHeight="1">
      <c r="A751" s="102"/>
      <c r="B751" s="103" t="str">
        <f>IF(ISNA(VLOOKUP(A751,DECLARATIONS!C$5:D$292,2,FALSE)),"",IF(VLOOKUP(A751,DECLARATIONS!C$5:D$292,2,FALSE)="","---",VLOOKUP(A751,DECLARATIONS!C$5:D$292,2,FALSE)))</f>
        <v/>
      </c>
      <c r="C751" s="103" t="str">
        <f>IF(ISNA(VLOOKUP(A751,DECLARATIONS!C$5:G$292,5,FALSE)),"",IF(VLOOKUP(A751,DECLARATIONS!C$5:G$292,5,FALSE)="","---",VLOOKUP(A751,DECLARATIONS!C$5:G$292,5,FALSE)))</f>
        <v/>
      </c>
      <c r="D751" s="103" t="str">
        <f>IF(ISNA(VLOOKUP(A751,DECLARATIONS!C$5:G$292,4,FALSE)),"",IF(VLOOKUP(A751,DECLARATIONS!C$5:G$292,4,FALSE)="","---",VLOOKUP(A751,DECLARATIONS!C$5:G$292,4,FALSE)))</f>
        <v/>
      </c>
      <c r="E751" s="104"/>
      <c r="F751" s="104"/>
      <c r="G751" s="151"/>
      <c r="H751" s="104"/>
    </row>
    <row r="752" spans="1:8" ht="20" customHeight="1">
      <c r="A752" s="102"/>
      <c r="B752" s="103" t="str">
        <f>IF(ISNA(VLOOKUP(A752,DECLARATIONS!C$5:D$292,2,FALSE)),"",IF(VLOOKUP(A752,DECLARATIONS!C$5:D$292,2,FALSE)="","---",VLOOKUP(A752,DECLARATIONS!C$5:D$292,2,FALSE)))</f>
        <v/>
      </c>
      <c r="C752" s="103" t="str">
        <f>IF(ISNA(VLOOKUP(A752,DECLARATIONS!C$5:G$292,5,FALSE)),"",IF(VLOOKUP(A752,DECLARATIONS!C$5:G$292,5,FALSE)="","---",VLOOKUP(A752,DECLARATIONS!C$5:G$292,5,FALSE)))</f>
        <v/>
      </c>
      <c r="D752" s="103" t="str">
        <f>IF(ISNA(VLOOKUP(A752,DECLARATIONS!C$5:G$292,4,FALSE)),"",IF(VLOOKUP(A752,DECLARATIONS!C$5:G$292,4,FALSE)="","---",VLOOKUP(A752,DECLARATIONS!C$5:G$292,4,FALSE)))</f>
        <v/>
      </c>
      <c r="E752" s="104"/>
      <c r="F752" s="104"/>
      <c r="G752" s="151"/>
      <c r="H752" s="104"/>
    </row>
    <row r="753" spans="1:8" ht="20" customHeight="1">
      <c r="A753" s="102"/>
      <c r="B753" s="103" t="str">
        <f>IF(ISNA(VLOOKUP(A753,DECLARATIONS!C$5:D$292,2,FALSE)),"",IF(VLOOKUP(A753,DECLARATIONS!C$5:D$292,2,FALSE)="","---",VLOOKUP(A753,DECLARATIONS!C$5:D$292,2,FALSE)))</f>
        <v/>
      </c>
      <c r="C753" s="103" t="str">
        <f>IF(ISNA(VLOOKUP(A753,DECLARATIONS!C$5:G$292,5,FALSE)),"",IF(VLOOKUP(A753,DECLARATIONS!C$5:G$292,5,FALSE)="","---",VLOOKUP(A753,DECLARATIONS!C$5:G$292,5,FALSE)))</f>
        <v/>
      </c>
      <c r="D753" s="103" t="str">
        <f>IF(ISNA(VLOOKUP(A753,DECLARATIONS!C$5:G$292,4,FALSE)),"",IF(VLOOKUP(A753,DECLARATIONS!C$5:G$292,4,FALSE)="","---",VLOOKUP(A753,DECLARATIONS!C$5:G$292,4,FALSE)))</f>
        <v/>
      </c>
      <c r="E753" s="104"/>
      <c r="F753" s="104"/>
      <c r="G753" s="151"/>
      <c r="H753" s="104"/>
    </row>
    <row r="754" spans="1:8" ht="20" customHeight="1">
      <c r="A754" s="102"/>
      <c r="B754" s="103" t="str">
        <f>IF(ISNA(VLOOKUP(A754,DECLARATIONS!C$5:D$292,2,FALSE)),"",IF(VLOOKUP(A754,DECLARATIONS!C$5:D$292,2,FALSE)="","---",VLOOKUP(A754,DECLARATIONS!C$5:D$292,2,FALSE)))</f>
        <v/>
      </c>
      <c r="C754" s="103" t="str">
        <f>IF(ISNA(VLOOKUP(A754,DECLARATIONS!C$5:G$292,5,FALSE)),"",IF(VLOOKUP(A754,DECLARATIONS!C$5:G$292,5,FALSE)="","---",VLOOKUP(A754,DECLARATIONS!C$5:G$292,5,FALSE)))</f>
        <v/>
      </c>
      <c r="D754" s="103" t="str">
        <f>IF(ISNA(VLOOKUP(A754,DECLARATIONS!C$5:G$292,4,FALSE)),"",IF(VLOOKUP(A754,DECLARATIONS!C$5:G$292,4,FALSE)="","---",VLOOKUP(A754,DECLARATIONS!C$5:G$292,4,FALSE)))</f>
        <v/>
      </c>
      <c r="E754" s="104"/>
      <c r="F754" s="104"/>
      <c r="G754" s="151"/>
      <c r="H754" s="104"/>
    </row>
    <row r="755" spans="1:8">
      <c r="A755" s="105"/>
      <c r="B755" s="106"/>
      <c r="C755" s="106"/>
      <c r="D755" s="106"/>
      <c r="E755" s="107"/>
      <c r="F755" s="107"/>
      <c r="G755" s="107"/>
      <c r="H755" s="107"/>
    </row>
    <row r="756" spans="1:8">
      <c r="A756" s="105"/>
      <c r="B756" s="106"/>
      <c r="C756" s="106"/>
      <c r="D756" s="106"/>
      <c r="E756" s="388" t="s">
        <v>144</v>
      </c>
      <c r="F756" s="388"/>
      <c r="G756" s="389" t="s">
        <v>67</v>
      </c>
      <c r="H756" s="389"/>
    </row>
    <row r="757" spans="1:8">
      <c r="A757" s="105"/>
      <c r="B757" s="397" t="s">
        <v>143</v>
      </c>
      <c r="C757" s="398"/>
      <c r="D757" s="106"/>
      <c r="E757" s="389"/>
      <c r="F757" s="389"/>
      <c r="G757" s="389"/>
      <c r="H757" s="389"/>
    </row>
    <row r="758" spans="1:8">
      <c r="A758" s="105"/>
      <c r="B758" s="399"/>
      <c r="C758" s="400"/>
      <c r="D758" s="106"/>
      <c r="E758" s="389"/>
      <c r="F758" s="389"/>
      <c r="G758" s="389"/>
      <c r="H758" s="389"/>
    </row>
    <row r="759" spans="1:8">
      <c r="A759" s="105"/>
      <c r="B759" s="106"/>
      <c r="C759" s="106"/>
      <c r="D759" s="106"/>
      <c r="E759" s="389"/>
      <c r="F759" s="389"/>
      <c r="G759" s="389"/>
      <c r="H759" s="389"/>
    </row>
    <row r="760" spans="1:8" ht="8" customHeight="1">
      <c r="A760" s="105"/>
      <c r="B760" s="106"/>
      <c r="C760" s="106"/>
      <c r="D760" s="106"/>
      <c r="E760" s="107"/>
      <c r="F760" s="107"/>
      <c r="G760" s="107"/>
      <c r="H760" s="107"/>
    </row>
    <row r="761" spans="1:8" ht="20">
      <c r="A761" s="390" t="str">
        <f>'MATCH DETAILS'!A1:D1</f>
        <v>OXFORDSHIRE TRACK &amp; FIELD LEAGUE 2025</v>
      </c>
      <c r="B761" s="391"/>
      <c r="C761" s="391"/>
      <c r="D761" s="391"/>
      <c r="E761" s="391"/>
      <c r="F761" s="391"/>
      <c r="G761" s="391"/>
      <c r="H761" s="392"/>
    </row>
    <row r="762" spans="1:8" ht="18">
      <c r="A762" s="95" t="s">
        <v>12</v>
      </c>
      <c r="B762" s="96">
        <f>'MATCH DETAILS'!$B$4</f>
        <v>45774</v>
      </c>
      <c r="C762" s="118">
        <v>0.5</v>
      </c>
      <c r="D762" s="95" t="s">
        <v>13</v>
      </c>
      <c r="E762" s="393" t="str">
        <f>'MATCH DETAILS'!$B$5</f>
        <v>Horspath, Oxford</v>
      </c>
      <c r="F762" s="394"/>
      <c r="G762" s="394"/>
      <c r="H762" s="395"/>
    </row>
    <row r="763" spans="1:8" ht="18">
      <c r="A763" s="396" t="s">
        <v>82</v>
      </c>
      <c r="B763" s="396"/>
      <c r="C763" s="396"/>
      <c r="D763" s="396"/>
      <c r="E763" s="94">
        <v>1</v>
      </c>
      <c r="F763" s="94">
        <v>2</v>
      </c>
      <c r="G763" s="94">
        <v>3</v>
      </c>
      <c r="H763" s="94" t="s">
        <v>66</v>
      </c>
    </row>
    <row r="764" spans="1:8" ht="18">
      <c r="A764" s="100"/>
      <c r="B764" s="100"/>
      <c r="C764" s="100"/>
      <c r="D764" s="100"/>
      <c r="E764" s="101"/>
      <c r="F764" s="101"/>
      <c r="G764" s="101"/>
      <c r="H764" s="101"/>
    </row>
    <row r="765" spans="1:8" ht="20" customHeight="1">
      <c r="A765" s="102" t="str" cm="1">
        <f t="array" ref="A765">IFERROR(_xlfn.TEXTSPLIT(IFERROR(_xlfn.TEXTJOIN(",",TRUE,_xlfn._xlws.FILTER(BlockAllocations!$F$3:$F$20,BlockAllocations!$E$3:$E$20=BlockAllocations!$G$15)),""),,",")+0,"!")</f>
        <v>!</v>
      </c>
      <c r="B765" s="103" t="str">
        <f>IF(ISNA(VLOOKUP(A765,DECLARATIONS!C$5:D$292,2,FALSE)),"",IF(VLOOKUP(A765,DECLARATIONS!C$5:D$292,2,FALSE)="","---",VLOOKUP(A765,DECLARATIONS!C$5:D$292,2,FALSE)))</f>
        <v/>
      </c>
      <c r="C765" s="103" t="str">
        <f>IF(ISNA(VLOOKUP(A765,DECLARATIONS!C$5:G$292,5,FALSE)),"",IF(VLOOKUP(A765,DECLARATIONS!C$5:G$292,5,FALSE)="","---",VLOOKUP(A765,DECLARATIONS!C$5:G$292,5,FALSE)))</f>
        <v/>
      </c>
      <c r="D765" s="103" t="str">
        <f>IF(ISNA(VLOOKUP(A765,DECLARATIONS!C$5:G$292,4,FALSE)),"",IF(VLOOKUP(A765,DECLARATIONS!C$5:G$292,4,FALSE)="","---",VLOOKUP(A765,DECLARATIONS!C$5:G$292,4,FALSE)))</f>
        <v/>
      </c>
      <c r="E765" s="102"/>
      <c r="F765" s="104"/>
      <c r="G765" s="151"/>
      <c r="H765" s="104"/>
    </row>
    <row r="766" spans="1:8" ht="20" customHeight="1">
      <c r="A766" s="102"/>
      <c r="B766" s="103" t="str">
        <f>IF(ISNA(VLOOKUP(A766,DECLARATIONS!C$5:D$292,2,FALSE)),"",IF(VLOOKUP(A766,DECLARATIONS!C$5:D$292,2,FALSE)="","---",VLOOKUP(A766,DECLARATIONS!C$5:D$292,2,FALSE)))</f>
        <v/>
      </c>
      <c r="C766" s="103" t="str">
        <f>IF(ISNA(VLOOKUP(A766,DECLARATIONS!C$5:G$292,5,FALSE)),"",IF(VLOOKUP(A766,DECLARATIONS!C$5:G$292,5,FALSE)="","---",VLOOKUP(A766,DECLARATIONS!C$5:G$292,5,FALSE)))</f>
        <v/>
      </c>
      <c r="D766" s="103" t="str">
        <f>IF(ISNA(VLOOKUP(A766,DECLARATIONS!C$5:G$292,4,FALSE)),"",IF(VLOOKUP(A766,DECLARATIONS!C$5:G$292,4,FALSE)="","---",VLOOKUP(A766,DECLARATIONS!C$5:G$292,4,FALSE)))</f>
        <v/>
      </c>
      <c r="E766" s="102"/>
      <c r="F766" s="104"/>
      <c r="G766" s="151"/>
      <c r="H766" s="104"/>
    </row>
    <row r="767" spans="1:8" ht="20" customHeight="1">
      <c r="A767" s="102"/>
      <c r="B767" s="103" t="str">
        <f>IF(ISNA(VLOOKUP(A767,DECLARATIONS!C$5:D$292,2,FALSE)),"",IF(VLOOKUP(A767,DECLARATIONS!C$5:D$292,2,FALSE)="","---",VLOOKUP(A767,DECLARATIONS!C$5:D$292,2,FALSE)))</f>
        <v/>
      </c>
      <c r="C767" s="103" t="str">
        <f>IF(ISNA(VLOOKUP(A767,DECLARATIONS!C$5:G$292,5,FALSE)),"",IF(VLOOKUP(A767,DECLARATIONS!C$5:G$292,5,FALSE)="","---",VLOOKUP(A767,DECLARATIONS!C$5:G$292,5,FALSE)))</f>
        <v/>
      </c>
      <c r="D767" s="103" t="str">
        <f>IF(ISNA(VLOOKUP(A767,DECLARATIONS!C$5:G$292,4,FALSE)),"",IF(VLOOKUP(A767,DECLARATIONS!C$5:G$292,4,FALSE)="","---",VLOOKUP(A767,DECLARATIONS!C$5:G$292,4,FALSE)))</f>
        <v/>
      </c>
      <c r="E767" s="102"/>
      <c r="F767" s="104"/>
      <c r="G767" s="151"/>
      <c r="H767" s="104"/>
    </row>
    <row r="768" spans="1:8" ht="20" customHeight="1">
      <c r="A768" s="102"/>
      <c r="B768" s="103" t="str">
        <f>IF(ISNA(VLOOKUP(A768,DECLARATIONS!C$5:D$292,2,FALSE)),"",IF(VLOOKUP(A768,DECLARATIONS!C$5:D$292,2,FALSE)="","---",VLOOKUP(A768,DECLARATIONS!C$5:D$292,2,FALSE)))</f>
        <v/>
      </c>
      <c r="C768" s="103" t="str">
        <f>IF(ISNA(VLOOKUP(A768,DECLARATIONS!C$5:G$292,5,FALSE)),"",IF(VLOOKUP(A768,DECLARATIONS!C$5:G$292,5,FALSE)="","---",VLOOKUP(A768,DECLARATIONS!C$5:G$292,5,FALSE)))</f>
        <v/>
      </c>
      <c r="D768" s="103" t="str">
        <f>IF(ISNA(VLOOKUP(A768,DECLARATIONS!C$5:G$292,4,FALSE)),"",IF(VLOOKUP(A768,DECLARATIONS!C$5:G$292,4,FALSE)="","---",VLOOKUP(A768,DECLARATIONS!C$5:G$292,4,FALSE)))</f>
        <v/>
      </c>
      <c r="E768" s="102"/>
      <c r="F768" s="104"/>
      <c r="G768" s="151"/>
      <c r="H768" s="104"/>
    </row>
    <row r="769" spans="1:8" ht="20" customHeight="1">
      <c r="A769" s="102"/>
      <c r="B769" s="103" t="str">
        <f>IF(ISNA(VLOOKUP(A769,DECLARATIONS!C$5:D$292,2,FALSE)),"",IF(VLOOKUP(A769,DECLARATIONS!C$5:D$292,2,FALSE)="","---",VLOOKUP(A769,DECLARATIONS!C$5:D$292,2,FALSE)))</f>
        <v/>
      </c>
      <c r="C769" s="103" t="str">
        <f>IF(ISNA(VLOOKUP(A769,DECLARATIONS!C$5:G$292,5,FALSE)),"",IF(VLOOKUP(A769,DECLARATIONS!C$5:G$292,5,FALSE)="","---",VLOOKUP(A769,DECLARATIONS!C$5:G$292,5,FALSE)))</f>
        <v/>
      </c>
      <c r="D769" s="103" t="str">
        <f>IF(ISNA(VLOOKUP(A769,DECLARATIONS!C$5:G$292,4,FALSE)),"",IF(VLOOKUP(A769,DECLARATIONS!C$5:G$292,4,FALSE)="","---",VLOOKUP(A769,DECLARATIONS!C$5:G$292,4,FALSE)))</f>
        <v/>
      </c>
      <c r="E769" s="102"/>
      <c r="F769" s="104"/>
      <c r="G769" s="151"/>
      <c r="H769" s="104"/>
    </row>
    <row r="770" spans="1:8" ht="20" customHeight="1">
      <c r="A770" s="102"/>
      <c r="B770" s="103" t="str">
        <f>IF(ISNA(VLOOKUP(A770,DECLARATIONS!C$5:D$292,2,FALSE)),"",IF(VLOOKUP(A770,DECLARATIONS!C$5:D$292,2,FALSE)="","---",VLOOKUP(A770,DECLARATIONS!C$5:D$292,2,FALSE)))</f>
        <v/>
      </c>
      <c r="C770" s="103" t="str">
        <f>IF(ISNA(VLOOKUP(A770,DECLARATIONS!C$5:G$292,5,FALSE)),"",IF(VLOOKUP(A770,DECLARATIONS!C$5:G$292,5,FALSE)="","---",VLOOKUP(A770,DECLARATIONS!C$5:G$292,5,FALSE)))</f>
        <v/>
      </c>
      <c r="D770" s="103" t="str">
        <f>IF(ISNA(VLOOKUP(A770,DECLARATIONS!C$5:G$292,4,FALSE)),"",IF(VLOOKUP(A770,DECLARATIONS!C$5:G$292,4,FALSE)="","---",VLOOKUP(A770,DECLARATIONS!C$5:G$292,4,FALSE)))</f>
        <v/>
      </c>
      <c r="E770" s="102"/>
      <c r="F770" s="104"/>
      <c r="G770" s="151"/>
      <c r="H770" s="104"/>
    </row>
    <row r="771" spans="1:8" ht="20" customHeight="1">
      <c r="A771" s="102"/>
      <c r="B771" s="103" t="str">
        <f>IF(ISNA(VLOOKUP(A771,DECLARATIONS!C$5:D$292,2,FALSE)),"",IF(VLOOKUP(A771,DECLARATIONS!C$5:D$292,2,FALSE)="","---",VLOOKUP(A771,DECLARATIONS!C$5:D$292,2,FALSE)))</f>
        <v/>
      </c>
      <c r="C771" s="103" t="str">
        <f>IF(ISNA(VLOOKUP(A771,DECLARATIONS!C$5:G$292,5,FALSE)),"",IF(VLOOKUP(A771,DECLARATIONS!C$5:G$292,5,FALSE)="","---",VLOOKUP(A771,DECLARATIONS!C$5:G$292,5,FALSE)))</f>
        <v/>
      </c>
      <c r="D771" s="103" t="str">
        <f>IF(ISNA(VLOOKUP(A771,DECLARATIONS!C$5:G$292,4,FALSE)),"",IF(VLOOKUP(A771,DECLARATIONS!C$5:G$292,4,FALSE)="","---",VLOOKUP(A771,DECLARATIONS!C$5:G$292,4,FALSE)))</f>
        <v/>
      </c>
      <c r="E771" s="102"/>
      <c r="F771" s="104"/>
      <c r="G771" s="151"/>
      <c r="H771" s="104"/>
    </row>
    <row r="772" spans="1:8" ht="20" customHeight="1">
      <c r="A772" s="102"/>
      <c r="B772" s="103" t="str">
        <f>IF(ISNA(VLOOKUP(A772,DECLARATIONS!C$5:D$292,2,FALSE)),"",IF(VLOOKUP(A772,DECLARATIONS!C$5:D$292,2,FALSE)="","---",VLOOKUP(A772,DECLARATIONS!C$5:D$292,2,FALSE)))</f>
        <v/>
      </c>
      <c r="C772" s="103" t="str">
        <f>IF(ISNA(VLOOKUP(A772,DECLARATIONS!C$5:G$292,5,FALSE)),"",IF(VLOOKUP(A772,DECLARATIONS!C$5:G$292,5,FALSE)="","---",VLOOKUP(A772,DECLARATIONS!C$5:G$292,5,FALSE)))</f>
        <v/>
      </c>
      <c r="D772" s="103" t="str">
        <f>IF(ISNA(VLOOKUP(A772,DECLARATIONS!C$5:G$292,4,FALSE)),"",IF(VLOOKUP(A772,DECLARATIONS!C$5:G$292,4,FALSE)="","---",VLOOKUP(A772,DECLARATIONS!C$5:G$292,4,FALSE)))</f>
        <v/>
      </c>
      <c r="E772" s="102"/>
      <c r="F772" s="104"/>
      <c r="G772" s="151"/>
      <c r="H772" s="104"/>
    </row>
    <row r="773" spans="1:8" ht="20" customHeight="1">
      <c r="A773" s="102"/>
      <c r="B773" s="103" t="str">
        <f>IF(ISNA(VLOOKUP(A773,DECLARATIONS!C$5:D$292,2,FALSE)),"",IF(VLOOKUP(A773,DECLARATIONS!C$5:D$292,2,FALSE)="","---",VLOOKUP(A773,DECLARATIONS!C$5:D$292,2,FALSE)))</f>
        <v/>
      </c>
      <c r="C773" s="103" t="str">
        <f>IF(ISNA(VLOOKUP(A773,DECLARATIONS!C$5:G$292,5,FALSE)),"",IF(VLOOKUP(A773,DECLARATIONS!C$5:G$292,5,FALSE)="","---",VLOOKUP(A773,DECLARATIONS!C$5:G$292,5,FALSE)))</f>
        <v/>
      </c>
      <c r="D773" s="103" t="str">
        <f>IF(ISNA(VLOOKUP(A773,DECLARATIONS!C$5:G$292,4,FALSE)),"",IF(VLOOKUP(A773,DECLARATIONS!C$5:G$292,4,FALSE)="","---",VLOOKUP(A773,DECLARATIONS!C$5:G$292,4,FALSE)))</f>
        <v/>
      </c>
      <c r="E773" s="102"/>
      <c r="F773" s="104"/>
      <c r="G773" s="151"/>
      <c r="H773" s="104"/>
    </row>
    <row r="774" spans="1:8" ht="20" customHeight="1">
      <c r="A774" s="102"/>
      <c r="B774" s="103" t="str">
        <f>IF(ISNA(VLOOKUP(A774,DECLARATIONS!C$5:D$292,2,FALSE)),"",IF(VLOOKUP(A774,DECLARATIONS!C$5:D$292,2,FALSE)="","---",VLOOKUP(A774,DECLARATIONS!C$5:D$292,2,FALSE)))</f>
        <v/>
      </c>
      <c r="C774" s="103" t="str">
        <f>IF(ISNA(VLOOKUP(A774,DECLARATIONS!C$5:G$292,5,FALSE)),"",IF(VLOOKUP(A774,DECLARATIONS!C$5:G$292,5,FALSE)="","---",VLOOKUP(A774,DECLARATIONS!C$5:G$292,5,FALSE)))</f>
        <v/>
      </c>
      <c r="D774" s="103" t="str">
        <f>IF(ISNA(VLOOKUP(A774,DECLARATIONS!C$5:G$292,4,FALSE)),"",IF(VLOOKUP(A774,DECLARATIONS!C$5:G$292,4,FALSE)="","---",VLOOKUP(A774,DECLARATIONS!C$5:G$292,4,FALSE)))</f>
        <v/>
      </c>
      <c r="E774" s="102"/>
      <c r="F774" s="104"/>
      <c r="G774" s="151"/>
      <c r="H774" s="104"/>
    </row>
    <row r="775" spans="1:8" ht="20" customHeight="1">
      <c r="A775" s="102"/>
      <c r="B775" s="103" t="str">
        <f>IF(ISNA(VLOOKUP(A775,DECLARATIONS!C$5:D$292,2,FALSE)),"",IF(VLOOKUP(A775,DECLARATIONS!C$5:D$292,2,FALSE)="","---",VLOOKUP(A775,DECLARATIONS!C$5:D$292,2,FALSE)))</f>
        <v/>
      </c>
      <c r="C775" s="103" t="str">
        <f>IF(ISNA(VLOOKUP(A775,DECLARATIONS!C$5:G$292,5,FALSE)),"",IF(VLOOKUP(A775,DECLARATIONS!C$5:G$292,5,FALSE)="","---",VLOOKUP(A775,DECLARATIONS!C$5:G$292,5,FALSE)))</f>
        <v/>
      </c>
      <c r="D775" s="103" t="str">
        <f>IF(ISNA(VLOOKUP(A775,DECLARATIONS!C$5:G$292,4,FALSE)),"",IF(VLOOKUP(A775,DECLARATIONS!C$5:G$292,4,FALSE)="","---",VLOOKUP(A775,DECLARATIONS!C$5:G$292,4,FALSE)))</f>
        <v/>
      </c>
      <c r="E775" s="102"/>
      <c r="F775" s="104"/>
      <c r="G775" s="151"/>
      <c r="H775" s="104"/>
    </row>
    <row r="776" spans="1:8" ht="20" customHeight="1">
      <c r="A776" s="102"/>
      <c r="B776" s="103" t="str">
        <f>IF(ISNA(VLOOKUP(A776,DECLARATIONS!C$5:D$292,2,FALSE)),"",IF(VLOOKUP(A776,DECLARATIONS!C$5:D$292,2,FALSE)="","---",VLOOKUP(A776,DECLARATIONS!C$5:D$292,2,FALSE)))</f>
        <v/>
      </c>
      <c r="C776" s="103" t="str">
        <f>IF(ISNA(VLOOKUP(A776,DECLARATIONS!C$5:G$292,5,FALSE)),"",IF(VLOOKUP(A776,DECLARATIONS!C$5:G$292,5,FALSE)="","---",VLOOKUP(A776,DECLARATIONS!C$5:G$292,5,FALSE)))</f>
        <v/>
      </c>
      <c r="D776" s="103" t="str">
        <f>IF(ISNA(VLOOKUP(A776,DECLARATIONS!C$5:G$292,4,FALSE)),"",IF(VLOOKUP(A776,DECLARATIONS!C$5:G$292,4,FALSE)="","---",VLOOKUP(A776,DECLARATIONS!C$5:G$292,4,FALSE)))</f>
        <v/>
      </c>
      <c r="E776" s="102"/>
      <c r="F776" s="104"/>
      <c r="G776" s="151"/>
      <c r="H776" s="104"/>
    </row>
    <row r="777" spans="1:8" ht="20" customHeight="1">
      <c r="A777" s="102"/>
      <c r="B777" s="103" t="str">
        <f>IF(ISNA(VLOOKUP(A777,DECLARATIONS!C$5:D$292,2,FALSE)),"",IF(VLOOKUP(A777,DECLARATIONS!C$5:D$292,2,FALSE)="","---",VLOOKUP(A777,DECLARATIONS!C$5:D$292,2,FALSE)))</f>
        <v/>
      </c>
      <c r="C777" s="103" t="str">
        <f>IF(ISNA(VLOOKUP(A777,DECLARATIONS!C$5:G$292,5,FALSE)),"",IF(VLOOKUP(A777,DECLARATIONS!C$5:G$292,5,FALSE)="","---",VLOOKUP(A777,DECLARATIONS!C$5:G$292,5,FALSE)))</f>
        <v/>
      </c>
      <c r="D777" s="103" t="str">
        <f>IF(ISNA(VLOOKUP(A777,DECLARATIONS!C$5:G$292,4,FALSE)),"",IF(VLOOKUP(A777,DECLARATIONS!C$5:G$292,4,FALSE)="","---",VLOOKUP(A777,DECLARATIONS!C$5:G$292,4,FALSE)))</f>
        <v/>
      </c>
      <c r="E777" s="102"/>
      <c r="F777" s="104"/>
      <c r="G777" s="151"/>
      <c r="H777" s="104"/>
    </row>
    <row r="778" spans="1:8" ht="20" customHeight="1">
      <c r="A778" s="102"/>
      <c r="B778" s="103" t="str">
        <f>IF(ISNA(VLOOKUP(A778,DECLARATIONS!C$5:D$292,2,FALSE)),"",IF(VLOOKUP(A778,DECLARATIONS!C$5:D$292,2,FALSE)="","---",VLOOKUP(A778,DECLARATIONS!C$5:D$292,2,FALSE)))</f>
        <v/>
      </c>
      <c r="C778" s="103" t="str">
        <f>IF(ISNA(VLOOKUP(A778,DECLARATIONS!C$5:G$292,5,FALSE)),"",IF(VLOOKUP(A778,DECLARATIONS!C$5:G$292,5,FALSE)="","---",VLOOKUP(A778,DECLARATIONS!C$5:G$292,5,FALSE)))</f>
        <v/>
      </c>
      <c r="D778" s="103" t="str">
        <f>IF(ISNA(VLOOKUP(A778,DECLARATIONS!C$5:G$292,4,FALSE)),"",IF(VLOOKUP(A778,DECLARATIONS!C$5:G$292,4,FALSE)="","---",VLOOKUP(A778,DECLARATIONS!C$5:G$292,4,FALSE)))</f>
        <v/>
      </c>
      <c r="E778" s="102"/>
      <c r="F778" s="104"/>
      <c r="G778" s="151"/>
      <c r="H778" s="104"/>
    </row>
    <row r="779" spans="1:8" ht="20" customHeight="1">
      <c r="A779" s="102"/>
      <c r="B779" s="103" t="str">
        <f>IF(ISNA(VLOOKUP(A779,DECLARATIONS!C$5:D$292,2,FALSE)),"",IF(VLOOKUP(A779,DECLARATIONS!C$5:D$292,2,FALSE)="","---",VLOOKUP(A779,DECLARATIONS!C$5:D$292,2,FALSE)))</f>
        <v/>
      </c>
      <c r="C779" s="103" t="str">
        <f>IF(ISNA(VLOOKUP(A779,DECLARATIONS!C$5:G$292,5,FALSE)),"",IF(VLOOKUP(A779,DECLARATIONS!C$5:G$292,5,FALSE)="","---",VLOOKUP(A779,DECLARATIONS!C$5:G$292,5,FALSE)))</f>
        <v/>
      </c>
      <c r="D779" s="103" t="str">
        <f>IF(ISNA(VLOOKUP(A779,DECLARATIONS!C$5:G$292,4,FALSE)),"",IF(VLOOKUP(A779,DECLARATIONS!C$5:G$292,4,FALSE)="","---",VLOOKUP(A779,DECLARATIONS!C$5:G$292,4,FALSE)))</f>
        <v/>
      </c>
      <c r="E779" s="102"/>
      <c r="F779" s="104"/>
      <c r="G779" s="151"/>
      <c r="H779" s="104"/>
    </row>
    <row r="780" spans="1:8" ht="20" customHeight="1">
      <c r="A780" s="102"/>
      <c r="B780" s="103" t="str">
        <f>IF(ISNA(VLOOKUP(A780,DECLARATIONS!C$5:D$292,2,FALSE)),"",IF(VLOOKUP(A780,DECLARATIONS!C$5:D$292,2,FALSE)="","---",VLOOKUP(A780,DECLARATIONS!C$5:D$292,2,FALSE)))</f>
        <v/>
      </c>
      <c r="C780" s="103" t="str">
        <f>IF(ISNA(VLOOKUP(A780,DECLARATIONS!C$5:G$292,5,FALSE)),"",IF(VLOOKUP(A780,DECLARATIONS!C$5:G$292,5,FALSE)="","---",VLOOKUP(A780,DECLARATIONS!C$5:G$292,5,FALSE)))</f>
        <v/>
      </c>
      <c r="D780" s="103" t="str">
        <f>IF(ISNA(VLOOKUP(A780,DECLARATIONS!C$5:G$292,4,FALSE)),"",IF(VLOOKUP(A780,DECLARATIONS!C$5:G$292,4,FALSE)="","---",VLOOKUP(A780,DECLARATIONS!C$5:G$292,4,FALSE)))</f>
        <v/>
      </c>
      <c r="E780" s="102"/>
      <c r="F780" s="104"/>
      <c r="G780" s="151"/>
      <c r="H780" s="104"/>
    </row>
    <row r="781" spans="1:8" ht="20" customHeight="1">
      <c r="A781" s="102"/>
      <c r="B781" s="103" t="str">
        <f>IF(ISNA(VLOOKUP(A781,DECLARATIONS!C$5:D$292,2,FALSE)),"",IF(VLOOKUP(A781,DECLARATIONS!C$5:D$292,2,FALSE)="","---",VLOOKUP(A781,DECLARATIONS!C$5:D$292,2,FALSE)))</f>
        <v/>
      </c>
      <c r="C781" s="103" t="str">
        <f>IF(ISNA(VLOOKUP(A781,DECLARATIONS!C$5:G$292,5,FALSE)),"",IF(VLOOKUP(A781,DECLARATIONS!C$5:G$292,5,FALSE)="","---",VLOOKUP(A781,DECLARATIONS!C$5:G$292,5,FALSE)))</f>
        <v/>
      </c>
      <c r="D781" s="103" t="str">
        <f>IF(ISNA(VLOOKUP(A781,DECLARATIONS!C$5:G$292,4,FALSE)),"",IF(VLOOKUP(A781,DECLARATIONS!C$5:G$292,4,FALSE)="","---",VLOOKUP(A781,DECLARATIONS!C$5:G$292,4,FALSE)))</f>
        <v/>
      </c>
      <c r="E781" s="104"/>
      <c r="F781" s="104"/>
      <c r="G781" s="151"/>
      <c r="H781" s="104"/>
    </row>
    <row r="782" spans="1:8" ht="20" customHeight="1">
      <c r="A782" s="102"/>
      <c r="B782" s="103" t="str">
        <f>IF(ISNA(VLOOKUP(A782,DECLARATIONS!C$5:D$292,2,FALSE)),"",IF(VLOOKUP(A782,DECLARATIONS!C$5:D$292,2,FALSE)="","---",VLOOKUP(A782,DECLARATIONS!C$5:D$292,2,FALSE)))</f>
        <v/>
      </c>
      <c r="C782" s="103" t="str">
        <f>IF(ISNA(VLOOKUP(A782,DECLARATIONS!C$5:G$292,5,FALSE)),"",IF(VLOOKUP(A782,DECLARATIONS!C$5:G$292,5,FALSE)="","---",VLOOKUP(A782,DECLARATIONS!C$5:G$292,5,FALSE)))</f>
        <v/>
      </c>
      <c r="D782" s="103" t="str">
        <f>IF(ISNA(VLOOKUP(A782,DECLARATIONS!C$5:G$292,4,FALSE)),"",IF(VLOOKUP(A782,DECLARATIONS!C$5:G$292,4,FALSE)="","---",VLOOKUP(A782,DECLARATIONS!C$5:G$292,4,FALSE)))</f>
        <v/>
      </c>
      <c r="E782" s="104"/>
      <c r="F782" s="104"/>
      <c r="G782" s="151"/>
      <c r="H782" s="104"/>
    </row>
    <row r="783" spans="1:8" ht="20" customHeight="1">
      <c r="A783" s="102"/>
      <c r="B783" s="103" t="str">
        <f>IF(ISNA(VLOOKUP(A783,DECLARATIONS!C$5:D$292,2,FALSE)),"",IF(VLOOKUP(A783,DECLARATIONS!C$5:D$292,2,FALSE)="","---",VLOOKUP(A783,DECLARATIONS!C$5:D$292,2,FALSE)))</f>
        <v/>
      </c>
      <c r="C783" s="103" t="str">
        <f>IF(ISNA(VLOOKUP(A783,DECLARATIONS!C$5:G$292,5,FALSE)),"",IF(VLOOKUP(A783,DECLARATIONS!C$5:G$292,5,FALSE)="","---",VLOOKUP(A783,DECLARATIONS!C$5:G$292,5,FALSE)))</f>
        <v/>
      </c>
      <c r="D783" s="103" t="str">
        <f>IF(ISNA(VLOOKUP(A783,DECLARATIONS!C$5:G$292,4,FALSE)),"",IF(VLOOKUP(A783,DECLARATIONS!C$5:G$292,4,FALSE)="","---",VLOOKUP(A783,DECLARATIONS!C$5:G$292,4,FALSE)))</f>
        <v/>
      </c>
      <c r="E783" s="104"/>
      <c r="F783" s="104"/>
      <c r="G783" s="151"/>
      <c r="H783" s="104"/>
    </row>
    <row r="784" spans="1:8" ht="20" customHeight="1">
      <c r="A784" s="102"/>
      <c r="B784" s="103" t="str">
        <f>IF(ISNA(VLOOKUP(A784,DECLARATIONS!C$5:D$292,2,FALSE)),"",IF(VLOOKUP(A784,DECLARATIONS!C$5:D$292,2,FALSE)="","---",VLOOKUP(A784,DECLARATIONS!C$5:D$292,2,FALSE)))</f>
        <v/>
      </c>
      <c r="C784" s="103" t="str">
        <f>IF(ISNA(VLOOKUP(A784,DECLARATIONS!C$5:G$292,5,FALSE)),"",IF(VLOOKUP(A784,DECLARATIONS!C$5:G$292,5,FALSE)="","---",VLOOKUP(A784,DECLARATIONS!C$5:G$292,5,FALSE)))</f>
        <v/>
      </c>
      <c r="D784" s="103" t="str">
        <f>IF(ISNA(VLOOKUP(A784,DECLARATIONS!C$5:G$292,4,FALSE)),"",IF(VLOOKUP(A784,DECLARATIONS!C$5:G$292,4,FALSE)="","---",VLOOKUP(A784,DECLARATIONS!C$5:G$292,4,FALSE)))</f>
        <v/>
      </c>
      <c r="E784" s="104"/>
      <c r="F784" s="104"/>
      <c r="G784" s="151"/>
      <c r="H784" s="104"/>
    </row>
    <row r="785" spans="1:8" ht="20" customHeight="1">
      <c r="A785" s="102"/>
      <c r="B785" s="103" t="str">
        <f>IF(ISNA(VLOOKUP(A785,DECLARATIONS!C$5:D$292,2,FALSE)),"",IF(VLOOKUP(A785,DECLARATIONS!C$5:D$292,2,FALSE)="","---",VLOOKUP(A785,DECLARATIONS!C$5:D$292,2,FALSE)))</f>
        <v/>
      </c>
      <c r="C785" s="103" t="str">
        <f>IF(ISNA(VLOOKUP(A785,DECLARATIONS!C$5:G$292,5,FALSE)),"",IF(VLOOKUP(A785,DECLARATIONS!C$5:G$292,5,FALSE)="","---",VLOOKUP(A785,DECLARATIONS!C$5:G$292,5,FALSE)))</f>
        <v/>
      </c>
      <c r="D785" s="103" t="str">
        <f>IF(ISNA(VLOOKUP(A785,DECLARATIONS!C$5:G$292,4,FALSE)),"",IF(VLOOKUP(A785,DECLARATIONS!C$5:G$292,4,FALSE)="","---",VLOOKUP(A785,DECLARATIONS!C$5:G$292,4,FALSE)))</f>
        <v/>
      </c>
      <c r="E785" s="104"/>
      <c r="F785" s="104"/>
      <c r="G785" s="151"/>
      <c r="H785" s="104"/>
    </row>
    <row r="786" spans="1:8" ht="20" customHeight="1">
      <c r="A786" s="102"/>
      <c r="B786" s="103" t="str">
        <f>IF(ISNA(VLOOKUP(A786,DECLARATIONS!C$5:D$292,2,FALSE)),"",IF(VLOOKUP(A786,DECLARATIONS!C$5:D$292,2,FALSE)="","---",VLOOKUP(A786,DECLARATIONS!C$5:D$292,2,FALSE)))</f>
        <v/>
      </c>
      <c r="C786" s="103" t="str">
        <f>IF(ISNA(VLOOKUP(A786,DECLARATIONS!C$5:G$292,5,FALSE)),"",IF(VLOOKUP(A786,DECLARATIONS!C$5:G$292,5,FALSE)="","---",VLOOKUP(A786,DECLARATIONS!C$5:G$292,5,FALSE)))</f>
        <v/>
      </c>
      <c r="D786" s="103" t="str">
        <f>IF(ISNA(VLOOKUP(A786,DECLARATIONS!C$5:G$292,4,FALSE)),"",IF(VLOOKUP(A786,DECLARATIONS!C$5:G$292,4,FALSE)="","---",VLOOKUP(A786,DECLARATIONS!C$5:G$292,4,FALSE)))</f>
        <v/>
      </c>
      <c r="E786" s="104"/>
      <c r="F786" s="104"/>
      <c r="G786" s="151"/>
      <c r="H786" s="104"/>
    </row>
    <row r="787" spans="1:8" ht="20" customHeight="1">
      <c r="A787" s="102"/>
      <c r="B787" s="103" t="str">
        <f>IF(ISNA(VLOOKUP(A787,DECLARATIONS!C$5:D$292,2,FALSE)),"",IF(VLOOKUP(A787,DECLARATIONS!C$5:D$292,2,FALSE)="","---",VLOOKUP(A787,DECLARATIONS!C$5:D$292,2,FALSE)))</f>
        <v/>
      </c>
      <c r="C787" s="103" t="str">
        <f>IF(ISNA(VLOOKUP(A787,DECLARATIONS!C$5:G$292,5,FALSE)),"",IF(VLOOKUP(A787,DECLARATIONS!C$5:G$292,5,FALSE)="","---",VLOOKUP(A787,DECLARATIONS!C$5:G$292,5,FALSE)))</f>
        <v/>
      </c>
      <c r="D787" s="103" t="str">
        <f>IF(ISNA(VLOOKUP(A787,DECLARATIONS!C$5:G$292,4,FALSE)),"",IF(VLOOKUP(A787,DECLARATIONS!C$5:G$292,4,FALSE)="","---",VLOOKUP(A787,DECLARATIONS!C$5:G$292,4,FALSE)))</f>
        <v/>
      </c>
      <c r="E787" s="104"/>
      <c r="F787" s="104"/>
      <c r="G787" s="151"/>
      <c r="H787" s="104"/>
    </row>
    <row r="788" spans="1:8" ht="20" customHeight="1">
      <c r="A788" s="102"/>
      <c r="B788" s="103" t="str">
        <f>IF(ISNA(VLOOKUP(A788,DECLARATIONS!C$5:D$292,2,FALSE)),"",IF(VLOOKUP(A788,DECLARATIONS!C$5:D$292,2,FALSE)="","---",VLOOKUP(A788,DECLARATIONS!C$5:D$292,2,FALSE)))</f>
        <v/>
      </c>
      <c r="C788" s="103" t="str">
        <f>IF(ISNA(VLOOKUP(A788,DECLARATIONS!C$5:G$292,5,FALSE)),"",IF(VLOOKUP(A788,DECLARATIONS!C$5:G$292,5,FALSE)="","---",VLOOKUP(A788,DECLARATIONS!C$5:G$292,5,FALSE)))</f>
        <v/>
      </c>
      <c r="D788" s="103" t="str">
        <f>IF(ISNA(VLOOKUP(A788,DECLARATIONS!C$5:G$292,4,FALSE)),"",IF(VLOOKUP(A788,DECLARATIONS!C$5:G$292,4,FALSE)="","---",VLOOKUP(A788,DECLARATIONS!C$5:G$292,4,FALSE)))</f>
        <v/>
      </c>
      <c r="E788" s="104"/>
      <c r="F788" s="104"/>
      <c r="G788" s="151"/>
      <c r="H788" s="104"/>
    </row>
    <row r="789" spans="1:8" ht="20" customHeight="1">
      <c r="A789" s="102"/>
      <c r="B789" s="103" t="str">
        <f>IF(ISNA(VLOOKUP(A789,DECLARATIONS!C$5:D$292,2,FALSE)),"",IF(VLOOKUP(A789,DECLARATIONS!C$5:D$292,2,FALSE)="","---",VLOOKUP(A789,DECLARATIONS!C$5:D$292,2,FALSE)))</f>
        <v/>
      </c>
      <c r="C789" s="103" t="str">
        <f>IF(ISNA(VLOOKUP(A789,DECLARATIONS!C$5:G$292,5,FALSE)),"",IF(VLOOKUP(A789,DECLARATIONS!C$5:G$292,5,FALSE)="","---",VLOOKUP(A789,DECLARATIONS!C$5:G$292,5,FALSE)))</f>
        <v/>
      </c>
      <c r="D789" s="103" t="str">
        <f>IF(ISNA(VLOOKUP(A789,DECLARATIONS!C$5:G$292,4,FALSE)),"",IF(VLOOKUP(A789,DECLARATIONS!C$5:G$292,4,FALSE)="","---",VLOOKUP(A789,DECLARATIONS!C$5:G$292,4,FALSE)))</f>
        <v/>
      </c>
      <c r="E789" s="104"/>
      <c r="F789" s="104"/>
      <c r="G789" s="151"/>
      <c r="H789" s="104"/>
    </row>
    <row r="790" spans="1:8" ht="20" customHeight="1">
      <c r="A790" s="102"/>
      <c r="B790" s="103" t="str">
        <f>IF(ISNA(VLOOKUP(A790,DECLARATIONS!C$5:D$292,2,FALSE)),"",IF(VLOOKUP(A790,DECLARATIONS!C$5:D$292,2,FALSE)="","---",VLOOKUP(A790,DECLARATIONS!C$5:D$292,2,FALSE)))</f>
        <v/>
      </c>
      <c r="C790" s="103" t="str">
        <f>IF(ISNA(VLOOKUP(A790,DECLARATIONS!C$5:G$292,5,FALSE)),"",IF(VLOOKUP(A790,DECLARATIONS!C$5:G$292,5,FALSE)="","---",VLOOKUP(A790,DECLARATIONS!C$5:G$292,5,FALSE)))</f>
        <v/>
      </c>
      <c r="D790" s="103" t="str">
        <f>IF(ISNA(VLOOKUP(A790,DECLARATIONS!C$5:G$292,4,FALSE)),"",IF(VLOOKUP(A790,DECLARATIONS!C$5:G$292,4,FALSE)="","---",VLOOKUP(A790,DECLARATIONS!C$5:G$292,4,FALSE)))</f>
        <v/>
      </c>
      <c r="E790" s="104"/>
      <c r="F790" s="104"/>
      <c r="G790" s="151"/>
      <c r="H790" s="104"/>
    </row>
    <row r="791" spans="1:8" ht="20" customHeight="1">
      <c r="A791" s="102"/>
      <c r="B791" s="103" t="str">
        <f>IF(ISNA(VLOOKUP(A791,DECLARATIONS!C$5:D$292,2,FALSE)),"",IF(VLOOKUP(A791,DECLARATIONS!C$5:D$292,2,FALSE)="","---",VLOOKUP(A791,DECLARATIONS!C$5:D$292,2,FALSE)))</f>
        <v/>
      </c>
      <c r="C791" s="103" t="str">
        <f>IF(ISNA(VLOOKUP(A791,DECLARATIONS!C$5:G$292,5,FALSE)),"",IF(VLOOKUP(A791,DECLARATIONS!C$5:G$292,5,FALSE)="","---",VLOOKUP(A791,DECLARATIONS!C$5:G$292,5,FALSE)))</f>
        <v/>
      </c>
      <c r="D791" s="103" t="str">
        <f>IF(ISNA(VLOOKUP(A791,DECLARATIONS!C$5:G$292,4,FALSE)),"",IF(VLOOKUP(A791,DECLARATIONS!C$5:G$292,4,FALSE)="","---",VLOOKUP(A791,DECLARATIONS!C$5:G$292,4,FALSE)))</f>
        <v/>
      </c>
      <c r="E791" s="104"/>
      <c r="F791" s="104"/>
      <c r="G791" s="151"/>
      <c r="H791" s="104"/>
    </row>
    <row r="792" spans="1:8" ht="20" customHeight="1">
      <c r="A792" s="102"/>
      <c r="B792" s="103" t="str">
        <f>IF(ISNA(VLOOKUP(A792,DECLARATIONS!C$5:D$292,2,FALSE)),"",IF(VLOOKUP(A792,DECLARATIONS!C$5:D$292,2,FALSE)="","---",VLOOKUP(A792,DECLARATIONS!C$5:D$292,2,FALSE)))</f>
        <v/>
      </c>
      <c r="C792" s="103" t="str">
        <f>IF(ISNA(VLOOKUP(A792,DECLARATIONS!C$5:G$292,5,FALSE)),"",IF(VLOOKUP(A792,DECLARATIONS!C$5:G$292,5,FALSE)="","---",VLOOKUP(A792,DECLARATIONS!C$5:G$292,5,FALSE)))</f>
        <v/>
      </c>
      <c r="D792" s="103" t="str">
        <f>IF(ISNA(VLOOKUP(A792,DECLARATIONS!C$5:G$292,4,FALSE)),"",IF(VLOOKUP(A792,DECLARATIONS!C$5:G$292,4,FALSE)="","---",VLOOKUP(A792,DECLARATIONS!C$5:G$292,4,FALSE)))</f>
        <v/>
      </c>
      <c r="E792" s="104"/>
      <c r="F792" s="104"/>
      <c r="G792" s="151"/>
      <c r="H792" s="104"/>
    </row>
    <row r="793" spans="1:8" ht="20" customHeight="1">
      <c r="A793" s="102"/>
      <c r="B793" s="103" t="str">
        <f>IF(ISNA(VLOOKUP(A793,DECLARATIONS!C$5:D$292,2,FALSE)),"",IF(VLOOKUP(A793,DECLARATIONS!C$5:D$292,2,FALSE)="","---",VLOOKUP(A793,DECLARATIONS!C$5:D$292,2,FALSE)))</f>
        <v/>
      </c>
      <c r="C793" s="103" t="str">
        <f>IF(ISNA(VLOOKUP(A793,DECLARATIONS!C$5:G$292,5,FALSE)),"",IF(VLOOKUP(A793,DECLARATIONS!C$5:G$292,5,FALSE)="","---",VLOOKUP(A793,DECLARATIONS!C$5:G$292,5,FALSE)))</f>
        <v/>
      </c>
      <c r="D793" s="103" t="str">
        <f>IF(ISNA(VLOOKUP(A793,DECLARATIONS!C$5:G$292,4,FALSE)),"",IF(VLOOKUP(A793,DECLARATIONS!C$5:G$292,4,FALSE)="","---",VLOOKUP(A793,DECLARATIONS!C$5:G$292,4,FALSE)))</f>
        <v/>
      </c>
      <c r="E793" s="104"/>
      <c r="F793" s="104"/>
      <c r="G793" s="151"/>
      <c r="H793" s="104"/>
    </row>
    <row r="794" spans="1:8" ht="20" customHeight="1">
      <c r="A794" s="102"/>
      <c r="B794" s="103" t="str">
        <f>IF(ISNA(VLOOKUP(A794,DECLARATIONS!C$5:D$292,2,FALSE)),"",IF(VLOOKUP(A794,DECLARATIONS!C$5:D$292,2,FALSE)="","---",VLOOKUP(A794,DECLARATIONS!C$5:D$292,2,FALSE)))</f>
        <v/>
      </c>
      <c r="C794" s="103" t="str">
        <f>IF(ISNA(VLOOKUP(A794,DECLARATIONS!C$5:G$292,5,FALSE)),"",IF(VLOOKUP(A794,DECLARATIONS!C$5:G$292,5,FALSE)="","---",VLOOKUP(A794,DECLARATIONS!C$5:G$292,5,FALSE)))</f>
        <v/>
      </c>
      <c r="D794" s="103" t="str">
        <f>IF(ISNA(VLOOKUP(A794,DECLARATIONS!C$5:G$292,4,FALSE)),"",IF(VLOOKUP(A794,DECLARATIONS!C$5:G$292,4,FALSE)="","---",VLOOKUP(A794,DECLARATIONS!C$5:G$292,4,FALSE)))</f>
        <v/>
      </c>
      <c r="E794" s="104"/>
      <c r="F794" s="104"/>
      <c r="G794" s="151"/>
      <c r="H794" s="104"/>
    </row>
    <row r="795" spans="1:8">
      <c r="A795" s="105"/>
      <c r="B795" s="106"/>
      <c r="C795" s="106"/>
      <c r="D795" s="106"/>
      <c r="E795" s="107"/>
      <c r="F795" s="107"/>
      <c r="G795" s="107"/>
      <c r="H795" s="107"/>
    </row>
    <row r="796" spans="1:8">
      <c r="A796" s="105"/>
      <c r="B796" s="106"/>
      <c r="C796" s="106"/>
      <c r="D796" s="106"/>
      <c r="E796" s="388" t="s">
        <v>144</v>
      </c>
      <c r="F796" s="388"/>
      <c r="G796" s="389" t="s">
        <v>67</v>
      </c>
      <c r="H796" s="389"/>
    </row>
    <row r="797" spans="1:8">
      <c r="A797" s="105"/>
      <c r="B797" s="397" t="s">
        <v>143</v>
      </c>
      <c r="C797" s="398"/>
      <c r="D797" s="106"/>
      <c r="E797" s="389"/>
      <c r="F797" s="389"/>
      <c r="G797" s="389"/>
      <c r="H797" s="389"/>
    </row>
    <row r="798" spans="1:8">
      <c r="A798" s="105"/>
      <c r="B798" s="399"/>
      <c r="C798" s="400"/>
      <c r="D798" s="106"/>
      <c r="E798" s="389"/>
      <c r="F798" s="389"/>
      <c r="G798" s="389"/>
      <c r="H798" s="389"/>
    </row>
    <row r="799" spans="1:8">
      <c r="A799" s="105"/>
      <c r="B799" s="106"/>
      <c r="C799" s="106"/>
      <c r="D799" s="106"/>
      <c r="E799" s="389"/>
      <c r="F799" s="389"/>
      <c r="G799" s="389"/>
      <c r="H799" s="389"/>
    </row>
    <row r="800" spans="1:8" ht="8" customHeight="1"/>
  </sheetData>
  <sheetProtection sheet="1" objects="1" scenarios="1"/>
  <mergeCells count="160">
    <mergeCell ref="G317:H319"/>
    <mergeCell ref="G237:H239"/>
    <mergeCell ref="A241:H241"/>
    <mergeCell ref="E242:H242"/>
    <mergeCell ref="A243:D243"/>
    <mergeCell ref="A123:D123"/>
    <mergeCell ref="E156:F156"/>
    <mergeCell ref="G156:H156"/>
    <mergeCell ref="E157:F159"/>
    <mergeCell ref="G157:H159"/>
    <mergeCell ref="E196:F196"/>
    <mergeCell ref="G196:H196"/>
    <mergeCell ref="A161:H161"/>
    <mergeCell ref="E162:H162"/>
    <mergeCell ref="E197:F199"/>
    <mergeCell ref="G197:H199"/>
    <mergeCell ref="E316:F316"/>
    <mergeCell ref="A283:D283"/>
    <mergeCell ref="A203:D203"/>
    <mergeCell ref="A83:D83"/>
    <mergeCell ref="A163:D163"/>
    <mergeCell ref="A121:H121"/>
    <mergeCell ref="E122:H122"/>
    <mergeCell ref="E117:F119"/>
    <mergeCell ref="G117:H119"/>
    <mergeCell ref="G116:H116"/>
    <mergeCell ref="E116:F116"/>
    <mergeCell ref="E282:H282"/>
    <mergeCell ref="E276:F276"/>
    <mergeCell ref="G276:H276"/>
    <mergeCell ref="E277:F279"/>
    <mergeCell ref="G277:H279"/>
    <mergeCell ref="A281:H281"/>
    <mergeCell ref="B117:C118"/>
    <mergeCell ref="B157:C158"/>
    <mergeCell ref="B197:C198"/>
    <mergeCell ref="B237:C238"/>
    <mergeCell ref="B277:C278"/>
    <mergeCell ref="A201:H201"/>
    <mergeCell ref="E236:F236"/>
    <mergeCell ref="G236:H236"/>
    <mergeCell ref="E237:F239"/>
    <mergeCell ref="E202:H202"/>
    <mergeCell ref="A1:H1"/>
    <mergeCell ref="E2:H2"/>
    <mergeCell ref="A3:D3"/>
    <mergeCell ref="E36:F36"/>
    <mergeCell ref="G36:H36"/>
    <mergeCell ref="E37:F39"/>
    <mergeCell ref="G37:H39"/>
    <mergeCell ref="A81:H81"/>
    <mergeCell ref="B37:C38"/>
    <mergeCell ref="B77:C78"/>
    <mergeCell ref="A41:H41"/>
    <mergeCell ref="E42:H42"/>
    <mergeCell ref="A43:D43"/>
    <mergeCell ref="E76:F76"/>
    <mergeCell ref="G76:H76"/>
    <mergeCell ref="E77:F79"/>
    <mergeCell ref="G77:H79"/>
    <mergeCell ref="E82:H82"/>
    <mergeCell ref="G316:H316"/>
    <mergeCell ref="E317:F319"/>
    <mergeCell ref="A481:H481"/>
    <mergeCell ref="E482:H482"/>
    <mergeCell ref="A441:H441"/>
    <mergeCell ref="E442:H442"/>
    <mergeCell ref="A443:D443"/>
    <mergeCell ref="E476:F476"/>
    <mergeCell ref="G476:H476"/>
    <mergeCell ref="E477:F479"/>
    <mergeCell ref="G477:H479"/>
    <mergeCell ref="E362:H362"/>
    <mergeCell ref="A363:D363"/>
    <mergeCell ref="A321:H321"/>
    <mergeCell ref="E322:H322"/>
    <mergeCell ref="A323:D323"/>
    <mergeCell ref="B317:C318"/>
    <mergeCell ref="B357:C358"/>
    <mergeCell ref="B397:C398"/>
    <mergeCell ref="B477:C478"/>
    <mergeCell ref="B437:C438"/>
    <mergeCell ref="A401:H401"/>
    <mergeCell ref="E402:H402"/>
    <mergeCell ref="E397:F399"/>
    <mergeCell ref="E522:H522"/>
    <mergeCell ref="A523:D523"/>
    <mergeCell ref="E556:F556"/>
    <mergeCell ref="G556:H556"/>
    <mergeCell ref="A483:D483"/>
    <mergeCell ref="E516:F516"/>
    <mergeCell ref="G516:H516"/>
    <mergeCell ref="E517:F519"/>
    <mergeCell ref="G517:H519"/>
    <mergeCell ref="B517:C518"/>
    <mergeCell ref="A521:H521"/>
    <mergeCell ref="A403:D403"/>
    <mergeCell ref="E436:F436"/>
    <mergeCell ref="G436:H436"/>
    <mergeCell ref="E437:F439"/>
    <mergeCell ref="G437:H439"/>
    <mergeCell ref="E557:F559"/>
    <mergeCell ref="G557:H559"/>
    <mergeCell ref="A561:H561"/>
    <mergeCell ref="E562:H562"/>
    <mergeCell ref="B557:C558"/>
    <mergeCell ref="B597:C598"/>
    <mergeCell ref="A601:H601"/>
    <mergeCell ref="E602:H602"/>
    <mergeCell ref="A603:D603"/>
    <mergeCell ref="E637:F639"/>
    <mergeCell ref="G637:H639"/>
    <mergeCell ref="A641:H641"/>
    <mergeCell ref="E642:H642"/>
    <mergeCell ref="B637:C638"/>
    <mergeCell ref="B677:C678"/>
    <mergeCell ref="A643:D643"/>
    <mergeCell ref="G636:H636"/>
    <mergeCell ref="A563:D563"/>
    <mergeCell ref="E596:F596"/>
    <mergeCell ref="G596:H596"/>
    <mergeCell ref="E597:F599"/>
    <mergeCell ref="G597:H599"/>
    <mergeCell ref="E636:F636"/>
    <mergeCell ref="A721:H721"/>
    <mergeCell ref="E722:H722"/>
    <mergeCell ref="A681:H681"/>
    <mergeCell ref="E682:H682"/>
    <mergeCell ref="A683:D683"/>
    <mergeCell ref="E716:F716"/>
    <mergeCell ref="G716:H716"/>
    <mergeCell ref="B717:C718"/>
    <mergeCell ref="E676:F676"/>
    <mergeCell ref="G676:H676"/>
    <mergeCell ref="E677:F679"/>
    <mergeCell ref="G677:H679"/>
    <mergeCell ref="E396:F396"/>
    <mergeCell ref="G396:H396"/>
    <mergeCell ref="E356:F356"/>
    <mergeCell ref="G356:H356"/>
    <mergeCell ref="E357:F359"/>
    <mergeCell ref="G357:H359"/>
    <mergeCell ref="A361:H361"/>
    <mergeCell ref="G397:H399"/>
    <mergeCell ref="E797:F799"/>
    <mergeCell ref="G797:H799"/>
    <mergeCell ref="A761:H761"/>
    <mergeCell ref="E762:H762"/>
    <mergeCell ref="A763:D763"/>
    <mergeCell ref="E796:F796"/>
    <mergeCell ref="G796:H796"/>
    <mergeCell ref="A723:D723"/>
    <mergeCell ref="E756:F756"/>
    <mergeCell ref="G756:H756"/>
    <mergeCell ref="E757:F759"/>
    <mergeCell ref="G757:H759"/>
    <mergeCell ref="B757:C758"/>
    <mergeCell ref="B797:C798"/>
    <mergeCell ref="E717:F719"/>
    <mergeCell ref="G717:H719"/>
  </mergeCells>
  <conditionalFormatting sqref="A1:H39">
    <cfRule type="expression" dxfId="31" priority="1">
      <formula>$A$5="!"</formula>
    </cfRule>
  </conditionalFormatting>
  <conditionalFormatting sqref="A41:H79">
    <cfRule type="expression" dxfId="30" priority="2">
      <formula>$A$45="!"</formula>
    </cfRule>
  </conditionalFormatting>
  <conditionalFormatting sqref="A81:H119">
    <cfRule type="expression" dxfId="29" priority="3">
      <formula>$A$85="!"</formula>
    </cfRule>
  </conditionalFormatting>
  <conditionalFormatting sqref="A121:H159">
    <cfRule type="expression" dxfId="28" priority="4">
      <formula>$A$125="!"</formula>
    </cfRule>
  </conditionalFormatting>
  <conditionalFormatting sqref="A161:H199">
    <cfRule type="expression" dxfId="27" priority="5">
      <formula>$A$165="!"</formula>
    </cfRule>
  </conditionalFormatting>
  <conditionalFormatting sqref="A201:H239">
    <cfRule type="expression" dxfId="26" priority="6">
      <formula>$A$205="!"</formula>
    </cfRule>
  </conditionalFormatting>
  <conditionalFormatting sqref="A241:H279">
    <cfRule type="expression" dxfId="25" priority="7">
      <formula>$A$245="!"</formula>
    </cfRule>
  </conditionalFormatting>
  <conditionalFormatting sqref="A281:H319">
    <cfRule type="expression" dxfId="24" priority="8">
      <formula>$A$285="!"</formula>
    </cfRule>
  </conditionalFormatting>
  <conditionalFormatting sqref="A321:H359">
    <cfRule type="expression" dxfId="23" priority="9">
      <formula>$A$325="!"</formula>
    </cfRule>
  </conditionalFormatting>
  <conditionalFormatting sqref="A361:H399">
    <cfRule type="expression" dxfId="22" priority="10">
      <formula>$A$365="!"</formula>
    </cfRule>
  </conditionalFormatting>
  <conditionalFormatting sqref="A401:H439">
    <cfRule type="expression" dxfId="21" priority="11">
      <formula>$A$405="!"</formula>
    </cfRule>
  </conditionalFormatting>
  <conditionalFormatting sqref="A441:H479">
    <cfRule type="expression" dxfId="20" priority="12">
      <formula>$A$445="!"</formula>
    </cfRule>
  </conditionalFormatting>
  <conditionalFormatting sqref="A481:H519">
    <cfRule type="expression" dxfId="19" priority="13">
      <formula>$A$485="!"</formula>
    </cfRule>
  </conditionalFormatting>
  <conditionalFormatting sqref="A521:H559">
    <cfRule type="expression" dxfId="18" priority="14">
      <formula>$A$525="!"</formula>
    </cfRule>
  </conditionalFormatting>
  <conditionalFormatting sqref="A561:H599">
    <cfRule type="expression" dxfId="17" priority="15">
      <formula>$A$565="!"</formula>
    </cfRule>
  </conditionalFormatting>
  <conditionalFormatting sqref="A601:H639">
    <cfRule type="expression" dxfId="16" priority="16">
      <formula>$A$605="!"</formula>
    </cfRule>
  </conditionalFormatting>
  <conditionalFormatting sqref="A641:H679">
    <cfRule type="expression" dxfId="15" priority="17">
      <formula>$A$645="!"</formula>
    </cfRule>
  </conditionalFormatting>
  <conditionalFormatting sqref="A681:H719">
    <cfRule type="expression" dxfId="14" priority="18">
      <formula>$A$685="!"</formula>
    </cfRule>
  </conditionalFormatting>
  <conditionalFormatting sqref="A721:H759">
    <cfRule type="expression" dxfId="13" priority="19">
      <formula>$A$725="!"</formula>
    </cfRule>
  </conditionalFormatting>
  <conditionalFormatting sqref="A761:H799">
    <cfRule type="expression" dxfId="12" priority="20">
      <formula>$A$765="!"</formula>
    </cfRule>
  </conditionalFormatting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75" fitToHeight="2" orientation="landscape" r:id="rId1"/>
  <headerFooter scaleWithDoc="0" alignWithMargins="0"/>
  <rowBreaks count="19" manualBreakCount="19">
    <brk id="40" max="16383" man="1"/>
    <brk id="80" max="16383" man="1"/>
    <brk id="120" max="16383" man="1"/>
    <brk id="160" max="16383" man="1"/>
    <brk id="200" max="16383" man="1"/>
    <brk id="240" max="16383" man="1"/>
    <brk id="280" max="16383" man="1"/>
    <brk id="320" max="16383" man="1"/>
    <brk id="360" max="16383" man="1"/>
    <brk id="400" max="7" man="1"/>
    <brk id="440" max="7" man="1"/>
    <brk id="480" max="7" man="1"/>
    <brk id="520" max="7" man="1"/>
    <brk id="560" max="7" man="1"/>
    <brk id="600" max="7" man="1"/>
    <brk id="640" max="7" man="1"/>
    <brk id="680" max="7" man="1"/>
    <brk id="720" max="7" man="1"/>
    <brk id="760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FC5C2-4775-1343-B9BE-9CD77800E3CB}">
  <sheetPr>
    <pageSetUpPr fitToPage="1"/>
  </sheetPr>
  <dimension ref="A1:Q36"/>
  <sheetViews>
    <sheetView workbookViewId="0">
      <selection activeCell="E9" sqref="E9:G9"/>
    </sheetView>
  </sheetViews>
  <sheetFormatPr baseColWidth="10" defaultColWidth="9.1640625" defaultRowHeight="11"/>
  <cols>
    <col min="1" max="1" width="13.33203125" style="271" customWidth="1"/>
    <col min="2" max="3" width="15" style="272" customWidth="1"/>
    <col min="4" max="13" width="15" style="271" customWidth="1"/>
    <col min="14" max="14" width="4.5" style="271" customWidth="1"/>
    <col min="15" max="38" width="13.33203125" style="271" customWidth="1"/>
    <col min="39" max="16384" width="9.1640625" style="271"/>
  </cols>
  <sheetData>
    <row r="1" spans="1:17" s="270" customFormat="1" ht="28">
      <c r="A1" s="303" t="str">
        <f>'MATCH DETAILS'!A1</f>
        <v>OXFORDSHIRE TRACK &amp; FIELD LEAGUE 2025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3"/>
      <c r="M1" s="303"/>
      <c r="N1" s="301"/>
    </row>
    <row r="2" spans="1:17" s="270" customFormat="1" ht="20">
      <c r="A2" s="304" t="str">
        <f>TEXT('MATCH DETAILS'!B4, "DD MMMM YYYY") &amp; "    " &amp; 'MATCH DETAILS'!B5</f>
        <v>27 April 2025    Horspath, Oxford</v>
      </c>
      <c r="B2" s="304"/>
      <c r="C2" s="304"/>
      <c r="D2" s="304"/>
      <c r="E2" s="304"/>
      <c r="F2" s="304"/>
      <c r="G2" s="304"/>
      <c r="H2" s="304"/>
      <c r="I2" s="304"/>
      <c r="J2" s="304"/>
      <c r="K2" s="304"/>
      <c r="L2" s="304"/>
      <c r="M2" s="304"/>
      <c r="N2" s="302"/>
    </row>
    <row r="3" spans="1:17" ht="14" thickBot="1">
      <c r="N3" s="273"/>
      <c r="Q3" s="274"/>
    </row>
    <row r="4" spans="1:17" ht="28" customHeight="1" thickBot="1">
      <c r="A4" s="305" t="s">
        <v>21</v>
      </c>
      <c r="B4" s="401" t="s">
        <v>191</v>
      </c>
      <c r="C4" s="402"/>
      <c r="D4" s="402"/>
      <c r="E4" s="402"/>
      <c r="F4" s="402"/>
      <c r="G4" s="403"/>
      <c r="H4" s="401" t="s">
        <v>192</v>
      </c>
      <c r="I4" s="402"/>
      <c r="J4" s="402"/>
      <c r="K4" s="402"/>
      <c r="L4" s="402"/>
      <c r="M4" s="404"/>
      <c r="N4" s="275"/>
    </row>
    <row r="5" spans="1:17" ht="28" customHeight="1">
      <c r="A5" s="306">
        <v>0.41666666666666669</v>
      </c>
      <c r="B5" s="405" t="s">
        <v>184</v>
      </c>
      <c r="C5" s="406"/>
      <c r="D5" s="406"/>
      <c r="E5" s="406" t="s">
        <v>185</v>
      </c>
      <c r="F5" s="406"/>
      <c r="G5" s="407"/>
      <c r="H5" s="277" t="s">
        <v>49</v>
      </c>
      <c r="I5" s="406" t="str">
        <f>"QK BLOCK C - " &amp; BlockAllocations!$H$6</f>
        <v>QK BLOCK C - 0</v>
      </c>
      <c r="J5" s="406"/>
      <c r="K5" s="278"/>
      <c r="L5" s="406"/>
      <c r="M5" s="408"/>
      <c r="N5" s="275"/>
    </row>
    <row r="6" spans="1:17" ht="28" customHeight="1">
      <c r="A6" s="307">
        <v>0.4375</v>
      </c>
      <c r="B6" s="409" t="s">
        <v>184</v>
      </c>
      <c r="C6" s="410"/>
      <c r="D6" s="410"/>
      <c r="E6" s="410" t="s">
        <v>186</v>
      </c>
      <c r="F6" s="410"/>
      <c r="G6" s="411"/>
      <c r="H6" s="279" t="s">
        <v>49</v>
      </c>
      <c r="I6" s="410" t="str">
        <f>"QK BLOCK H - " &amp; BlockAllocations!$H$11</f>
        <v>QK BLOCK H - 0</v>
      </c>
      <c r="J6" s="410"/>
      <c r="K6" s="281"/>
      <c r="L6" s="410"/>
      <c r="M6" s="412"/>
      <c r="N6" s="275"/>
    </row>
    <row r="7" spans="1:17" ht="28" customHeight="1">
      <c r="A7" s="307">
        <v>0.45833333333333298</v>
      </c>
      <c r="B7" s="409" t="s">
        <v>184</v>
      </c>
      <c r="C7" s="410"/>
      <c r="D7" s="410"/>
      <c r="E7" s="413" t="str">
        <f>"QK BLOCK L - " &amp; BlockAllocations!$H$15</f>
        <v>QK BLOCK L - 0</v>
      </c>
      <c r="F7" s="413"/>
      <c r="G7" s="414"/>
      <c r="H7" s="279" t="s">
        <v>49</v>
      </c>
      <c r="I7" s="410" t="str">
        <f>"QK BLOCK D - " &amp; BlockAllocations!$H$7</f>
        <v>QK BLOCK D - 0</v>
      </c>
      <c r="J7" s="410"/>
      <c r="K7" s="281"/>
      <c r="L7" s="410"/>
      <c r="M7" s="412"/>
      <c r="N7" s="275"/>
    </row>
    <row r="8" spans="1:17" ht="28" customHeight="1">
      <c r="A8" s="307">
        <v>0.47916666666666702</v>
      </c>
      <c r="B8" s="409" t="s">
        <v>184</v>
      </c>
      <c r="C8" s="410"/>
      <c r="D8" s="410"/>
      <c r="E8" s="413" t="str">
        <f>"QK BLOCK G - " &amp; BlockAllocations!$H$10</f>
        <v>QK BLOCK G - 0</v>
      </c>
      <c r="F8" s="413"/>
      <c r="G8" s="414"/>
      <c r="H8" s="279" t="s">
        <v>49</v>
      </c>
      <c r="I8" s="410" t="str">
        <f>"QK BLOCK I - " &amp; BlockAllocations!$H$12</f>
        <v>QK BLOCK I - 0</v>
      </c>
      <c r="J8" s="410"/>
      <c r="K8" s="281"/>
      <c r="L8" s="410"/>
      <c r="M8" s="412"/>
      <c r="N8" s="275"/>
    </row>
    <row r="9" spans="1:17" ht="28" customHeight="1">
      <c r="A9" s="307">
        <v>0.5</v>
      </c>
      <c r="B9" s="409" t="s">
        <v>184</v>
      </c>
      <c r="C9" s="410"/>
      <c r="D9" s="410"/>
      <c r="E9" s="410" t="str">
        <f>"QK BLOCK C - " &amp; BlockAllocations!$H$6</f>
        <v>QK BLOCK C - 0</v>
      </c>
      <c r="F9" s="410"/>
      <c r="G9" s="411"/>
      <c r="H9" s="279" t="s">
        <v>49</v>
      </c>
      <c r="I9" s="410" t="str">
        <f>"QK BLOCK E - " &amp; BlockAllocations!$H$8</f>
        <v>QK BLOCK E - 0</v>
      </c>
      <c r="J9" s="410"/>
      <c r="K9" s="280" t="s">
        <v>49</v>
      </c>
      <c r="L9" s="410" t="str">
        <f>"QK BLOCK L - " &amp; BlockAllocations!$H$15</f>
        <v>QK BLOCK L - 0</v>
      </c>
      <c r="M9" s="412"/>
      <c r="N9" s="275"/>
    </row>
    <row r="10" spans="1:17" ht="28" customHeight="1">
      <c r="A10" s="307">
        <v>0.52083333333333304</v>
      </c>
      <c r="B10" s="409" t="s">
        <v>184</v>
      </c>
      <c r="C10" s="410"/>
      <c r="D10" s="410"/>
      <c r="E10" s="410" t="str">
        <f>"QK BLOCK H - " &amp; BlockAllocations!$H$11</f>
        <v>QK BLOCK H - 0</v>
      </c>
      <c r="F10" s="410"/>
      <c r="G10" s="411"/>
      <c r="H10" s="279" t="s">
        <v>49</v>
      </c>
      <c r="I10" s="410" t="str">
        <f>"QK BLOCK J - " &amp; BlockAllocations!$H$13</f>
        <v>QK BLOCK J - 0</v>
      </c>
      <c r="J10" s="410"/>
      <c r="K10" s="281"/>
      <c r="L10" s="410"/>
      <c r="M10" s="412"/>
      <c r="N10" s="275"/>
    </row>
    <row r="11" spans="1:17" ht="28" customHeight="1">
      <c r="A11" s="307">
        <v>0.54166666666666696</v>
      </c>
      <c r="B11" s="409" t="s">
        <v>184</v>
      </c>
      <c r="C11" s="410"/>
      <c r="D11" s="410"/>
      <c r="E11" s="410" t="str">
        <f>"QK BLOCK D - " &amp; BlockAllocations!$H$7</f>
        <v>QK BLOCK D - 0</v>
      </c>
      <c r="F11" s="410"/>
      <c r="G11" s="411"/>
      <c r="H11" s="279" t="s">
        <v>49</v>
      </c>
      <c r="I11" s="410" t="str">
        <f>"QK BLOCK F - " &amp; BlockAllocations!$H$9</f>
        <v>QK BLOCK F - 0</v>
      </c>
      <c r="J11" s="410"/>
      <c r="K11" s="281"/>
      <c r="L11" s="410"/>
      <c r="M11" s="412"/>
      <c r="N11" s="275"/>
    </row>
    <row r="12" spans="1:17" ht="28" customHeight="1">
      <c r="A12" s="307">
        <v>0.5625</v>
      </c>
      <c r="B12" s="409" t="s">
        <v>184</v>
      </c>
      <c r="C12" s="410"/>
      <c r="D12" s="410"/>
      <c r="E12" s="410" t="str">
        <f>"QK BLOCK I - " &amp; BlockAllocations!$H$12</f>
        <v>QK BLOCK I - 0</v>
      </c>
      <c r="F12" s="410"/>
      <c r="G12" s="411"/>
      <c r="H12" s="279" t="s">
        <v>49</v>
      </c>
      <c r="I12" s="410" t="str">
        <f>"QK BLOCK K - " &amp; BlockAllocations!$H$14</f>
        <v>QK BLOCK K - 0</v>
      </c>
      <c r="J12" s="410"/>
      <c r="K12" s="281"/>
      <c r="L12" s="410"/>
      <c r="M12" s="412"/>
      <c r="N12" s="275"/>
    </row>
    <row r="13" spans="1:17" ht="28" customHeight="1">
      <c r="A13" s="307">
        <v>0.58333333333333304</v>
      </c>
      <c r="B13" s="409" t="s">
        <v>184</v>
      </c>
      <c r="C13" s="410"/>
      <c r="D13" s="410"/>
      <c r="E13" s="410" t="str">
        <f>"QK BLOCK E - " &amp; BlockAllocations!$H$8</f>
        <v>QK BLOCK E - 0</v>
      </c>
      <c r="F13" s="410"/>
      <c r="G13" s="411"/>
      <c r="H13" s="279" t="s">
        <v>49</v>
      </c>
      <c r="I13" s="410" t="str">
        <f>"QK BLOCK G - " &amp; BlockAllocations!$H$10</f>
        <v>QK BLOCK G - 0</v>
      </c>
      <c r="J13" s="410"/>
      <c r="K13" s="281"/>
      <c r="L13" s="410"/>
      <c r="M13" s="412"/>
      <c r="N13" s="275"/>
    </row>
    <row r="14" spans="1:17" ht="28" customHeight="1">
      <c r="A14" s="307">
        <v>0.60416666666666696</v>
      </c>
      <c r="B14" s="409" t="s">
        <v>184</v>
      </c>
      <c r="C14" s="410"/>
      <c r="D14" s="410"/>
      <c r="E14" s="410" t="str">
        <f>"QK BLOCK J - " &amp; BlockAllocations!$H$13</f>
        <v>QK BLOCK J - 0</v>
      </c>
      <c r="F14" s="410"/>
      <c r="G14" s="411"/>
      <c r="H14" s="279"/>
      <c r="I14" s="410"/>
      <c r="J14" s="410"/>
      <c r="K14" s="281"/>
      <c r="L14" s="410"/>
      <c r="M14" s="412"/>
      <c r="N14" s="275"/>
    </row>
    <row r="15" spans="1:17" ht="28" customHeight="1">
      <c r="A15" s="307">
        <v>0.625</v>
      </c>
      <c r="B15" s="409" t="s">
        <v>184</v>
      </c>
      <c r="C15" s="410"/>
      <c r="D15" s="410"/>
      <c r="E15" s="410" t="str">
        <f>"QK BLOCK F - " &amp; BlockAllocations!$H$9</f>
        <v>QK BLOCK F - 0</v>
      </c>
      <c r="F15" s="410"/>
      <c r="G15" s="411"/>
      <c r="H15" s="279" t="s">
        <v>49</v>
      </c>
      <c r="I15" s="410" t="s">
        <v>185</v>
      </c>
      <c r="J15" s="410"/>
      <c r="K15" s="281"/>
      <c r="L15" s="410"/>
      <c r="M15" s="412"/>
      <c r="N15" s="275"/>
    </row>
    <row r="16" spans="1:17" ht="28" customHeight="1" thickBot="1">
      <c r="A16" s="308">
        <v>0.64583333333333304</v>
      </c>
      <c r="B16" s="415" t="s">
        <v>184</v>
      </c>
      <c r="C16" s="416"/>
      <c r="D16" s="416"/>
      <c r="E16" s="416" t="str">
        <f>"QK BLOCK K - " &amp; BlockAllocations!$H$14</f>
        <v>QK BLOCK K - 0</v>
      </c>
      <c r="F16" s="416"/>
      <c r="G16" s="417"/>
      <c r="H16" s="309" t="s">
        <v>49</v>
      </c>
      <c r="I16" s="416" t="s">
        <v>186</v>
      </c>
      <c r="J16" s="416"/>
      <c r="K16" s="310"/>
      <c r="L16" s="416"/>
      <c r="M16" s="418"/>
      <c r="N16" s="275"/>
    </row>
    <row r="17" spans="1:15" ht="17" thickBot="1">
      <c r="A17" s="283"/>
      <c r="B17" s="284"/>
      <c r="C17" s="284"/>
      <c r="D17" s="283"/>
      <c r="E17" s="283"/>
      <c r="F17" s="283"/>
      <c r="G17" s="283"/>
      <c r="H17" s="283"/>
      <c r="I17" s="283"/>
      <c r="J17" s="283"/>
      <c r="K17" s="283"/>
      <c r="L17" s="283"/>
      <c r="M17" s="283"/>
      <c r="N17" s="275"/>
    </row>
    <row r="18" spans="1:15" ht="28" customHeight="1" thickBot="1">
      <c r="A18" s="292" t="s">
        <v>21</v>
      </c>
      <c r="B18" s="293" t="s">
        <v>193</v>
      </c>
      <c r="C18" s="294"/>
      <c r="D18" s="294"/>
      <c r="E18" s="294"/>
      <c r="F18" s="294"/>
      <c r="G18" s="295"/>
      <c r="H18" s="296"/>
      <c r="I18" s="294"/>
      <c r="J18" s="294"/>
      <c r="K18" s="294"/>
      <c r="L18" s="294"/>
      <c r="M18" s="297"/>
      <c r="N18" s="282"/>
      <c r="O18" s="283"/>
    </row>
    <row r="19" spans="1:15" s="276" customFormat="1" ht="29" customHeight="1">
      <c r="A19" s="299">
        <v>0.5</v>
      </c>
      <c r="B19" s="313" t="s">
        <v>2</v>
      </c>
      <c r="C19" s="286"/>
      <c r="D19" s="286" t="s">
        <v>187</v>
      </c>
      <c r="E19" s="286"/>
      <c r="F19" s="286"/>
      <c r="G19" s="286"/>
      <c r="H19" s="286" t="str">
        <f>"Number of athletes: " &amp; IFERROR(BlockAllocations!$H$7,0)+IFERROR(BlockAllocations!$H$9,0)+IFERROR(BlockAllocations!$H$10,0)+IFERROR(BlockAllocations!$H$11,0)+IFERROR(BlockAllocations!$H$13,0)+IFERROR(BlockAllocations!$H$14,0)</f>
        <v>Number of athletes: 0</v>
      </c>
      <c r="I19" s="286"/>
      <c r="J19" s="286"/>
      <c r="K19" s="286"/>
      <c r="L19" s="286" t="str">
        <f>"U9B - "&amp; Data!$AI$7 &amp; "   U11B - " &amp;  Data!$AI$12</f>
        <v>U9B - 11.9   U11B - 10.5</v>
      </c>
      <c r="M19" s="291"/>
    </row>
    <row r="20" spans="1:15" s="276" customFormat="1" ht="29" customHeight="1">
      <c r="A20" s="311">
        <v>0.52083333333333304</v>
      </c>
      <c r="B20" s="314" t="s">
        <v>2</v>
      </c>
      <c r="C20" s="285"/>
      <c r="D20" s="285" t="s">
        <v>188</v>
      </c>
      <c r="E20" s="285"/>
      <c r="F20" s="285"/>
      <c r="G20" s="285"/>
      <c r="H20" s="285" t="str">
        <f>"Number of athletes: " &amp; IFERROR(BlockAllocations!$H$4,0)+IFERROR(BlockAllocations!$H$5,0)+IFERROR(BlockAllocations!$H$6,0)+IFERROR(BlockAllocations!$H$8,0)+IFERROR(BlockAllocations!$H$12,0)+IFERROR(BlockAllocations!$H$15,0)</f>
        <v>Number of athletes: 0</v>
      </c>
      <c r="I20" s="285"/>
      <c r="J20" s="285"/>
      <c r="K20" s="285"/>
      <c r="L20" s="285" t="str">
        <f>"U9G - "&amp; Data!$AI$18 &amp; "   U11G - " &amp;  Data!$AI$23</f>
        <v>U9G - 12.3   U11G - 10.7</v>
      </c>
      <c r="M20" s="288"/>
    </row>
    <row r="21" spans="1:15" ht="16">
      <c r="A21" s="312"/>
      <c r="B21" s="270"/>
      <c r="C21" s="270"/>
      <c r="D21" s="270"/>
      <c r="E21" s="270"/>
      <c r="F21" s="270"/>
      <c r="G21" s="270"/>
      <c r="H21" s="287"/>
      <c r="I21" s="287"/>
      <c r="J21" s="287"/>
      <c r="K21" s="287"/>
      <c r="L21" s="287"/>
      <c r="M21" s="298"/>
      <c r="O21" s="283"/>
    </row>
    <row r="22" spans="1:15" s="276" customFormat="1" ht="29" customHeight="1">
      <c r="A22" s="311">
        <v>0.59722222222222199</v>
      </c>
      <c r="B22" s="314" t="s">
        <v>3</v>
      </c>
      <c r="C22" s="285"/>
      <c r="D22" s="285" t="s">
        <v>189</v>
      </c>
      <c r="E22" s="285"/>
      <c r="F22" s="285"/>
      <c r="G22" s="285"/>
      <c r="H22" s="285" t="str">
        <f>"Number of athletes: " &amp;IFERROR(BlockAllocations!$H$4,0)+IFERROR(BlockAllocations!$H$5,0)+IFERROR(BlockAllocations!$H$6,0)+IFERROR(BlockAllocations!$H$9,0)+IFERROR(BlockAllocations!$H$12,0)+IFERROR(BlockAllocations!$H$14,0)</f>
        <v>Number of athletes: 0</v>
      </c>
      <c r="I22" s="285"/>
      <c r="J22" s="285"/>
      <c r="K22" s="285"/>
      <c r="L22" s="285" t="str">
        <f>"U9B - "&amp;TEXT(Data!$AI$8,"m:ss.0")&amp;"   U11B - "&amp;TEXT(Data!$AI$13,"m:ss.0")</f>
        <v>U9B - 2:01.4   U11B - 1:47.0</v>
      </c>
      <c r="M22" s="288"/>
    </row>
    <row r="23" spans="1:15" s="276" customFormat="1" ht="29" customHeight="1" thickBot="1">
      <c r="A23" s="300">
        <v>0.61805555555555503</v>
      </c>
      <c r="B23" s="315" t="s">
        <v>3</v>
      </c>
      <c r="C23" s="289"/>
      <c r="D23" s="289" t="s">
        <v>190</v>
      </c>
      <c r="E23" s="289"/>
      <c r="F23" s="289"/>
      <c r="G23" s="289"/>
      <c r="H23" s="289" t="str">
        <f>"Number of athletes: " &amp;IFERROR(BlockAllocations!$H$7,0)+IFERROR(BlockAllocations!$H$8,0)+IFERROR(BlockAllocations!$H$10,0)+IFERROR(BlockAllocations!$H$11,0)+IFERROR(BlockAllocations!$H$13,0)+IFERROR(BlockAllocations!$H$15,0)</f>
        <v>Number of athletes: 0</v>
      </c>
      <c r="I23" s="289"/>
      <c r="J23" s="289"/>
      <c r="K23" s="289"/>
      <c r="L23" s="289" t="str">
        <f>"U9G - "&amp;TEXT(Data!$AI$19,"m:ss.0")&amp;"   U11G - "&amp;TEXT(Data!$AI$24,"m:ss.0")</f>
        <v>U9G - 2:08.9   U11G - 1:50.6</v>
      </c>
      <c r="M23" s="290"/>
    </row>
    <row r="24" spans="1:15" ht="13">
      <c r="N24" s="275"/>
    </row>
    <row r="25" spans="1:15" ht="13">
      <c r="N25" s="275"/>
    </row>
    <row r="26" spans="1:15" ht="13">
      <c r="N26" s="275"/>
    </row>
    <row r="27" spans="1:15" ht="13">
      <c r="N27" s="275"/>
    </row>
    <row r="28" spans="1:15" ht="13">
      <c r="N28" s="275"/>
    </row>
    <row r="29" spans="1:15" ht="13">
      <c r="N29" s="275"/>
    </row>
    <row r="30" spans="1:15" ht="13">
      <c r="N30" s="275"/>
    </row>
    <row r="31" spans="1:15" ht="13">
      <c r="N31" s="275"/>
    </row>
    <row r="32" spans="1:15" ht="13">
      <c r="N32" s="275"/>
    </row>
    <row r="33" spans="14:14" ht="13">
      <c r="N33" s="275"/>
    </row>
    <row r="34" spans="14:14" ht="13">
      <c r="N34" s="275"/>
    </row>
    <row r="35" spans="14:14" ht="13">
      <c r="N35" s="275"/>
    </row>
    <row r="36" spans="14:14" ht="13">
      <c r="N36" s="275"/>
    </row>
  </sheetData>
  <sheetProtection sheet="1" objects="1" scenarios="1"/>
  <mergeCells count="50">
    <mergeCell ref="B16:D16"/>
    <mergeCell ref="E16:G16"/>
    <mergeCell ref="I16:J16"/>
    <mergeCell ref="L16:M16"/>
    <mergeCell ref="B14:D14"/>
    <mergeCell ref="E14:G14"/>
    <mergeCell ref="I14:J14"/>
    <mergeCell ref="L14:M14"/>
    <mergeCell ref="B15:D15"/>
    <mergeCell ref="E15:G15"/>
    <mergeCell ref="I15:J15"/>
    <mergeCell ref="L15:M15"/>
    <mergeCell ref="B12:D12"/>
    <mergeCell ref="E12:G12"/>
    <mergeCell ref="I12:J12"/>
    <mergeCell ref="L12:M12"/>
    <mergeCell ref="B13:D13"/>
    <mergeCell ref="E13:G13"/>
    <mergeCell ref="I13:J13"/>
    <mergeCell ref="L13:M13"/>
    <mergeCell ref="B10:D10"/>
    <mergeCell ref="E10:G10"/>
    <mergeCell ref="I10:J10"/>
    <mergeCell ref="L10:M10"/>
    <mergeCell ref="B11:D11"/>
    <mergeCell ref="E11:G11"/>
    <mergeCell ref="I11:J11"/>
    <mergeCell ref="L11:M11"/>
    <mergeCell ref="B8:D8"/>
    <mergeCell ref="E8:G8"/>
    <mergeCell ref="I8:J8"/>
    <mergeCell ref="L8:M8"/>
    <mergeCell ref="B9:D9"/>
    <mergeCell ref="E9:G9"/>
    <mergeCell ref="I9:J9"/>
    <mergeCell ref="L9:M9"/>
    <mergeCell ref="B6:D6"/>
    <mergeCell ref="E6:G6"/>
    <mergeCell ref="I6:J6"/>
    <mergeCell ref="L6:M6"/>
    <mergeCell ref="B7:D7"/>
    <mergeCell ref="E7:G7"/>
    <mergeCell ref="I7:J7"/>
    <mergeCell ref="L7:M7"/>
    <mergeCell ref="B4:G4"/>
    <mergeCell ref="H4:M4"/>
    <mergeCell ref="B5:D5"/>
    <mergeCell ref="E5:G5"/>
    <mergeCell ref="I5:J5"/>
    <mergeCell ref="L5:M5"/>
  </mergeCells>
  <pageMargins left="0.7" right="0.7" top="0.75" bottom="0.75" header="0.3" footer="0.3"/>
  <pageSetup paperSize="9" scale="63" orientation="landscape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FF6600"/>
    <pageSetUpPr fitToPage="1"/>
  </sheetPr>
  <dimension ref="A1:K293"/>
  <sheetViews>
    <sheetView zoomScale="120" zoomScaleNormal="120" workbookViewId="0">
      <pane ySplit="5" topLeftCell="A6" activePane="bottomLeft" state="frozen"/>
      <selection activeCell="A152" sqref="A152"/>
      <selection pane="bottomLeft" activeCell="F6" sqref="F6:G273"/>
    </sheetView>
  </sheetViews>
  <sheetFormatPr baseColWidth="10" defaultColWidth="10.6640625" defaultRowHeight="13"/>
  <cols>
    <col min="1" max="1" width="6.6640625" bestFit="1" customWidth="1"/>
    <col min="2" max="2" width="11.6640625" bestFit="1" customWidth="1"/>
    <col min="3" max="3" width="12.83203125" bestFit="1" customWidth="1"/>
    <col min="4" max="4" width="18.1640625" bestFit="1" customWidth="1"/>
    <col min="5" max="5" width="10.83203125" bestFit="1" customWidth="1"/>
    <col min="6" max="6" width="20" style="6" customWidth="1"/>
    <col min="7" max="7" width="20" style="7" customWidth="1"/>
    <col min="8" max="8" width="33.33203125" style="6" customWidth="1"/>
    <col min="9" max="9" width="16.6640625" style="6" customWidth="1"/>
    <col min="10" max="10" width="16.6640625" customWidth="1"/>
    <col min="11" max="11" width="15.83203125" style="14" customWidth="1"/>
    <col min="14" max="14" width="24.5" bestFit="1" customWidth="1"/>
  </cols>
  <sheetData>
    <row r="1" spans="1:11" ht="40" customHeight="1">
      <c r="A1" s="422" t="str">
        <f>'MATCH DETAILS'!A1:D1</f>
        <v>OXFORDSHIRE TRACK &amp; FIELD LEAGUE 2025</v>
      </c>
      <c r="B1" s="422"/>
      <c r="C1" s="422"/>
      <c r="D1" s="422"/>
      <c r="E1" s="115" t="s">
        <v>11</v>
      </c>
      <c r="F1" s="419" t="s">
        <v>13</v>
      </c>
      <c r="G1" s="419"/>
      <c r="H1" s="419" t="s">
        <v>12</v>
      </c>
      <c r="I1" s="419"/>
      <c r="J1" s="419"/>
      <c r="K1" s="78"/>
    </row>
    <row r="2" spans="1:11" ht="40" customHeight="1">
      <c r="A2" s="422" t="s">
        <v>136</v>
      </c>
      <c r="B2" s="422"/>
      <c r="C2" s="422"/>
      <c r="D2" s="422"/>
      <c r="E2" s="146">
        <f>'MATCH DETAILS'!B3</f>
        <v>1</v>
      </c>
      <c r="F2" s="420" t="str">
        <f>'MATCH DETAILS'!B5</f>
        <v>Horspath, Oxford</v>
      </c>
      <c r="G2" s="421"/>
      <c r="H2" s="423">
        <f>'MATCH DETAILS'!B4</f>
        <v>45774</v>
      </c>
      <c r="I2" s="423"/>
      <c r="J2" s="423"/>
      <c r="K2" s="79"/>
    </row>
    <row r="3" spans="1:11" ht="16" customHeight="1">
      <c r="A3" s="80"/>
      <c r="B3" s="80"/>
      <c r="C3" s="80"/>
      <c r="D3" s="80"/>
      <c r="E3" s="148"/>
      <c r="F3" s="31"/>
      <c r="G3" s="31"/>
      <c r="H3" s="149"/>
      <c r="I3" s="149"/>
      <c r="J3" s="145"/>
      <c r="K3" s="79"/>
    </row>
    <row r="4" spans="1:11" s="5" customFormat="1" ht="26" customHeight="1">
      <c r="A4" s="60" t="s">
        <v>125</v>
      </c>
      <c r="B4" s="60" t="s">
        <v>123</v>
      </c>
      <c r="C4" s="60" t="s">
        <v>124</v>
      </c>
      <c r="D4" s="60" t="s">
        <v>23</v>
      </c>
      <c r="E4" s="60" t="s">
        <v>126</v>
      </c>
      <c r="F4" s="53" t="s">
        <v>8</v>
      </c>
      <c r="G4" s="54" t="s">
        <v>52</v>
      </c>
      <c r="H4" s="55" t="s">
        <v>7</v>
      </c>
      <c r="I4" s="55" t="s">
        <v>1</v>
      </c>
      <c r="J4" s="60" t="s">
        <v>147</v>
      </c>
      <c r="K4" s="265"/>
    </row>
    <row r="5" spans="1:11" s="5" customFormat="1" ht="26" customHeight="1">
      <c r="A5" s="136"/>
      <c r="B5" s="136"/>
      <c r="C5" s="136"/>
      <c r="D5" s="136"/>
      <c r="E5" s="136"/>
      <c r="F5" s="50">
        <v>0</v>
      </c>
      <c r="G5" s="61" t="s">
        <v>61</v>
      </c>
      <c r="H5" s="51">
        <v>0</v>
      </c>
      <c r="I5" s="52">
        <v>0</v>
      </c>
      <c r="J5" s="185"/>
      <c r="K5" s="265"/>
    </row>
    <row r="6" spans="1:11" s="5" customFormat="1" ht="16" customHeight="1">
      <c r="A6" s="187" t="s">
        <v>2</v>
      </c>
      <c r="B6" s="188" t="str">
        <f>IF(ISNA(VLOOKUP($F6,DECLARATIONS!C$5:D$292,2,FALSE)),"",IF(VLOOKUP($F6,DECLARATIONS!C$5:D$292,2,FALSE)="","NOT DECLARED",IF(ISNA(_xlfn.TEXTBEFORE(VLOOKUP($F6,DECLARATIONS!C$5:D$292,2,FALSE)," ")),VLOOKUP($F6,DECLARATIONS!C$5:D$292,2,FALSE),_xlfn.TEXTBEFORE(VLOOKUP($F6,DECLARATIONS!C$5:D$292,2,FALSE)," "))))</f>
        <v/>
      </c>
      <c r="C6" s="188" t="str">
        <f>IF(ISNA(VLOOKUP($F6,DECLARATIONS!C$5:D$292,2,FALSE)),"",IF(VLOOKUP($F6,DECLARATIONS!C$5:D$292,2,FALSE)="","NOT DECLARED",IF(ISNA(_xlfn.TEXTAFTER(VLOOKUP($F6,DECLARATIONS!C$5:D$292,2,FALSE)," ")),VLOOKUP($F6,DECLARATIONS!C$5:D$292,2,FALSE),_xlfn.TEXTAFTER(VLOOKUP($F6,DECLARATIONS!C$5:D$292,2,FALSE)," "))))</f>
        <v/>
      </c>
      <c r="D6" s="188" t="str">
        <f>IF(ISNA(VLOOKUP($F6,DECLARATIONS!$C$5:$G$292,5,FALSE)),"",IF(VLOOKUP($F6,DECLARATIONS!$C$5:$G$292,5,FALSE)="","NOT DECLARED",VLOOKUP($F6,DECLARATIONS!$C$5:$G$292,5,FALSE)))</f>
        <v/>
      </c>
      <c r="E6" s="188" t="str">
        <f>IF(ISNA(VLOOKUP($F6,DECLARATIONS!$C$5:$F$292,4,FALSE)),"",IF(VLOOKUP($F6,DECLARATIONS!$C$5:$F$292,4,FALSE)="","NOT DECLARED",VLOOKUP($F6,DECLARATIONS!$C$5:$F$292,4,FALSE)&amp;LEFT(VLOOKUP($F6,DECLARATIONS!$C$5:$H$292,6,FALSE))))</f>
        <v/>
      </c>
      <c r="F6" s="91"/>
      <c r="G6" s="196"/>
      <c r="H6" s="188" t="str">
        <f>IF(ISNA(VLOOKUP($F6,DECLARATIONS!C$5:D$292,2,FALSE)),"",IF(VLOOKUP($F6,DECLARATIONS!C$5:D$292,2,FALSE)="","NOT DECLARED",VLOOKUP($F6,DECLARATIONS!C$5:D$292,2,FALSE)))</f>
        <v/>
      </c>
      <c r="I6" s="186">
        <f>IF(LOWER(G6)="dnf",1,IF(G6&lt;ScoringTable!B$3,ScoringTable!I$2,VLOOKUP((1000-G6),ScoringTable!G$2:I$95,3)))</f>
        <v>0</v>
      </c>
      <c r="J6" s="186" t="str" cm="1">
        <f t="array" ref="J6">IF(ISBLANK(G6), "", IF(NOT(ISNUMBER(G6)), "Not a valid time", IF(E6="","", IF(RIGHT(E6)="B", _xlfn.IFS(G6&gt;Data!$Z$7,"...",G6&gt;Data!$AA$7,"Stage 1",G6&gt;Data!$AB$7,"Stage 2",G6&gt;Data!$AC$7,"Stage 3",G6&gt;Data!$AD$7,"Stage 4",G6&gt;Data!$AE$7,"Stage 5",G6&gt;Data!$AF$7,"Stage 6",G6&gt;Data!$AG$7,"Stage 7",G6&gt;Data!$AH$7,"Stage 8",G6&lt;=Data!$AH$7,"Stage 9"), _xlfn.IFS(G6&gt;Data!$Z$18,"...",G6&gt;Data!$AA$18,"Stage 1",G6&gt;Data!$AB$18,"Stage 2",G6&gt;Data!$AC$18,"Stage 3",G6&gt;Data!$AD$18,"Stage 4",G6&gt;Data!$AE$18,"Stage 5",G6&gt;Data!$AF$18,"Stage 6",G6&gt;Data!$AG$18,"Stage 7",G6&gt;Data!$AH$18,"Stage 8",G6&lt;=Data!$AH$18,"Stage 9")))))</f>
        <v/>
      </c>
      <c r="K6" s="266" t="str" cm="1">
        <f t="array" ref="K6">IFERROR(_xlfn.IFNA(
                      _xlfn.IFS(
                      G6="", "",
                      AND(E6="U9B",G6&lt;=Data!$AI$7), "U9 Boys record",
                      AND(E6="U11B",G6&lt;=Data!$AI$12), "U11 Boys record",
                      AND(E6="U9G",G6&lt;=Data!$AI$18), "U9 Girls record",
                      AND(E6="U11G",G6&lt;=Data!$AI$23), "U11 Girls record"
                       ),""), "")</f>
        <v/>
      </c>
    </row>
    <row r="7" spans="1:11" s="5" customFormat="1" ht="16" customHeight="1">
      <c r="A7" s="187" t="s">
        <v>2</v>
      </c>
      <c r="B7" s="188" t="str">
        <f>IF(ISNA(VLOOKUP($F7,DECLARATIONS!C$5:D$292,2,FALSE)),"",IF(VLOOKUP($F7,DECLARATIONS!C$5:D$292,2,FALSE)="","NOT DECLARED",IF(ISNA(_xlfn.TEXTBEFORE(VLOOKUP($F7,DECLARATIONS!C$5:D$292,2,FALSE)," ")),VLOOKUP($F7,DECLARATIONS!C$5:D$292,2,FALSE),_xlfn.TEXTBEFORE(VLOOKUP($F7,DECLARATIONS!C$5:D$292,2,FALSE)," "))))</f>
        <v/>
      </c>
      <c r="C7" s="188" t="str">
        <f>IF(ISNA(VLOOKUP($F7,DECLARATIONS!C$5:D$292,2,FALSE)),"",IF(VLOOKUP($F7,DECLARATIONS!C$5:D$292,2,FALSE)="","NOT DECLARED",IF(ISNA(_xlfn.TEXTAFTER(VLOOKUP($F7,DECLARATIONS!C$5:D$292,2,FALSE)," ")),VLOOKUP($F7,DECLARATIONS!C$5:D$292,2,FALSE),_xlfn.TEXTAFTER(VLOOKUP($F7,DECLARATIONS!C$5:D$292,2,FALSE)," "))))</f>
        <v/>
      </c>
      <c r="D7" s="188" t="str">
        <f>IF(ISNA(VLOOKUP($F7,DECLARATIONS!$C$5:$G$292,5,FALSE)),"",IF(VLOOKUP($F7,DECLARATIONS!$C$5:$G$292,5,FALSE)="","NOT DECLARED",VLOOKUP($F7,DECLARATIONS!$C$5:$G$292,5,FALSE)))</f>
        <v/>
      </c>
      <c r="E7" s="188" t="str">
        <f>IF(ISNA(VLOOKUP($F7,DECLARATIONS!$C$5:$F$292,4,FALSE)),"",IF(VLOOKUP($F7,DECLARATIONS!$C$5:$F$292,4,FALSE)="","NOT DECLARED",VLOOKUP($F7,DECLARATIONS!$C$5:$F$292,4,FALSE)&amp;LEFT(VLOOKUP($F7,DECLARATIONS!$C$5:$H$292,6,FALSE))))</f>
        <v/>
      </c>
      <c r="F7" s="91"/>
      <c r="G7" s="196"/>
      <c r="H7" s="188" t="str">
        <f>IF(ISNA(VLOOKUP(F7,DECLARATIONS!C$5:D$292,2,FALSE)),"",IF(VLOOKUP(F7,DECLARATIONS!C$5:D$292,2,FALSE)="","NOT DECLARED",VLOOKUP(F7,DECLARATIONS!C$5:D$292,2,FALSE)))</f>
        <v/>
      </c>
      <c r="I7" s="186">
        <f>IF(LOWER(G7)="dnf",1,IF(G7&lt;ScoringTable!B$3,ScoringTable!I$2,VLOOKUP((1000-G7),ScoringTable!G$2:I$95,3)))</f>
        <v>0</v>
      </c>
      <c r="J7" s="186" t="str" cm="1">
        <f t="array" ref="J7">IF(ISBLANK(G7), "", IF(NOT(ISNUMBER(G7)), "Not a valid time", IF(E7="","", IF(RIGHT(E7)="B", _xlfn.IFS(G7&gt;Data!$Z$7,"...",G7&gt;Data!$AA$7,"Stage 1",G7&gt;Data!$AB$7,"Stage 2",G7&gt;Data!$AC$7,"Stage 3",G7&gt;Data!$AD$7,"Stage 4",G7&gt;Data!$AE$7,"Stage 5",G7&gt;Data!$AF$7,"Stage 6",G7&gt;Data!$AG$7,"Stage 7",G7&gt;Data!$AH$7,"Stage 8",G7&lt;=Data!$AH$7,"Stage 9"), _xlfn.IFS(G7&gt;Data!$Z$18,"...",G7&gt;Data!$AA$18,"Stage 1",G7&gt;Data!$AB$18,"Stage 2",G7&gt;Data!$AC$18,"Stage 3",G7&gt;Data!$AD$18,"Stage 4",G7&gt;Data!$AE$18,"Stage 5",G7&gt;Data!$AF$18,"Stage 6",G7&gt;Data!$AG$18,"Stage 7",G7&gt;Data!$AH$18,"Stage 8",G7&lt;=Data!$AH$18,"Stage 9")))))</f>
        <v/>
      </c>
      <c r="K7" s="266" t="str" cm="1">
        <f t="array" ref="K7">IFERROR(_xlfn.IFNA(
                      _xlfn.IFS(
                      G7="", "",
                      AND(E7="U9B",G7&lt;=Data!$AI$7), "U9 Boys record",
                      AND(E7="U11B",G7&lt;=Data!$AI$12), "U11 Boys record",
                      AND(E7="U9G",G7&lt;=Data!$AI$18), "U9 Girls record",
                      AND(E7="U11G",G7&lt;=Data!$AI$23), "U11 Girls record"
                       ),""), "")</f>
        <v/>
      </c>
    </row>
    <row r="8" spans="1:11" s="5" customFormat="1" ht="16" customHeight="1">
      <c r="A8" s="187" t="s">
        <v>2</v>
      </c>
      <c r="B8" s="188" t="str">
        <f>IF(ISNA(VLOOKUP($F8,DECLARATIONS!C$5:D$292,2,FALSE)),"",IF(VLOOKUP($F8,DECLARATIONS!C$5:D$292,2,FALSE)="","NOT DECLARED",IF(ISNA(_xlfn.TEXTBEFORE(VLOOKUP($F8,DECLARATIONS!C$5:D$292,2,FALSE)," ")),VLOOKUP($F8,DECLARATIONS!C$5:D$292,2,FALSE),_xlfn.TEXTBEFORE(VLOOKUP($F8,DECLARATIONS!C$5:D$292,2,FALSE)," "))))</f>
        <v/>
      </c>
      <c r="C8" s="188" t="str">
        <f>IF(ISNA(VLOOKUP($F8,DECLARATIONS!C$5:D$292,2,FALSE)),"",IF(VLOOKUP($F8,DECLARATIONS!C$5:D$292,2,FALSE)="","NOT DECLARED",IF(ISNA(_xlfn.TEXTAFTER(VLOOKUP($F8,DECLARATIONS!C$5:D$292,2,FALSE)," ")),VLOOKUP($F8,DECLARATIONS!C$5:D$292,2,FALSE),_xlfn.TEXTAFTER(VLOOKUP($F8,DECLARATIONS!C$5:D$292,2,FALSE)," "))))</f>
        <v/>
      </c>
      <c r="D8" s="188" t="str">
        <f>IF(ISNA(VLOOKUP($F8,DECLARATIONS!$C$5:$G$292,5,FALSE)),"",IF(VLOOKUP($F8,DECLARATIONS!$C$5:$G$292,5,FALSE)="","NOT DECLARED",VLOOKUP($F8,DECLARATIONS!$C$5:$G$292,5,FALSE)))</f>
        <v/>
      </c>
      <c r="E8" s="188" t="str">
        <f>IF(ISNA(VLOOKUP($F8,DECLARATIONS!$C$5:$F$292,4,FALSE)),"",IF(VLOOKUP($F8,DECLARATIONS!$C$5:$F$292,4,FALSE)="","NOT DECLARED",VLOOKUP($F8,DECLARATIONS!$C$5:$F$292,4,FALSE)&amp;LEFT(VLOOKUP($F8,DECLARATIONS!$C$5:$H$292,6,FALSE))))</f>
        <v/>
      </c>
      <c r="F8" s="91"/>
      <c r="G8" s="196"/>
      <c r="H8" s="188" t="str">
        <f>IF(ISNA(VLOOKUP(F8,DECLARATIONS!C$5:D$292,2,FALSE)),"",IF(VLOOKUP(F8,DECLARATIONS!C$5:D$292,2,FALSE)="","NOT DECLARED",VLOOKUP(F8,DECLARATIONS!C$5:D$292,2,FALSE)))</f>
        <v/>
      </c>
      <c r="I8" s="186">
        <f>IF(LOWER(G8)="dnf",1,IF(G8&lt;ScoringTable!B$3,ScoringTable!I$2,VLOOKUP((1000-G8),ScoringTable!G$2:I$95,3)))</f>
        <v>0</v>
      </c>
      <c r="J8" s="186" t="str" cm="1">
        <f t="array" ref="J8">IF(ISBLANK(G8), "", IF(NOT(ISNUMBER(G8)), "Not a valid time", IF(E8="","", IF(RIGHT(E8)="B", _xlfn.IFS(G8&gt;Data!$Z$7,"...",G8&gt;Data!$AA$7,"Stage 1",G8&gt;Data!$AB$7,"Stage 2",G8&gt;Data!$AC$7,"Stage 3",G8&gt;Data!$AD$7,"Stage 4",G8&gt;Data!$AE$7,"Stage 5",G8&gt;Data!$AF$7,"Stage 6",G8&gt;Data!$AG$7,"Stage 7",G8&gt;Data!$AH$7,"Stage 8",G8&lt;=Data!$AH$7,"Stage 9"), _xlfn.IFS(G8&gt;Data!$Z$18,"...",G8&gt;Data!$AA$18,"Stage 1",G8&gt;Data!$AB$18,"Stage 2",G8&gt;Data!$AC$18,"Stage 3",G8&gt;Data!$AD$18,"Stage 4",G8&gt;Data!$AE$18,"Stage 5",G8&gt;Data!$AF$18,"Stage 6",G8&gt;Data!$AG$18,"Stage 7",G8&gt;Data!$AH$18,"Stage 8",G8&lt;=Data!$AH$18,"Stage 9")))))</f>
        <v/>
      </c>
      <c r="K8" s="266" t="str" cm="1">
        <f t="array" ref="K8">IFERROR(_xlfn.IFNA(
                      _xlfn.IFS(
                      G8="", "",
                      AND(E8="U9B",G8&lt;=Data!$AI$7), "U9 Boys record",
                      AND(E8="U11B",G8&lt;=Data!$AI$12), "U11 Boys record",
                      AND(E8="U9G",G8&lt;=Data!$AI$18), "U9 Girls record",
                      AND(E8="U11G",G8&lt;=Data!$AI$23), "U11 Girls record"
                       ),""), "")</f>
        <v/>
      </c>
    </row>
    <row r="9" spans="1:11" s="11" customFormat="1" ht="16" customHeight="1">
      <c r="A9" s="187" t="s">
        <v>2</v>
      </c>
      <c r="B9" s="188" t="str">
        <f>IF(ISNA(VLOOKUP($F9,DECLARATIONS!C$5:D$292,2,FALSE)),"",IF(VLOOKUP($F9,DECLARATIONS!C$5:D$292,2,FALSE)="","NOT DECLARED",IF(ISNA(_xlfn.TEXTBEFORE(VLOOKUP($F9,DECLARATIONS!C$5:D$292,2,FALSE)," ")),VLOOKUP($F9,DECLARATIONS!C$5:D$292,2,FALSE),_xlfn.TEXTBEFORE(VLOOKUP($F9,DECLARATIONS!C$5:D$292,2,FALSE)," "))))</f>
        <v/>
      </c>
      <c r="C9" s="188" t="str">
        <f>IF(ISNA(VLOOKUP($F9,DECLARATIONS!C$5:D$292,2,FALSE)),"",IF(VLOOKUP($F9,DECLARATIONS!C$5:D$292,2,FALSE)="","NOT DECLARED",IF(ISNA(_xlfn.TEXTAFTER(VLOOKUP($F9,DECLARATIONS!C$5:D$292,2,FALSE)," ")),VLOOKUP($F9,DECLARATIONS!C$5:D$292,2,FALSE),_xlfn.TEXTAFTER(VLOOKUP($F9,DECLARATIONS!C$5:D$292,2,FALSE)," "))))</f>
        <v/>
      </c>
      <c r="D9" s="188" t="str">
        <f>IF(ISNA(VLOOKUP($F9,DECLARATIONS!$C$5:$G$292,5,FALSE)),"",IF(VLOOKUP($F9,DECLARATIONS!$C$5:$G$292,5,FALSE)="","NOT DECLARED",VLOOKUP($F9,DECLARATIONS!$C$5:$G$292,5,FALSE)))</f>
        <v/>
      </c>
      <c r="E9" s="188" t="str">
        <f>IF(ISNA(VLOOKUP($F9,DECLARATIONS!$C$5:$F$292,4,FALSE)),"",IF(VLOOKUP($F9,DECLARATIONS!$C$5:$F$292,4,FALSE)="","NOT DECLARED",VLOOKUP($F9,DECLARATIONS!$C$5:$F$292,4,FALSE)&amp;LEFT(VLOOKUP($F9,DECLARATIONS!$C$5:$H$292,6,FALSE))))</f>
        <v/>
      </c>
      <c r="F9" s="91"/>
      <c r="G9" s="196"/>
      <c r="H9" s="188" t="str">
        <f>IF(ISNA(VLOOKUP(F9,DECLARATIONS!C$5:D$292,2,FALSE)),"",IF(VLOOKUP(F9,DECLARATIONS!C$5:D$292,2,FALSE)="","NOT DECLARED",VLOOKUP(F9,DECLARATIONS!C$5:D$292,2,FALSE)))</f>
        <v/>
      </c>
      <c r="I9" s="186">
        <f>IF(LOWER(G9)="dnf",1,IF(G9&lt;ScoringTable!B$3,ScoringTable!I$2,VLOOKUP((1000-G9),ScoringTable!G$2:I$95,3)))</f>
        <v>0</v>
      </c>
      <c r="J9" s="186" t="str" cm="1">
        <f t="array" ref="J9">IF(ISBLANK(G9), "", IF(NOT(ISNUMBER(G9)), "Not a valid time", IF(E9="","", IF(RIGHT(E9)="B", _xlfn.IFS(G9&gt;Data!$Z$7,"...",G9&gt;Data!$AA$7,"Stage 1",G9&gt;Data!$AB$7,"Stage 2",G9&gt;Data!$AC$7,"Stage 3",G9&gt;Data!$AD$7,"Stage 4",G9&gt;Data!$AE$7,"Stage 5",G9&gt;Data!$AF$7,"Stage 6",G9&gt;Data!$AG$7,"Stage 7",G9&gt;Data!$AH$7,"Stage 8",G9&lt;=Data!$AH$7,"Stage 9"), _xlfn.IFS(G9&gt;Data!$Z$18,"...",G9&gt;Data!$AA$18,"Stage 1",G9&gt;Data!$AB$18,"Stage 2",G9&gt;Data!$AC$18,"Stage 3",G9&gt;Data!$AD$18,"Stage 4",G9&gt;Data!$AE$18,"Stage 5",G9&gt;Data!$AF$18,"Stage 6",G9&gt;Data!$AG$18,"Stage 7",G9&gt;Data!$AH$18,"Stage 8",G9&lt;=Data!$AH$18,"Stage 9")))))</f>
        <v/>
      </c>
      <c r="K9" s="266" t="str" cm="1">
        <f t="array" ref="K9">IFERROR(_xlfn.IFNA(
                      _xlfn.IFS(
                      G9="", "",
                      AND(E9="U9B",G9&lt;=Data!$AI$7), "U9 Boys record",
                      AND(E9="U11B",G9&lt;=Data!$AI$12), "U11 Boys record",
                      AND(E9="U9G",G9&lt;=Data!$AI$18), "U9 Girls record",
                      AND(E9="U11G",G9&lt;=Data!$AI$23), "U11 Girls record"
                       ),""), "")</f>
        <v/>
      </c>
    </row>
    <row r="10" spans="1:11" s="11" customFormat="1" ht="16" customHeight="1">
      <c r="A10" s="187" t="s">
        <v>2</v>
      </c>
      <c r="B10" s="188" t="str">
        <f>IF(ISNA(VLOOKUP($F10,DECLARATIONS!C$5:D$292,2,FALSE)),"",IF(VLOOKUP($F10,DECLARATIONS!C$5:D$292,2,FALSE)="","NOT DECLARED",IF(ISNA(_xlfn.TEXTBEFORE(VLOOKUP($F10,DECLARATIONS!C$5:D$292,2,FALSE)," ")),VLOOKUP($F10,DECLARATIONS!C$5:D$292,2,FALSE),_xlfn.TEXTBEFORE(VLOOKUP($F10,DECLARATIONS!C$5:D$292,2,FALSE)," "))))</f>
        <v/>
      </c>
      <c r="C10" s="188" t="str">
        <f>IF(ISNA(VLOOKUP($F10,DECLARATIONS!C$5:D$292,2,FALSE)),"",IF(VLOOKUP($F10,DECLARATIONS!C$5:D$292,2,FALSE)="","NOT DECLARED",IF(ISNA(_xlfn.TEXTAFTER(VLOOKUP($F10,DECLARATIONS!C$5:D$292,2,FALSE)," ")),VLOOKUP($F10,DECLARATIONS!C$5:D$292,2,FALSE),_xlfn.TEXTAFTER(VLOOKUP($F10,DECLARATIONS!C$5:D$292,2,FALSE)," "))))</f>
        <v/>
      </c>
      <c r="D10" s="188" t="str">
        <f>IF(ISNA(VLOOKUP($F10,DECLARATIONS!$C$5:$G$292,5,FALSE)),"",IF(VLOOKUP($F10,DECLARATIONS!$C$5:$G$292,5,FALSE)="","NOT DECLARED",VLOOKUP($F10,DECLARATIONS!$C$5:$G$292,5,FALSE)))</f>
        <v/>
      </c>
      <c r="E10" s="188" t="str">
        <f>IF(ISNA(VLOOKUP($F10,DECLARATIONS!$C$5:$F$292,4,FALSE)),"",IF(VLOOKUP($F10,DECLARATIONS!$C$5:$F$292,4,FALSE)="","NOT DECLARED",VLOOKUP($F10,DECLARATIONS!$C$5:$F$292,4,FALSE)&amp;LEFT(VLOOKUP($F10,DECLARATIONS!$C$5:$H$292,6,FALSE))))</f>
        <v/>
      </c>
      <c r="F10" s="91"/>
      <c r="G10" s="196"/>
      <c r="H10" s="188" t="str">
        <f>IF(ISNA(VLOOKUP(F10,DECLARATIONS!C$5:D$292,2,FALSE)),"",IF(VLOOKUP(F10,DECLARATIONS!C$5:D$292,2,FALSE)="","NOT DECLARED",VLOOKUP(F10,DECLARATIONS!C$5:D$292,2,FALSE)))</f>
        <v/>
      </c>
      <c r="I10" s="186">
        <f>IF(LOWER(G10)="dnf",1,IF(G10&lt;ScoringTable!B$3,ScoringTable!I$2,VLOOKUP((1000-G10),ScoringTable!G$2:I$95,3)))</f>
        <v>0</v>
      </c>
      <c r="J10" s="186" t="str" cm="1">
        <f t="array" ref="J10">IF(ISBLANK(G10), "", IF(NOT(ISNUMBER(G10)), "Not a valid time", IF(E10="","", IF(RIGHT(E10)="B", _xlfn.IFS(G10&gt;Data!$Z$7,"...",G10&gt;Data!$AA$7,"Stage 1",G10&gt;Data!$AB$7,"Stage 2",G10&gt;Data!$AC$7,"Stage 3",G10&gt;Data!$AD$7,"Stage 4",G10&gt;Data!$AE$7,"Stage 5",G10&gt;Data!$AF$7,"Stage 6",G10&gt;Data!$AG$7,"Stage 7",G10&gt;Data!$AH$7,"Stage 8",G10&lt;=Data!$AH$7,"Stage 9"), _xlfn.IFS(G10&gt;Data!$Z$18,"...",G10&gt;Data!$AA$18,"Stage 1",G10&gt;Data!$AB$18,"Stage 2",G10&gt;Data!$AC$18,"Stage 3",G10&gt;Data!$AD$18,"Stage 4",G10&gt;Data!$AE$18,"Stage 5",G10&gt;Data!$AF$18,"Stage 6",G10&gt;Data!$AG$18,"Stage 7",G10&gt;Data!$AH$18,"Stage 8",G10&lt;=Data!$AH$18,"Stage 9")))))</f>
        <v/>
      </c>
      <c r="K10" s="266" t="str" cm="1">
        <f t="array" ref="K10">IFERROR(_xlfn.IFNA(
                      _xlfn.IFS(
                      G10="", "",
                      AND(E10="U9B",G10&lt;=Data!$AI$7), "U9 Boys record",
                      AND(E10="U11B",G10&lt;=Data!$AI$12), "U11 Boys record",
                      AND(E10="U9G",G10&lt;=Data!$AI$18), "U9 Girls record",
                      AND(E10="U11G",G10&lt;=Data!$AI$23), "U11 Girls record"
                       ),""), "")</f>
        <v/>
      </c>
    </row>
    <row r="11" spans="1:11" s="11" customFormat="1" ht="16" customHeight="1">
      <c r="A11" s="187" t="s">
        <v>2</v>
      </c>
      <c r="B11" s="188" t="str">
        <f>IF(ISNA(VLOOKUP($F11,DECLARATIONS!C$5:D$292,2,FALSE)),"",IF(VLOOKUP($F11,DECLARATIONS!C$5:D$292,2,FALSE)="","NOT DECLARED",IF(ISNA(_xlfn.TEXTBEFORE(VLOOKUP($F11,DECLARATIONS!C$5:D$292,2,FALSE)," ")),VLOOKUP($F11,DECLARATIONS!C$5:D$292,2,FALSE),_xlfn.TEXTBEFORE(VLOOKUP($F11,DECLARATIONS!C$5:D$292,2,FALSE)," "))))</f>
        <v/>
      </c>
      <c r="C11" s="188" t="str">
        <f>IF(ISNA(VLOOKUP($F11,DECLARATIONS!C$5:D$292,2,FALSE)),"",IF(VLOOKUP($F11,DECLARATIONS!C$5:D$292,2,FALSE)="","NOT DECLARED",IF(ISNA(_xlfn.TEXTAFTER(VLOOKUP($F11,DECLARATIONS!C$5:D$292,2,FALSE)," ")),VLOOKUP($F11,DECLARATIONS!C$5:D$292,2,FALSE),_xlfn.TEXTAFTER(VLOOKUP($F11,DECLARATIONS!C$5:D$292,2,FALSE)," "))))</f>
        <v/>
      </c>
      <c r="D11" s="188" t="str">
        <f>IF(ISNA(VLOOKUP($F11,DECLARATIONS!$C$5:$G$292,5,FALSE)),"",IF(VLOOKUP($F11,DECLARATIONS!$C$5:$G$292,5,FALSE)="","NOT DECLARED",VLOOKUP($F11,DECLARATIONS!$C$5:$G$292,5,FALSE)))</f>
        <v/>
      </c>
      <c r="E11" s="188" t="str">
        <f>IF(ISNA(VLOOKUP($F11,DECLARATIONS!$C$5:$F$292,4,FALSE)),"",IF(VLOOKUP($F11,DECLARATIONS!$C$5:$F$292,4,FALSE)="","NOT DECLARED",VLOOKUP($F11,DECLARATIONS!$C$5:$F$292,4,FALSE)&amp;LEFT(VLOOKUP($F11,DECLARATIONS!$C$5:$H$292,6,FALSE))))</f>
        <v/>
      </c>
      <c r="F11" s="91"/>
      <c r="G11" s="196"/>
      <c r="H11" s="188" t="str">
        <f>IF(ISNA(VLOOKUP(F11,DECLARATIONS!C$5:D$292,2,FALSE)),"",IF(VLOOKUP(F11,DECLARATIONS!C$5:D$292,2,FALSE)="","NOT DECLARED",VLOOKUP(F11,DECLARATIONS!C$5:D$292,2,FALSE)))</f>
        <v/>
      </c>
      <c r="I11" s="186">
        <f>IF(LOWER(G11)="dnf",1,IF(G11&lt;ScoringTable!B$3,ScoringTable!I$2,VLOOKUP((1000-G11),ScoringTable!G$2:I$95,3)))</f>
        <v>0</v>
      </c>
      <c r="J11" s="186" t="str" cm="1">
        <f t="array" ref="J11">IF(ISBLANK(G11), "", IF(NOT(ISNUMBER(G11)), "Not a valid time", IF(E11="","", IF(RIGHT(E11)="B", _xlfn.IFS(G11&gt;Data!$Z$7,"...",G11&gt;Data!$AA$7,"Stage 1",G11&gt;Data!$AB$7,"Stage 2",G11&gt;Data!$AC$7,"Stage 3",G11&gt;Data!$AD$7,"Stage 4",G11&gt;Data!$AE$7,"Stage 5",G11&gt;Data!$AF$7,"Stage 6",G11&gt;Data!$AG$7,"Stage 7",G11&gt;Data!$AH$7,"Stage 8",G11&lt;=Data!$AH$7,"Stage 9"), _xlfn.IFS(G11&gt;Data!$Z$18,"...",G11&gt;Data!$AA$18,"Stage 1",G11&gt;Data!$AB$18,"Stage 2",G11&gt;Data!$AC$18,"Stage 3",G11&gt;Data!$AD$18,"Stage 4",G11&gt;Data!$AE$18,"Stage 5",G11&gt;Data!$AF$18,"Stage 6",G11&gt;Data!$AG$18,"Stage 7",G11&gt;Data!$AH$18,"Stage 8",G11&lt;=Data!$AH$18,"Stage 9")))))</f>
        <v/>
      </c>
      <c r="K11" s="266" t="str" cm="1">
        <f t="array" ref="K11">IFERROR(_xlfn.IFNA(
                      _xlfn.IFS(
                      G11="", "",
                      AND(E11="U9B",G11&lt;=Data!$AI$7), "U9 Boys record",
                      AND(E11="U11B",G11&lt;=Data!$AI$12), "U11 Boys record",
                      AND(E11="U9G",G11&lt;=Data!$AI$18), "U9 Girls record",
                      AND(E11="U11G",G11&lt;=Data!$AI$23), "U11 Girls record"
                       ),""), "")</f>
        <v/>
      </c>
    </row>
    <row r="12" spans="1:11" s="11" customFormat="1" ht="16" customHeight="1">
      <c r="A12" s="187" t="s">
        <v>2</v>
      </c>
      <c r="B12" s="188" t="str">
        <f>IF(ISNA(VLOOKUP($F12,DECLARATIONS!C$5:D$292,2,FALSE)),"",IF(VLOOKUP($F12,DECLARATIONS!C$5:D$292,2,FALSE)="","NOT DECLARED",IF(ISNA(_xlfn.TEXTBEFORE(VLOOKUP($F12,DECLARATIONS!C$5:D$292,2,FALSE)," ")),VLOOKUP($F12,DECLARATIONS!C$5:D$292,2,FALSE),_xlfn.TEXTBEFORE(VLOOKUP($F12,DECLARATIONS!C$5:D$292,2,FALSE)," "))))</f>
        <v/>
      </c>
      <c r="C12" s="188" t="str">
        <f>IF(ISNA(VLOOKUP($F12,DECLARATIONS!C$5:D$292,2,FALSE)),"",IF(VLOOKUP($F12,DECLARATIONS!C$5:D$292,2,FALSE)="","NOT DECLARED",IF(ISNA(_xlfn.TEXTAFTER(VLOOKUP($F12,DECLARATIONS!C$5:D$292,2,FALSE)," ")),VLOOKUP($F12,DECLARATIONS!C$5:D$292,2,FALSE),_xlfn.TEXTAFTER(VLOOKUP($F12,DECLARATIONS!C$5:D$292,2,FALSE)," "))))</f>
        <v/>
      </c>
      <c r="D12" s="188" t="str">
        <f>IF(ISNA(VLOOKUP($F12,DECLARATIONS!$C$5:$G$292,5,FALSE)),"",IF(VLOOKUP($F12,DECLARATIONS!$C$5:$G$292,5,FALSE)="","NOT DECLARED",VLOOKUP($F12,DECLARATIONS!$C$5:$G$292,5,FALSE)))</f>
        <v/>
      </c>
      <c r="E12" s="188" t="str">
        <f>IF(ISNA(VLOOKUP($F12,DECLARATIONS!$C$5:$F$292,4,FALSE)),"",IF(VLOOKUP($F12,DECLARATIONS!$C$5:$F$292,4,FALSE)="","NOT DECLARED",VLOOKUP($F12,DECLARATIONS!$C$5:$F$292,4,FALSE)&amp;LEFT(VLOOKUP($F12,DECLARATIONS!$C$5:$H$292,6,FALSE))))</f>
        <v/>
      </c>
      <c r="F12" s="91"/>
      <c r="G12" s="196"/>
      <c r="H12" s="188" t="str">
        <f>IF(ISNA(VLOOKUP(F12,DECLARATIONS!C$5:D$292,2,FALSE)),"",IF(VLOOKUP(F12,DECLARATIONS!C$5:D$292,2,FALSE)="","NOT DECLARED",VLOOKUP(F12,DECLARATIONS!C$5:D$292,2,FALSE)))</f>
        <v/>
      </c>
      <c r="I12" s="186">
        <f>IF(LOWER(G12)="dnf",1,IF(G12&lt;ScoringTable!B$3,ScoringTable!I$2,VLOOKUP((1000-G12),ScoringTable!G$2:I$95,3)))</f>
        <v>0</v>
      </c>
      <c r="J12" s="186" t="str" cm="1">
        <f t="array" ref="J12">IF(ISBLANK(G12), "", IF(NOT(ISNUMBER(G12)), "Not a valid time", IF(E12="","", IF(RIGHT(E12)="B", _xlfn.IFS(G12&gt;Data!$Z$7,"...",G12&gt;Data!$AA$7,"Stage 1",G12&gt;Data!$AB$7,"Stage 2",G12&gt;Data!$AC$7,"Stage 3",G12&gt;Data!$AD$7,"Stage 4",G12&gt;Data!$AE$7,"Stage 5",G12&gt;Data!$AF$7,"Stage 6",G12&gt;Data!$AG$7,"Stage 7",G12&gt;Data!$AH$7,"Stage 8",G12&lt;=Data!$AH$7,"Stage 9"), _xlfn.IFS(G12&gt;Data!$Z$18,"...",G12&gt;Data!$AA$18,"Stage 1",G12&gt;Data!$AB$18,"Stage 2",G12&gt;Data!$AC$18,"Stage 3",G12&gt;Data!$AD$18,"Stage 4",G12&gt;Data!$AE$18,"Stage 5",G12&gt;Data!$AF$18,"Stage 6",G12&gt;Data!$AG$18,"Stage 7",G12&gt;Data!$AH$18,"Stage 8",G12&lt;=Data!$AH$18,"Stage 9")))))</f>
        <v/>
      </c>
      <c r="K12" s="266" t="str" cm="1">
        <f t="array" ref="K12">IFERROR(_xlfn.IFNA(
                      _xlfn.IFS(
                      G12="", "",
                      AND(E12="U9B",G12&lt;=Data!$AI$7), "U9 Boys record",
                      AND(E12="U11B",G12&lt;=Data!$AI$12), "U11 Boys record",
                      AND(E12="U9G",G12&lt;=Data!$AI$18), "U9 Girls record",
                      AND(E12="U11G",G12&lt;=Data!$AI$23), "U11 Girls record"
                       ),""), "")</f>
        <v/>
      </c>
    </row>
    <row r="13" spans="1:11" s="11" customFormat="1" ht="16" customHeight="1">
      <c r="A13" s="187" t="s">
        <v>2</v>
      </c>
      <c r="B13" s="188" t="str">
        <f>IF(ISNA(VLOOKUP($F13,DECLARATIONS!C$5:D$292,2,FALSE)),"",IF(VLOOKUP($F13,DECLARATIONS!C$5:D$292,2,FALSE)="","NOT DECLARED",IF(ISNA(_xlfn.TEXTBEFORE(VLOOKUP($F13,DECLARATIONS!C$5:D$292,2,FALSE)," ")),VLOOKUP($F13,DECLARATIONS!C$5:D$292,2,FALSE),_xlfn.TEXTBEFORE(VLOOKUP($F13,DECLARATIONS!C$5:D$292,2,FALSE)," "))))</f>
        <v/>
      </c>
      <c r="C13" s="188" t="str">
        <f>IF(ISNA(VLOOKUP($F13,DECLARATIONS!C$5:D$292,2,FALSE)),"",IF(VLOOKUP($F13,DECLARATIONS!C$5:D$292,2,FALSE)="","NOT DECLARED",IF(ISNA(_xlfn.TEXTAFTER(VLOOKUP($F13,DECLARATIONS!C$5:D$292,2,FALSE)," ")),VLOOKUP($F13,DECLARATIONS!C$5:D$292,2,FALSE),_xlfn.TEXTAFTER(VLOOKUP($F13,DECLARATIONS!C$5:D$292,2,FALSE)," "))))</f>
        <v/>
      </c>
      <c r="D13" s="188" t="str">
        <f>IF(ISNA(VLOOKUP($F13,DECLARATIONS!$C$5:$G$292,5,FALSE)),"",IF(VLOOKUP($F13,DECLARATIONS!$C$5:$G$292,5,FALSE)="","NOT DECLARED",VLOOKUP($F13,DECLARATIONS!$C$5:$G$292,5,FALSE)))</f>
        <v/>
      </c>
      <c r="E13" s="188" t="str">
        <f>IF(ISNA(VLOOKUP($F13,DECLARATIONS!$C$5:$F$292,4,FALSE)),"",IF(VLOOKUP($F13,DECLARATIONS!$C$5:$F$292,4,FALSE)="","NOT DECLARED",VLOOKUP($F13,DECLARATIONS!$C$5:$F$292,4,FALSE)&amp;LEFT(VLOOKUP($F13,DECLARATIONS!$C$5:$H$292,6,FALSE))))</f>
        <v/>
      </c>
      <c r="F13" s="91"/>
      <c r="G13" s="196"/>
      <c r="H13" s="188" t="str">
        <f>IF(ISNA(VLOOKUP(F13,DECLARATIONS!C$5:D$292,2,FALSE)),"",IF(VLOOKUP(F13,DECLARATIONS!C$5:D$292,2,FALSE)="","NOT DECLARED",VLOOKUP(F13,DECLARATIONS!C$5:D$292,2,FALSE)))</f>
        <v/>
      </c>
      <c r="I13" s="186">
        <f>IF(LOWER(G13)="dnf",1,IF(G13&lt;ScoringTable!B$3,ScoringTable!I$2,VLOOKUP((1000-G13),ScoringTable!G$2:I$95,3)))</f>
        <v>0</v>
      </c>
      <c r="J13" s="186" t="str" cm="1">
        <f t="array" ref="J13">IF(ISBLANK(G13), "", IF(NOT(ISNUMBER(G13)), "Not a valid time", IF(E13="","", IF(RIGHT(E13)="B", _xlfn.IFS(G13&gt;Data!$Z$7,"...",G13&gt;Data!$AA$7,"Stage 1",G13&gt;Data!$AB$7,"Stage 2",G13&gt;Data!$AC$7,"Stage 3",G13&gt;Data!$AD$7,"Stage 4",G13&gt;Data!$AE$7,"Stage 5",G13&gt;Data!$AF$7,"Stage 6",G13&gt;Data!$AG$7,"Stage 7",G13&gt;Data!$AH$7,"Stage 8",G13&lt;=Data!$AH$7,"Stage 9"), _xlfn.IFS(G13&gt;Data!$Z$18,"...",G13&gt;Data!$AA$18,"Stage 1",G13&gt;Data!$AB$18,"Stage 2",G13&gt;Data!$AC$18,"Stage 3",G13&gt;Data!$AD$18,"Stage 4",G13&gt;Data!$AE$18,"Stage 5",G13&gt;Data!$AF$18,"Stage 6",G13&gt;Data!$AG$18,"Stage 7",G13&gt;Data!$AH$18,"Stage 8",G13&lt;=Data!$AH$18,"Stage 9")))))</f>
        <v/>
      </c>
      <c r="K13" s="266" t="str" cm="1">
        <f t="array" ref="K13">IFERROR(_xlfn.IFNA(
                      _xlfn.IFS(
                      G13="", "",
                      AND(E13="U9B",G13&lt;=Data!$AI$7), "U9 Boys record",
                      AND(E13="U11B",G13&lt;=Data!$AI$12), "U11 Boys record",
                      AND(E13="U9G",G13&lt;=Data!$AI$18), "U9 Girls record",
                      AND(E13="U11G",G13&lt;=Data!$AI$23), "U11 Girls record"
                       ),""), "")</f>
        <v/>
      </c>
    </row>
    <row r="14" spans="1:11" s="11" customFormat="1" ht="16" customHeight="1">
      <c r="A14" s="187" t="s">
        <v>2</v>
      </c>
      <c r="B14" s="188" t="str">
        <f>IF(ISNA(VLOOKUP($F14,DECLARATIONS!C$5:D$292,2,FALSE)),"",IF(VLOOKUP($F14,DECLARATIONS!C$5:D$292,2,FALSE)="","NOT DECLARED",IF(ISNA(_xlfn.TEXTBEFORE(VLOOKUP($F14,DECLARATIONS!C$5:D$292,2,FALSE)," ")),VLOOKUP($F14,DECLARATIONS!C$5:D$292,2,FALSE),_xlfn.TEXTBEFORE(VLOOKUP($F14,DECLARATIONS!C$5:D$292,2,FALSE)," "))))</f>
        <v/>
      </c>
      <c r="C14" s="188" t="str">
        <f>IF(ISNA(VLOOKUP($F14,DECLARATIONS!C$5:D$292,2,FALSE)),"",IF(VLOOKUP($F14,DECLARATIONS!C$5:D$292,2,FALSE)="","NOT DECLARED",IF(ISNA(_xlfn.TEXTAFTER(VLOOKUP($F14,DECLARATIONS!C$5:D$292,2,FALSE)," ")),VLOOKUP($F14,DECLARATIONS!C$5:D$292,2,FALSE),_xlfn.TEXTAFTER(VLOOKUP($F14,DECLARATIONS!C$5:D$292,2,FALSE)," "))))</f>
        <v/>
      </c>
      <c r="D14" s="188" t="str">
        <f>IF(ISNA(VLOOKUP($F14,DECLARATIONS!$C$5:$G$292,5,FALSE)),"",IF(VLOOKUP($F14,DECLARATIONS!$C$5:$G$292,5,FALSE)="","NOT DECLARED",VLOOKUP($F14,DECLARATIONS!$C$5:$G$292,5,FALSE)))</f>
        <v/>
      </c>
      <c r="E14" s="188" t="str">
        <f>IF(ISNA(VLOOKUP($F14,DECLARATIONS!$C$5:$F$292,4,FALSE)),"",IF(VLOOKUP($F14,DECLARATIONS!$C$5:$F$292,4,FALSE)="","NOT DECLARED",VLOOKUP($F14,DECLARATIONS!$C$5:$F$292,4,FALSE)&amp;LEFT(VLOOKUP($F14,DECLARATIONS!$C$5:$H$292,6,FALSE))))</f>
        <v/>
      </c>
      <c r="F14" s="91"/>
      <c r="G14" s="196"/>
      <c r="H14" s="188" t="str">
        <f>IF(ISNA(VLOOKUP(F14,DECLARATIONS!C$5:D$292,2,FALSE)),"",IF(VLOOKUP(F14,DECLARATIONS!C$5:D$292,2,FALSE)="","NOT DECLARED",VLOOKUP(F14,DECLARATIONS!C$5:D$292,2,FALSE)))</f>
        <v/>
      </c>
      <c r="I14" s="186">
        <f>IF(LOWER(G14)="dnf",1,IF(G14&lt;ScoringTable!B$3,ScoringTable!I$2,VLOOKUP((1000-G14),ScoringTable!G$2:I$95,3)))</f>
        <v>0</v>
      </c>
      <c r="J14" s="186" t="str" cm="1">
        <f t="array" ref="J14">IF(ISBLANK(G14), "", IF(NOT(ISNUMBER(G14)), "Not a valid time", IF(E14="","", IF(RIGHT(E14)="B", _xlfn.IFS(G14&gt;Data!$Z$7,"...",G14&gt;Data!$AA$7,"Stage 1",G14&gt;Data!$AB$7,"Stage 2",G14&gt;Data!$AC$7,"Stage 3",G14&gt;Data!$AD$7,"Stage 4",G14&gt;Data!$AE$7,"Stage 5",G14&gt;Data!$AF$7,"Stage 6",G14&gt;Data!$AG$7,"Stage 7",G14&gt;Data!$AH$7,"Stage 8",G14&lt;=Data!$AH$7,"Stage 9"), _xlfn.IFS(G14&gt;Data!$Z$18,"...",G14&gt;Data!$AA$18,"Stage 1",G14&gt;Data!$AB$18,"Stage 2",G14&gt;Data!$AC$18,"Stage 3",G14&gt;Data!$AD$18,"Stage 4",G14&gt;Data!$AE$18,"Stage 5",G14&gt;Data!$AF$18,"Stage 6",G14&gt;Data!$AG$18,"Stage 7",G14&gt;Data!$AH$18,"Stage 8",G14&lt;=Data!$AH$18,"Stage 9")))))</f>
        <v/>
      </c>
      <c r="K14" s="266" t="str" cm="1">
        <f t="array" ref="K14">IFERROR(_xlfn.IFNA(
                      _xlfn.IFS(
                      G14="", "",
                      AND(E14="U9B",G14&lt;=Data!$AI$7), "U9 Boys record",
                      AND(E14="U11B",G14&lt;=Data!$AI$12), "U11 Boys record",
                      AND(E14="U9G",G14&lt;=Data!$AI$18), "U9 Girls record",
                      AND(E14="U11G",G14&lt;=Data!$AI$23), "U11 Girls record"
                       ),""), "")</f>
        <v/>
      </c>
    </row>
    <row r="15" spans="1:11" s="11" customFormat="1" ht="16" customHeight="1">
      <c r="A15" s="187" t="s">
        <v>2</v>
      </c>
      <c r="B15" s="188" t="str">
        <f>IF(ISNA(VLOOKUP($F15,DECLARATIONS!C$5:D$292,2,FALSE)),"",IF(VLOOKUP($F15,DECLARATIONS!C$5:D$292,2,FALSE)="","NOT DECLARED",IF(ISNA(_xlfn.TEXTBEFORE(VLOOKUP($F15,DECLARATIONS!C$5:D$292,2,FALSE)," ")),VLOOKUP($F15,DECLARATIONS!C$5:D$292,2,FALSE),_xlfn.TEXTBEFORE(VLOOKUP($F15,DECLARATIONS!C$5:D$292,2,FALSE)," "))))</f>
        <v/>
      </c>
      <c r="C15" s="188" t="str">
        <f>IF(ISNA(VLOOKUP($F15,DECLARATIONS!C$5:D$292,2,FALSE)),"",IF(VLOOKUP($F15,DECLARATIONS!C$5:D$292,2,FALSE)="","NOT DECLARED",IF(ISNA(_xlfn.TEXTAFTER(VLOOKUP($F15,DECLARATIONS!C$5:D$292,2,FALSE)," ")),VLOOKUP($F15,DECLARATIONS!C$5:D$292,2,FALSE),_xlfn.TEXTAFTER(VLOOKUP($F15,DECLARATIONS!C$5:D$292,2,FALSE)," "))))</f>
        <v/>
      </c>
      <c r="D15" s="188" t="str">
        <f>IF(ISNA(VLOOKUP($F15,DECLARATIONS!$C$5:$G$292,5,FALSE)),"",IF(VLOOKUP($F15,DECLARATIONS!$C$5:$G$292,5,FALSE)="","NOT DECLARED",VLOOKUP($F15,DECLARATIONS!$C$5:$G$292,5,FALSE)))</f>
        <v/>
      </c>
      <c r="E15" s="188" t="str">
        <f>IF(ISNA(VLOOKUP($F15,DECLARATIONS!$C$5:$F$292,4,FALSE)),"",IF(VLOOKUP($F15,DECLARATIONS!$C$5:$F$292,4,FALSE)="","NOT DECLARED",VLOOKUP($F15,DECLARATIONS!$C$5:$F$292,4,FALSE)&amp;LEFT(VLOOKUP($F15,DECLARATIONS!$C$5:$H$292,6,FALSE))))</f>
        <v/>
      </c>
      <c r="F15" s="91"/>
      <c r="G15" s="196"/>
      <c r="H15" s="188" t="str">
        <f>IF(ISNA(VLOOKUP(F15,DECLARATIONS!C$5:D$292,2,FALSE)),"",IF(VLOOKUP(F15,DECLARATIONS!C$5:D$292,2,FALSE)="","NOT DECLARED",VLOOKUP(F15,DECLARATIONS!C$5:D$292,2,FALSE)))</f>
        <v/>
      </c>
      <c r="I15" s="186">
        <f>IF(LOWER(G15)="dnf",1,IF(G15&lt;ScoringTable!B$3,ScoringTable!I$2,VLOOKUP((1000-G15),ScoringTable!G$2:I$95,3)))</f>
        <v>0</v>
      </c>
      <c r="J15" s="186" t="str" cm="1">
        <f t="array" ref="J15">IF(ISBLANK(G15), "", IF(NOT(ISNUMBER(G15)), "Not a valid time", IF(E15="","", IF(RIGHT(E15)="B", _xlfn.IFS(G15&gt;Data!$Z$7,"...",G15&gt;Data!$AA$7,"Stage 1",G15&gt;Data!$AB$7,"Stage 2",G15&gt;Data!$AC$7,"Stage 3",G15&gt;Data!$AD$7,"Stage 4",G15&gt;Data!$AE$7,"Stage 5",G15&gt;Data!$AF$7,"Stage 6",G15&gt;Data!$AG$7,"Stage 7",G15&gt;Data!$AH$7,"Stage 8",G15&lt;=Data!$AH$7,"Stage 9"), _xlfn.IFS(G15&gt;Data!$Z$18,"...",G15&gt;Data!$AA$18,"Stage 1",G15&gt;Data!$AB$18,"Stage 2",G15&gt;Data!$AC$18,"Stage 3",G15&gt;Data!$AD$18,"Stage 4",G15&gt;Data!$AE$18,"Stage 5",G15&gt;Data!$AF$18,"Stage 6",G15&gt;Data!$AG$18,"Stage 7",G15&gt;Data!$AH$18,"Stage 8",G15&lt;=Data!$AH$18,"Stage 9")))))</f>
        <v/>
      </c>
      <c r="K15" s="266" t="str" cm="1">
        <f t="array" ref="K15">IFERROR(_xlfn.IFNA(
                      _xlfn.IFS(
                      G15="", "",
                      AND(E15="U9B",G15&lt;=Data!$AI$7), "U9 Boys record",
                      AND(E15="U11B",G15&lt;=Data!$AI$12), "U11 Boys record",
                      AND(E15="U9G",G15&lt;=Data!$AI$18), "U9 Girls record",
                      AND(E15="U11G",G15&lt;=Data!$AI$23), "U11 Girls record"
                       ),""), "")</f>
        <v/>
      </c>
    </row>
    <row r="16" spans="1:11" s="11" customFormat="1" ht="16" customHeight="1">
      <c r="A16" s="187" t="s">
        <v>2</v>
      </c>
      <c r="B16" s="188" t="str">
        <f>IF(ISNA(VLOOKUP($F16,DECLARATIONS!C$5:D$292,2,FALSE)),"",IF(VLOOKUP($F16,DECLARATIONS!C$5:D$292,2,FALSE)="","NOT DECLARED",IF(ISNA(_xlfn.TEXTBEFORE(VLOOKUP($F16,DECLARATIONS!C$5:D$292,2,FALSE)," ")),VLOOKUP($F16,DECLARATIONS!C$5:D$292,2,FALSE),_xlfn.TEXTBEFORE(VLOOKUP($F16,DECLARATIONS!C$5:D$292,2,FALSE)," "))))</f>
        <v/>
      </c>
      <c r="C16" s="188" t="str">
        <f>IF(ISNA(VLOOKUP($F16,DECLARATIONS!C$5:D$292,2,FALSE)),"",IF(VLOOKUP($F16,DECLARATIONS!C$5:D$292,2,FALSE)="","NOT DECLARED",IF(ISNA(_xlfn.TEXTAFTER(VLOOKUP($F16,DECLARATIONS!C$5:D$292,2,FALSE)," ")),VLOOKUP($F16,DECLARATIONS!C$5:D$292,2,FALSE),_xlfn.TEXTAFTER(VLOOKUP($F16,DECLARATIONS!C$5:D$292,2,FALSE)," "))))</f>
        <v/>
      </c>
      <c r="D16" s="188" t="str">
        <f>IF(ISNA(VLOOKUP($F16,DECLARATIONS!$C$5:$G$292,5,FALSE)),"",IF(VLOOKUP($F16,DECLARATIONS!$C$5:$G$292,5,FALSE)="","NOT DECLARED",VLOOKUP($F16,DECLARATIONS!$C$5:$G$292,5,FALSE)))</f>
        <v/>
      </c>
      <c r="E16" s="188" t="str">
        <f>IF(ISNA(VLOOKUP($F16,DECLARATIONS!$C$5:$F$292,4,FALSE)),"",IF(VLOOKUP($F16,DECLARATIONS!$C$5:$F$292,4,FALSE)="","NOT DECLARED",VLOOKUP($F16,DECLARATIONS!$C$5:$F$292,4,FALSE)&amp;LEFT(VLOOKUP($F16,DECLARATIONS!$C$5:$H$292,6,FALSE))))</f>
        <v/>
      </c>
      <c r="F16" s="91"/>
      <c r="G16" s="196"/>
      <c r="H16" s="188" t="str">
        <f>IF(ISNA(VLOOKUP(F16,DECLARATIONS!C$5:D$292,2,FALSE)),"",IF(VLOOKUP(F16,DECLARATIONS!C$5:D$292,2,FALSE)="","NOT DECLARED",VLOOKUP(F16,DECLARATIONS!C$5:D$292,2,FALSE)))</f>
        <v/>
      </c>
      <c r="I16" s="186">
        <f>IF(LOWER(G16)="dnf",1,IF(G16&lt;ScoringTable!B$3,ScoringTable!I$2,VLOOKUP((1000-G16),ScoringTable!G$2:I$95,3)))</f>
        <v>0</v>
      </c>
      <c r="J16" s="186" t="str" cm="1">
        <f t="array" ref="J16">IF(ISBLANK(G16), "", IF(NOT(ISNUMBER(G16)), "Not a valid time", IF(E16="","", IF(RIGHT(E16)="B", _xlfn.IFS(G16&gt;Data!$Z$7,"...",G16&gt;Data!$AA$7,"Stage 1",G16&gt;Data!$AB$7,"Stage 2",G16&gt;Data!$AC$7,"Stage 3",G16&gt;Data!$AD$7,"Stage 4",G16&gt;Data!$AE$7,"Stage 5",G16&gt;Data!$AF$7,"Stage 6",G16&gt;Data!$AG$7,"Stage 7",G16&gt;Data!$AH$7,"Stage 8",G16&lt;=Data!$AH$7,"Stage 9"), _xlfn.IFS(G16&gt;Data!$Z$18,"...",G16&gt;Data!$AA$18,"Stage 1",G16&gt;Data!$AB$18,"Stage 2",G16&gt;Data!$AC$18,"Stage 3",G16&gt;Data!$AD$18,"Stage 4",G16&gt;Data!$AE$18,"Stage 5",G16&gt;Data!$AF$18,"Stage 6",G16&gt;Data!$AG$18,"Stage 7",G16&gt;Data!$AH$18,"Stage 8",G16&lt;=Data!$AH$18,"Stage 9")))))</f>
        <v/>
      </c>
      <c r="K16" s="266" t="str" cm="1">
        <f t="array" ref="K16">IFERROR(_xlfn.IFNA(
                      _xlfn.IFS(
                      G16="", "",
                      AND(E16="U9B",G16&lt;=Data!$AI$7), "U9 Boys record",
                      AND(E16="U11B",G16&lt;=Data!$AI$12), "U11 Boys record",
                      AND(E16="U9G",G16&lt;=Data!$AI$18), "U9 Girls record",
                      AND(E16="U11G",G16&lt;=Data!$AI$23), "U11 Girls record"
                       ),""), "")</f>
        <v/>
      </c>
    </row>
    <row r="17" spans="1:11" s="11" customFormat="1" ht="16" customHeight="1">
      <c r="A17" s="187" t="s">
        <v>2</v>
      </c>
      <c r="B17" s="188" t="str">
        <f>IF(ISNA(VLOOKUP($F17,DECLARATIONS!C$5:D$292,2,FALSE)),"",IF(VLOOKUP($F17,DECLARATIONS!C$5:D$292,2,FALSE)="","NOT DECLARED",IF(ISNA(_xlfn.TEXTBEFORE(VLOOKUP($F17,DECLARATIONS!C$5:D$292,2,FALSE)," ")),VLOOKUP($F17,DECLARATIONS!C$5:D$292,2,FALSE),_xlfn.TEXTBEFORE(VLOOKUP($F17,DECLARATIONS!C$5:D$292,2,FALSE)," "))))</f>
        <v/>
      </c>
      <c r="C17" s="188" t="str">
        <f>IF(ISNA(VLOOKUP($F17,DECLARATIONS!C$5:D$292,2,FALSE)),"",IF(VLOOKUP($F17,DECLARATIONS!C$5:D$292,2,FALSE)="","NOT DECLARED",IF(ISNA(_xlfn.TEXTAFTER(VLOOKUP($F17,DECLARATIONS!C$5:D$292,2,FALSE)," ")),VLOOKUP($F17,DECLARATIONS!C$5:D$292,2,FALSE),_xlfn.TEXTAFTER(VLOOKUP($F17,DECLARATIONS!C$5:D$292,2,FALSE)," "))))</f>
        <v/>
      </c>
      <c r="D17" s="188" t="str">
        <f>IF(ISNA(VLOOKUP($F17,DECLARATIONS!$C$5:$G$292,5,FALSE)),"",IF(VLOOKUP($F17,DECLARATIONS!$C$5:$G$292,5,FALSE)="","NOT DECLARED",VLOOKUP($F17,DECLARATIONS!$C$5:$G$292,5,FALSE)))</f>
        <v/>
      </c>
      <c r="E17" s="188" t="str">
        <f>IF(ISNA(VLOOKUP($F17,DECLARATIONS!$C$5:$F$292,4,FALSE)),"",IF(VLOOKUP($F17,DECLARATIONS!$C$5:$F$292,4,FALSE)="","NOT DECLARED",VLOOKUP($F17,DECLARATIONS!$C$5:$F$292,4,FALSE)&amp;LEFT(VLOOKUP($F17,DECLARATIONS!$C$5:$H$292,6,FALSE))))</f>
        <v/>
      </c>
      <c r="F17" s="91"/>
      <c r="G17" s="196"/>
      <c r="H17" s="188" t="str">
        <f>IF(ISNA(VLOOKUP(F17,DECLARATIONS!C$5:D$292,2,FALSE)),"",IF(VLOOKUP(F17,DECLARATIONS!C$5:D$292,2,FALSE)="","NOT DECLARED",VLOOKUP(F17,DECLARATIONS!C$5:D$292,2,FALSE)))</f>
        <v/>
      </c>
      <c r="I17" s="186">
        <f>IF(LOWER(G17)="dnf",1,IF(G17&lt;ScoringTable!B$3,ScoringTable!I$2,VLOOKUP((1000-G17),ScoringTable!G$2:I$95,3)))</f>
        <v>0</v>
      </c>
      <c r="J17" s="186" t="str" cm="1">
        <f t="array" ref="J17">IF(ISBLANK(G17), "", IF(NOT(ISNUMBER(G17)), "Not a valid time", IF(E17="","", IF(RIGHT(E17)="B", _xlfn.IFS(G17&gt;Data!$Z$7,"...",G17&gt;Data!$AA$7,"Stage 1",G17&gt;Data!$AB$7,"Stage 2",G17&gt;Data!$AC$7,"Stage 3",G17&gt;Data!$AD$7,"Stage 4",G17&gt;Data!$AE$7,"Stage 5",G17&gt;Data!$AF$7,"Stage 6",G17&gt;Data!$AG$7,"Stage 7",G17&gt;Data!$AH$7,"Stage 8",G17&lt;=Data!$AH$7,"Stage 9"), _xlfn.IFS(G17&gt;Data!$Z$18,"...",G17&gt;Data!$AA$18,"Stage 1",G17&gt;Data!$AB$18,"Stage 2",G17&gt;Data!$AC$18,"Stage 3",G17&gt;Data!$AD$18,"Stage 4",G17&gt;Data!$AE$18,"Stage 5",G17&gt;Data!$AF$18,"Stage 6",G17&gt;Data!$AG$18,"Stage 7",G17&gt;Data!$AH$18,"Stage 8",G17&lt;=Data!$AH$18,"Stage 9")))))</f>
        <v/>
      </c>
      <c r="K17" s="266" t="str" cm="1">
        <f t="array" ref="K17">IFERROR(_xlfn.IFNA(
                      _xlfn.IFS(
                      G17="", "",
                      AND(E17="U9B",G17&lt;=Data!$AI$7), "U9 Boys record",
                      AND(E17="U11B",G17&lt;=Data!$AI$12), "U11 Boys record",
                      AND(E17="U9G",G17&lt;=Data!$AI$18), "U9 Girls record",
                      AND(E17="U11G",G17&lt;=Data!$AI$23), "U11 Girls record"
                       ),""), "")</f>
        <v/>
      </c>
    </row>
    <row r="18" spans="1:11" s="11" customFormat="1" ht="16" customHeight="1">
      <c r="A18" s="187" t="s">
        <v>2</v>
      </c>
      <c r="B18" s="188" t="str">
        <f>IF(ISNA(VLOOKUP($F18,DECLARATIONS!C$5:D$292,2,FALSE)),"",IF(VLOOKUP($F18,DECLARATIONS!C$5:D$292,2,FALSE)="","NOT DECLARED",IF(ISNA(_xlfn.TEXTBEFORE(VLOOKUP($F18,DECLARATIONS!C$5:D$292,2,FALSE)," ")),VLOOKUP($F18,DECLARATIONS!C$5:D$292,2,FALSE),_xlfn.TEXTBEFORE(VLOOKUP($F18,DECLARATIONS!C$5:D$292,2,FALSE)," "))))</f>
        <v/>
      </c>
      <c r="C18" s="188" t="str">
        <f>IF(ISNA(VLOOKUP($F18,DECLARATIONS!C$5:D$292,2,FALSE)),"",IF(VLOOKUP($F18,DECLARATIONS!C$5:D$292,2,FALSE)="","NOT DECLARED",IF(ISNA(_xlfn.TEXTAFTER(VLOOKUP($F18,DECLARATIONS!C$5:D$292,2,FALSE)," ")),VLOOKUP($F18,DECLARATIONS!C$5:D$292,2,FALSE),_xlfn.TEXTAFTER(VLOOKUP($F18,DECLARATIONS!C$5:D$292,2,FALSE)," "))))</f>
        <v/>
      </c>
      <c r="D18" s="188" t="str">
        <f>IF(ISNA(VLOOKUP($F18,DECLARATIONS!$C$5:$G$292,5,FALSE)),"",IF(VLOOKUP($F18,DECLARATIONS!$C$5:$G$292,5,FALSE)="","NOT DECLARED",VLOOKUP($F18,DECLARATIONS!$C$5:$G$292,5,FALSE)))</f>
        <v/>
      </c>
      <c r="E18" s="188" t="str">
        <f>IF(ISNA(VLOOKUP($F18,DECLARATIONS!$C$5:$F$292,4,FALSE)),"",IF(VLOOKUP($F18,DECLARATIONS!$C$5:$F$292,4,FALSE)="","NOT DECLARED",VLOOKUP($F18,DECLARATIONS!$C$5:$F$292,4,FALSE)&amp;LEFT(VLOOKUP($F18,DECLARATIONS!$C$5:$H$292,6,FALSE))))</f>
        <v/>
      </c>
      <c r="F18" s="91"/>
      <c r="G18" s="196"/>
      <c r="H18" s="188" t="str">
        <f>IF(ISNA(VLOOKUP(F18,DECLARATIONS!C$5:D$292,2,FALSE)),"",IF(VLOOKUP(F18,DECLARATIONS!C$5:D$292,2,FALSE)="","NOT DECLARED",VLOOKUP(F18,DECLARATIONS!C$5:D$292,2,FALSE)))</f>
        <v/>
      </c>
      <c r="I18" s="186">
        <f>IF(LOWER(G18)="dnf",1,IF(G18&lt;ScoringTable!B$3,ScoringTable!I$2,VLOOKUP((1000-G18),ScoringTable!G$2:I$95,3)))</f>
        <v>0</v>
      </c>
      <c r="J18" s="186" t="str" cm="1">
        <f t="array" ref="J18">IF(ISBLANK(G18), "", IF(NOT(ISNUMBER(G18)), "Not a valid time", IF(E18="","", IF(RIGHT(E18)="B", _xlfn.IFS(G18&gt;Data!$Z$7,"...",G18&gt;Data!$AA$7,"Stage 1",G18&gt;Data!$AB$7,"Stage 2",G18&gt;Data!$AC$7,"Stage 3",G18&gt;Data!$AD$7,"Stage 4",G18&gt;Data!$AE$7,"Stage 5",G18&gt;Data!$AF$7,"Stage 6",G18&gt;Data!$AG$7,"Stage 7",G18&gt;Data!$AH$7,"Stage 8",G18&lt;=Data!$AH$7,"Stage 9"), _xlfn.IFS(G18&gt;Data!$Z$18,"...",G18&gt;Data!$AA$18,"Stage 1",G18&gt;Data!$AB$18,"Stage 2",G18&gt;Data!$AC$18,"Stage 3",G18&gt;Data!$AD$18,"Stage 4",G18&gt;Data!$AE$18,"Stage 5",G18&gt;Data!$AF$18,"Stage 6",G18&gt;Data!$AG$18,"Stage 7",G18&gt;Data!$AH$18,"Stage 8",G18&lt;=Data!$AH$18,"Stage 9")))))</f>
        <v/>
      </c>
      <c r="K18" s="266" t="str" cm="1">
        <f t="array" ref="K18">IFERROR(_xlfn.IFNA(
                      _xlfn.IFS(
                      G18="", "",
                      AND(E18="U9B",G18&lt;=Data!$AI$7), "U9 Boys record",
                      AND(E18="U11B",G18&lt;=Data!$AI$12), "U11 Boys record",
                      AND(E18="U9G",G18&lt;=Data!$AI$18), "U9 Girls record",
                      AND(E18="U11G",G18&lt;=Data!$AI$23), "U11 Girls record"
                       ),""), "")</f>
        <v/>
      </c>
    </row>
    <row r="19" spans="1:11" s="11" customFormat="1" ht="16" customHeight="1">
      <c r="A19" s="187" t="s">
        <v>2</v>
      </c>
      <c r="B19" s="188" t="str">
        <f>IF(ISNA(VLOOKUP($F19,DECLARATIONS!C$5:D$292,2,FALSE)),"",IF(VLOOKUP($F19,DECLARATIONS!C$5:D$292,2,FALSE)="","NOT DECLARED",IF(ISNA(_xlfn.TEXTBEFORE(VLOOKUP($F19,DECLARATIONS!C$5:D$292,2,FALSE)," ")),VLOOKUP($F19,DECLARATIONS!C$5:D$292,2,FALSE),_xlfn.TEXTBEFORE(VLOOKUP($F19,DECLARATIONS!C$5:D$292,2,FALSE)," "))))</f>
        <v/>
      </c>
      <c r="C19" s="188" t="str">
        <f>IF(ISNA(VLOOKUP($F19,DECLARATIONS!C$5:D$292,2,FALSE)),"",IF(VLOOKUP($F19,DECLARATIONS!C$5:D$292,2,FALSE)="","NOT DECLARED",IF(ISNA(_xlfn.TEXTAFTER(VLOOKUP($F19,DECLARATIONS!C$5:D$292,2,FALSE)," ")),VLOOKUP($F19,DECLARATIONS!C$5:D$292,2,FALSE),_xlfn.TEXTAFTER(VLOOKUP($F19,DECLARATIONS!C$5:D$292,2,FALSE)," "))))</f>
        <v/>
      </c>
      <c r="D19" s="188" t="str">
        <f>IF(ISNA(VLOOKUP($F19,DECLARATIONS!$C$5:$G$292,5,FALSE)),"",IF(VLOOKUP($F19,DECLARATIONS!$C$5:$G$292,5,FALSE)="","NOT DECLARED",VLOOKUP($F19,DECLARATIONS!$C$5:$G$292,5,FALSE)))</f>
        <v/>
      </c>
      <c r="E19" s="188" t="str">
        <f>IF(ISNA(VLOOKUP($F19,DECLARATIONS!$C$5:$F$292,4,FALSE)),"",IF(VLOOKUP($F19,DECLARATIONS!$C$5:$F$292,4,FALSE)="","NOT DECLARED",VLOOKUP($F19,DECLARATIONS!$C$5:$F$292,4,FALSE)&amp;LEFT(VLOOKUP($F19,DECLARATIONS!$C$5:$H$292,6,FALSE))))</f>
        <v/>
      </c>
      <c r="F19" s="91"/>
      <c r="G19" s="196"/>
      <c r="H19" s="188" t="str">
        <f>IF(ISNA(VLOOKUP(F19,DECLARATIONS!C$5:D$292,2,FALSE)),"",IF(VLOOKUP(F19,DECLARATIONS!C$5:D$292,2,FALSE)="","NOT DECLARED",VLOOKUP(F19,DECLARATIONS!C$5:D$292,2,FALSE)))</f>
        <v/>
      </c>
      <c r="I19" s="186">
        <f>IF(LOWER(G19)="dnf",1,IF(G19&lt;ScoringTable!B$3,ScoringTable!I$2,VLOOKUP((1000-G19),ScoringTable!G$2:I$95,3)))</f>
        <v>0</v>
      </c>
      <c r="J19" s="186" t="str" cm="1">
        <f t="array" ref="J19">IF(ISBLANK(G19), "", IF(NOT(ISNUMBER(G19)), "Not a valid time", IF(E19="","", IF(RIGHT(E19)="B", _xlfn.IFS(G19&gt;Data!$Z$7,"...",G19&gt;Data!$AA$7,"Stage 1",G19&gt;Data!$AB$7,"Stage 2",G19&gt;Data!$AC$7,"Stage 3",G19&gt;Data!$AD$7,"Stage 4",G19&gt;Data!$AE$7,"Stage 5",G19&gt;Data!$AF$7,"Stage 6",G19&gt;Data!$AG$7,"Stage 7",G19&gt;Data!$AH$7,"Stage 8",G19&lt;=Data!$AH$7,"Stage 9"), _xlfn.IFS(G19&gt;Data!$Z$18,"...",G19&gt;Data!$AA$18,"Stage 1",G19&gt;Data!$AB$18,"Stage 2",G19&gt;Data!$AC$18,"Stage 3",G19&gt;Data!$AD$18,"Stage 4",G19&gt;Data!$AE$18,"Stage 5",G19&gt;Data!$AF$18,"Stage 6",G19&gt;Data!$AG$18,"Stage 7",G19&gt;Data!$AH$18,"Stage 8",G19&lt;=Data!$AH$18,"Stage 9")))))</f>
        <v/>
      </c>
      <c r="K19" s="266" t="str" cm="1">
        <f t="array" ref="K19">IFERROR(_xlfn.IFNA(
                      _xlfn.IFS(
                      G19="", "",
                      AND(E19="U9B",G19&lt;=Data!$AI$7), "U9 Boys record",
                      AND(E19="U11B",G19&lt;=Data!$AI$12), "U11 Boys record",
                      AND(E19="U9G",G19&lt;=Data!$AI$18), "U9 Girls record",
                      AND(E19="U11G",G19&lt;=Data!$AI$23), "U11 Girls record"
                       ),""), "")</f>
        <v/>
      </c>
    </row>
    <row r="20" spans="1:11" s="11" customFormat="1" ht="16" customHeight="1">
      <c r="A20" s="187" t="s">
        <v>2</v>
      </c>
      <c r="B20" s="188" t="str">
        <f>IF(ISNA(VLOOKUP($F20,DECLARATIONS!C$5:D$292,2,FALSE)),"",IF(VLOOKUP($F20,DECLARATIONS!C$5:D$292,2,FALSE)="","NOT DECLARED",IF(ISNA(_xlfn.TEXTBEFORE(VLOOKUP($F20,DECLARATIONS!C$5:D$292,2,FALSE)," ")),VLOOKUP($F20,DECLARATIONS!C$5:D$292,2,FALSE),_xlfn.TEXTBEFORE(VLOOKUP($F20,DECLARATIONS!C$5:D$292,2,FALSE)," "))))</f>
        <v/>
      </c>
      <c r="C20" s="188" t="str">
        <f>IF(ISNA(VLOOKUP($F20,DECLARATIONS!C$5:D$292,2,FALSE)),"",IF(VLOOKUP($F20,DECLARATIONS!C$5:D$292,2,FALSE)="","NOT DECLARED",IF(ISNA(_xlfn.TEXTAFTER(VLOOKUP($F20,DECLARATIONS!C$5:D$292,2,FALSE)," ")),VLOOKUP($F20,DECLARATIONS!C$5:D$292,2,FALSE),_xlfn.TEXTAFTER(VLOOKUP($F20,DECLARATIONS!C$5:D$292,2,FALSE)," "))))</f>
        <v/>
      </c>
      <c r="D20" s="188" t="str">
        <f>IF(ISNA(VLOOKUP($F20,DECLARATIONS!$C$5:$G$292,5,FALSE)),"",IF(VLOOKUP($F20,DECLARATIONS!$C$5:$G$292,5,FALSE)="","NOT DECLARED",VLOOKUP($F20,DECLARATIONS!$C$5:$G$292,5,FALSE)))</f>
        <v/>
      </c>
      <c r="E20" s="188" t="str">
        <f>IF(ISNA(VLOOKUP($F20,DECLARATIONS!$C$5:$F$292,4,FALSE)),"",IF(VLOOKUP($F20,DECLARATIONS!$C$5:$F$292,4,FALSE)="","NOT DECLARED",VLOOKUP($F20,DECLARATIONS!$C$5:$F$292,4,FALSE)&amp;LEFT(VLOOKUP($F20,DECLARATIONS!$C$5:$H$292,6,FALSE))))</f>
        <v/>
      </c>
      <c r="F20" s="91"/>
      <c r="G20" s="196"/>
      <c r="H20" s="188" t="str">
        <f>IF(ISNA(VLOOKUP(F20,DECLARATIONS!C$5:D$292,2,FALSE)),"",IF(VLOOKUP(F20,DECLARATIONS!C$5:D$292,2,FALSE)="","NOT DECLARED",VLOOKUP(F20,DECLARATIONS!C$5:D$292,2,FALSE)))</f>
        <v/>
      </c>
      <c r="I20" s="186">
        <f>IF(LOWER(G20)="dnf",1,IF(G20&lt;ScoringTable!B$3,ScoringTable!I$2,VLOOKUP((1000-G20),ScoringTable!G$2:I$95,3)))</f>
        <v>0</v>
      </c>
      <c r="J20" s="186" t="str" cm="1">
        <f t="array" ref="J20">IF(ISBLANK(G20), "", IF(NOT(ISNUMBER(G20)), "Not a valid time", IF(E20="","", IF(RIGHT(E20)="B", _xlfn.IFS(G20&gt;Data!$Z$7,"...",G20&gt;Data!$AA$7,"Stage 1",G20&gt;Data!$AB$7,"Stage 2",G20&gt;Data!$AC$7,"Stage 3",G20&gt;Data!$AD$7,"Stage 4",G20&gt;Data!$AE$7,"Stage 5",G20&gt;Data!$AF$7,"Stage 6",G20&gt;Data!$AG$7,"Stage 7",G20&gt;Data!$AH$7,"Stage 8",G20&lt;=Data!$AH$7,"Stage 9"), _xlfn.IFS(G20&gt;Data!$Z$18,"...",G20&gt;Data!$AA$18,"Stage 1",G20&gt;Data!$AB$18,"Stage 2",G20&gt;Data!$AC$18,"Stage 3",G20&gt;Data!$AD$18,"Stage 4",G20&gt;Data!$AE$18,"Stage 5",G20&gt;Data!$AF$18,"Stage 6",G20&gt;Data!$AG$18,"Stage 7",G20&gt;Data!$AH$18,"Stage 8",G20&lt;=Data!$AH$18,"Stage 9")))))</f>
        <v/>
      </c>
      <c r="K20" s="266" t="str" cm="1">
        <f t="array" ref="K20">IFERROR(_xlfn.IFNA(
                      _xlfn.IFS(
                      G20="", "",
                      AND(E20="U9B",G20&lt;=Data!$AI$7), "U9 Boys record",
                      AND(E20="U11B",G20&lt;=Data!$AI$12), "U11 Boys record",
                      AND(E20="U9G",G20&lt;=Data!$AI$18), "U9 Girls record",
                      AND(E20="U11G",G20&lt;=Data!$AI$23), "U11 Girls record"
                       ),""), "")</f>
        <v/>
      </c>
    </row>
    <row r="21" spans="1:11" s="5" customFormat="1" ht="16" customHeight="1">
      <c r="A21" s="187" t="s">
        <v>2</v>
      </c>
      <c r="B21" s="188" t="str">
        <f>IF(ISNA(VLOOKUP($F21,DECLARATIONS!C$5:D$292,2,FALSE)),"",IF(VLOOKUP($F21,DECLARATIONS!C$5:D$292,2,FALSE)="","NOT DECLARED",IF(ISNA(_xlfn.TEXTBEFORE(VLOOKUP($F21,DECLARATIONS!C$5:D$292,2,FALSE)," ")),VLOOKUP($F21,DECLARATIONS!C$5:D$292,2,FALSE),_xlfn.TEXTBEFORE(VLOOKUP($F21,DECLARATIONS!C$5:D$292,2,FALSE)," "))))</f>
        <v/>
      </c>
      <c r="C21" s="188" t="str">
        <f>IF(ISNA(VLOOKUP($F21,DECLARATIONS!C$5:D$292,2,FALSE)),"",IF(VLOOKUP($F21,DECLARATIONS!C$5:D$292,2,FALSE)="","NOT DECLARED",IF(ISNA(_xlfn.TEXTAFTER(VLOOKUP($F21,DECLARATIONS!C$5:D$292,2,FALSE)," ")),VLOOKUP($F21,DECLARATIONS!C$5:D$292,2,FALSE),_xlfn.TEXTAFTER(VLOOKUP($F21,DECLARATIONS!C$5:D$292,2,FALSE)," "))))</f>
        <v/>
      </c>
      <c r="D21" s="188" t="str">
        <f>IF(ISNA(VLOOKUP($F21,DECLARATIONS!$C$5:$G$292,5,FALSE)),"",IF(VLOOKUP($F21,DECLARATIONS!$C$5:$G$292,5,FALSE)="","NOT DECLARED",VLOOKUP($F21,DECLARATIONS!$C$5:$G$292,5,FALSE)))</f>
        <v/>
      </c>
      <c r="E21" s="188" t="str">
        <f>IF(ISNA(VLOOKUP($F21,DECLARATIONS!$C$5:$F$292,4,FALSE)),"",IF(VLOOKUP($F21,DECLARATIONS!$C$5:$F$292,4,FALSE)="","NOT DECLARED",VLOOKUP($F21,DECLARATIONS!$C$5:$F$292,4,FALSE)&amp;LEFT(VLOOKUP($F21,DECLARATIONS!$C$5:$H$292,6,FALSE))))</f>
        <v/>
      </c>
      <c r="F21" s="91"/>
      <c r="G21" s="196"/>
      <c r="H21" s="188" t="str">
        <f>IF(ISNA(VLOOKUP(F21,DECLARATIONS!C$5:D$292,2,FALSE)),"",IF(VLOOKUP(F21,DECLARATIONS!C$5:D$292,2,FALSE)="","NOT DECLARED",VLOOKUP(F21,DECLARATIONS!C$5:D$292,2,FALSE)))</f>
        <v/>
      </c>
      <c r="I21" s="186">
        <f>IF(LOWER(G21)="dnf",1,IF(G21&lt;ScoringTable!B$3,ScoringTable!I$2,VLOOKUP((1000-G21),ScoringTable!G$2:I$95,3)))</f>
        <v>0</v>
      </c>
      <c r="J21" s="186" t="str" cm="1">
        <f t="array" ref="J21">IF(ISBLANK(G21), "", IF(NOT(ISNUMBER(G21)), "Not a valid time", IF(E21="","", IF(RIGHT(E21)="B", _xlfn.IFS(G21&gt;Data!$Z$7,"...",G21&gt;Data!$AA$7,"Stage 1",G21&gt;Data!$AB$7,"Stage 2",G21&gt;Data!$AC$7,"Stage 3",G21&gt;Data!$AD$7,"Stage 4",G21&gt;Data!$AE$7,"Stage 5",G21&gt;Data!$AF$7,"Stage 6",G21&gt;Data!$AG$7,"Stage 7",G21&gt;Data!$AH$7,"Stage 8",G21&lt;=Data!$AH$7,"Stage 9"), _xlfn.IFS(G21&gt;Data!$Z$18,"...",G21&gt;Data!$AA$18,"Stage 1",G21&gt;Data!$AB$18,"Stage 2",G21&gt;Data!$AC$18,"Stage 3",G21&gt;Data!$AD$18,"Stage 4",G21&gt;Data!$AE$18,"Stage 5",G21&gt;Data!$AF$18,"Stage 6",G21&gt;Data!$AG$18,"Stage 7",G21&gt;Data!$AH$18,"Stage 8",G21&lt;=Data!$AH$18,"Stage 9")))))</f>
        <v/>
      </c>
      <c r="K21" s="266" t="str" cm="1">
        <f t="array" ref="K21">IFERROR(_xlfn.IFNA(
                      _xlfn.IFS(
                      G21="", "",
                      AND(E21="U9B",G21&lt;=Data!$AI$7), "U9 Boys record",
                      AND(E21="U11B",G21&lt;=Data!$AI$12), "U11 Boys record",
                      AND(E21="U9G",G21&lt;=Data!$AI$18), "U9 Girls record",
                      AND(E21="U11G",G21&lt;=Data!$AI$23), "U11 Girls record"
                       ),""), "")</f>
        <v/>
      </c>
    </row>
    <row r="22" spans="1:11" s="5" customFormat="1" ht="16" customHeight="1">
      <c r="A22" s="187" t="s">
        <v>2</v>
      </c>
      <c r="B22" s="188" t="str">
        <f>IF(ISNA(VLOOKUP($F22,DECLARATIONS!C$5:D$292,2,FALSE)),"",IF(VLOOKUP($F22,DECLARATIONS!C$5:D$292,2,FALSE)="","NOT DECLARED",IF(ISNA(_xlfn.TEXTBEFORE(VLOOKUP($F22,DECLARATIONS!C$5:D$292,2,FALSE)," ")),VLOOKUP($F22,DECLARATIONS!C$5:D$292,2,FALSE),_xlfn.TEXTBEFORE(VLOOKUP($F22,DECLARATIONS!C$5:D$292,2,FALSE)," "))))</f>
        <v/>
      </c>
      <c r="C22" s="188" t="str">
        <f>IF(ISNA(VLOOKUP($F22,DECLARATIONS!C$5:D$292,2,FALSE)),"",IF(VLOOKUP($F22,DECLARATIONS!C$5:D$292,2,FALSE)="","NOT DECLARED",IF(ISNA(_xlfn.TEXTAFTER(VLOOKUP($F22,DECLARATIONS!C$5:D$292,2,FALSE)," ")),VLOOKUP($F22,DECLARATIONS!C$5:D$292,2,FALSE),_xlfn.TEXTAFTER(VLOOKUP($F22,DECLARATIONS!C$5:D$292,2,FALSE)," "))))</f>
        <v/>
      </c>
      <c r="D22" s="188" t="str">
        <f>IF(ISNA(VLOOKUP($F22,DECLARATIONS!$C$5:$G$292,5,FALSE)),"",IF(VLOOKUP($F22,DECLARATIONS!$C$5:$G$292,5,FALSE)="","NOT DECLARED",VLOOKUP($F22,DECLARATIONS!$C$5:$G$292,5,FALSE)))</f>
        <v/>
      </c>
      <c r="E22" s="188" t="str">
        <f>IF(ISNA(VLOOKUP($F22,DECLARATIONS!$C$5:$F$292,4,FALSE)),"",IF(VLOOKUP($F22,DECLARATIONS!$C$5:$F$292,4,FALSE)="","NOT DECLARED",VLOOKUP($F22,DECLARATIONS!$C$5:$F$292,4,FALSE)&amp;LEFT(VLOOKUP($F22,DECLARATIONS!$C$5:$H$292,6,FALSE))))</f>
        <v/>
      </c>
      <c r="F22" s="91"/>
      <c r="G22" s="196"/>
      <c r="H22" s="188" t="str">
        <f>IF(ISNA(VLOOKUP(F22,DECLARATIONS!C$5:D$292,2,FALSE)),"",IF(VLOOKUP(F22,DECLARATIONS!C$5:D$292,2,FALSE)="","NOT DECLARED",VLOOKUP(F22,DECLARATIONS!C$5:D$292,2,FALSE)))</f>
        <v/>
      </c>
      <c r="I22" s="186">
        <f>IF(LOWER(G22)="dnf",1,IF(G22&lt;ScoringTable!B$3,ScoringTable!I$2,VLOOKUP((1000-G22),ScoringTable!G$2:I$95,3)))</f>
        <v>0</v>
      </c>
      <c r="J22" s="186" t="str" cm="1">
        <f t="array" ref="J22">IF(ISBLANK(G22), "", IF(NOT(ISNUMBER(G22)), "Not a valid time", IF(E22="","", IF(RIGHT(E22)="B", _xlfn.IFS(G22&gt;Data!$Z$7,"...",G22&gt;Data!$AA$7,"Stage 1",G22&gt;Data!$AB$7,"Stage 2",G22&gt;Data!$AC$7,"Stage 3",G22&gt;Data!$AD$7,"Stage 4",G22&gt;Data!$AE$7,"Stage 5",G22&gt;Data!$AF$7,"Stage 6",G22&gt;Data!$AG$7,"Stage 7",G22&gt;Data!$AH$7,"Stage 8",G22&lt;=Data!$AH$7,"Stage 9"), _xlfn.IFS(G22&gt;Data!$Z$18,"...",G22&gt;Data!$AA$18,"Stage 1",G22&gt;Data!$AB$18,"Stage 2",G22&gt;Data!$AC$18,"Stage 3",G22&gt;Data!$AD$18,"Stage 4",G22&gt;Data!$AE$18,"Stage 5",G22&gt;Data!$AF$18,"Stage 6",G22&gt;Data!$AG$18,"Stage 7",G22&gt;Data!$AH$18,"Stage 8",G22&lt;=Data!$AH$18,"Stage 9")))))</f>
        <v/>
      </c>
      <c r="K22" s="266" t="str" cm="1">
        <f t="array" ref="K22">IFERROR(_xlfn.IFNA(
                      _xlfn.IFS(
                      G22="", "",
                      AND(E22="U9B",G22&lt;=Data!$AI$7), "U9 Boys record",
                      AND(E22="U11B",G22&lt;=Data!$AI$12), "U11 Boys record",
                      AND(E22="U9G",G22&lt;=Data!$AI$18), "U9 Girls record",
                      AND(E22="U11G",G22&lt;=Data!$AI$23), "U11 Girls record"
                       ),""), "")</f>
        <v/>
      </c>
    </row>
    <row r="23" spans="1:11" s="5" customFormat="1" ht="16" customHeight="1">
      <c r="A23" s="187" t="s">
        <v>2</v>
      </c>
      <c r="B23" s="188" t="str">
        <f>IF(ISNA(VLOOKUP($F23,DECLARATIONS!C$5:D$292,2,FALSE)),"",IF(VLOOKUP($F23,DECLARATIONS!C$5:D$292,2,FALSE)="","NOT DECLARED",IF(ISNA(_xlfn.TEXTBEFORE(VLOOKUP($F23,DECLARATIONS!C$5:D$292,2,FALSE)," ")),VLOOKUP($F23,DECLARATIONS!C$5:D$292,2,FALSE),_xlfn.TEXTBEFORE(VLOOKUP($F23,DECLARATIONS!C$5:D$292,2,FALSE)," "))))</f>
        <v/>
      </c>
      <c r="C23" s="188" t="str">
        <f>IF(ISNA(VLOOKUP($F23,DECLARATIONS!C$5:D$292,2,FALSE)),"",IF(VLOOKUP($F23,DECLARATIONS!C$5:D$292,2,FALSE)="","NOT DECLARED",IF(ISNA(_xlfn.TEXTAFTER(VLOOKUP($F23,DECLARATIONS!C$5:D$292,2,FALSE)," ")),VLOOKUP($F23,DECLARATIONS!C$5:D$292,2,FALSE),_xlfn.TEXTAFTER(VLOOKUP($F23,DECLARATIONS!C$5:D$292,2,FALSE)," "))))</f>
        <v/>
      </c>
      <c r="D23" s="188" t="str">
        <f>IF(ISNA(VLOOKUP($F23,DECLARATIONS!$C$5:$G$292,5,FALSE)),"",IF(VLOOKUP($F23,DECLARATIONS!$C$5:$G$292,5,FALSE)="","NOT DECLARED",VLOOKUP($F23,DECLARATIONS!$C$5:$G$292,5,FALSE)))</f>
        <v/>
      </c>
      <c r="E23" s="188" t="str">
        <f>IF(ISNA(VLOOKUP($F23,DECLARATIONS!$C$5:$F$292,4,FALSE)),"",IF(VLOOKUP($F23,DECLARATIONS!$C$5:$F$292,4,FALSE)="","NOT DECLARED",VLOOKUP($F23,DECLARATIONS!$C$5:$F$292,4,FALSE)&amp;LEFT(VLOOKUP($F23,DECLARATIONS!$C$5:$H$292,6,FALSE))))</f>
        <v/>
      </c>
      <c r="F23" s="91"/>
      <c r="G23" s="196"/>
      <c r="H23" s="188" t="str">
        <f>IF(ISNA(VLOOKUP(F23,DECLARATIONS!C$5:D$292,2,FALSE)),"",IF(VLOOKUP(F23,DECLARATIONS!C$5:D$292,2,FALSE)="","NOT DECLARED",VLOOKUP(F23,DECLARATIONS!C$5:D$292,2,FALSE)))</f>
        <v/>
      </c>
      <c r="I23" s="186">
        <f>IF(LOWER(G23)="dnf",1,IF(G23&lt;ScoringTable!B$3,ScoringTable!I$2,VLOOKUP((1000-G23),ScoringTable!G$2:I$95,3)))</f>
        <v>0</v>
      </c>
      <c r="J23" s="186" t="str" cm="1">
        <f t="array" ref="J23">IF(ISBLANK(G23), "", IF(NOT(ISNUMBER(G23)), "Not a valid time", IF(E23="","", IF(RIGHT(E23)="B", _xlfn.IFS(G23&gt;Data!$Z$7,"...",G23&gt;Data!$AA$7,"Stage 1",G23&gt;Data!$AB$7,"Stage 2",G23&gt;Data!$AC$7,"Stage 3",G23&gt;Data!$AD$7,"Stage 4",G23&gt;Data!$AE$7,"Stage 5",G23&gt;Data!$AF$7,"Stage 6",G23&gt;Data!$AG$7,"Stage 7",G23&gt;Data!$AH$7,"Stage 8",G23&lt;=Data!$AH$7,"Stage 9"), _xlfn.IFS(G23&gt;Data!$Z$18,"...",G23&gt;Data!$AA$18,"Stage 1",G23&gt;Data!$AB$18,"Stage 2",G23&gt;Data!$AC$18,"Stage 3",G23&gt;Data!$AD$18,"Stage 4",G23&gt;Data!$AE$18,"Stage 5",G23&gt;Data!$AF$18,"Stage 6",G23&gt;Data!$AG$18,"Stage 7",G23&gt;Data!$AH$18,"Stage 8",G23&lt;=Data!$AH$18,"Stage 9")))))</f>
        <v/>
      </c>
      <c r="K23" s="266" t="str" cm="1">
        <f t="array" ref="K23">IFERROR(_xlfn.IFNA(
                      _xlfn.IFS(
                      G23="", "",
                      AND(E23="U9B",G23&lt;=Data!$AI$7), "U9 Boys record",
                      AND(E23="U11B",G23&lt;=Data!$AI$12), "U11 Boys record",
                      AND(E23="U9G",G23&lt;=Data!$AI$18), "U9 Girls record",
                      AND(E23="U11G",G23&lt;=Data!$AI$23), "U11 Girls record"
                       ),""), "")</f>
        <v/>
      </c>
    </row>
    <row r="24" spans="1:11" s="11" customFormat="1" ht="16" customHeight="1">
      <c r="A24" s="187" t="s">
        <v>2</v>
      </c>
      <c r="B24" s="188" t="str">
        <f>IF(ISNA(VLOOKUP($F24,DECLARATIONS!C$5:D$292,2,FALSE)),"",IF(VLOOKUP($F24,DECLARATIONS!C$5:D$292,2,FALSE)="","NOT DECLARED",IF(ISNA(_xlfn.TEXTBEFORE(VLOOKUP($F24,DECLARATIONS!C$5:D$292,2,FALSE)," ")),VLOOKUP($F24,DECLARATIONS!C$5:D$292,2,FALSE),_xlfn.TEXTBEFORE(VLOOKUP($F24,DECLARATIONS!C$5:D$292,2,FALSE)," "))))</f>
        <v/>
      </c>
      <c r="C24" s="188" t="str">
        <f>IF(ISNA(VLOOKUP($F24,DECLARATIONS!C$5:D$292,2,FALSE)),"",IF(VLOOKUP($F24,DECLARATIONS!C$5:D$292,2,FALSE)="","NOT DECLARED",IF(ISNA(_xlfn.TEXTAFTER(VLOOKUP($F24,DECLARATIONS!C$5:D$292,2,FALSE)," ")),VLOOKUP($F24,DECLARATIONS!C$5:D$292,2,FALSE),_xlfn.TEXTAFTER(VLOOKUP($F24,DECLARATIONS!C$5:D$292,2,FALSE)," "))))</f>
        <v/>
      </c>
      <c r="D24" s="188" t="str">
        <f>IF(ISNA(VLOOKUP($F24,DECLARATIONS!$C$5:$G$292,5,FALSE)),"",IF(VLOOKUP($F24,DECLARATIONS!$C$5:$G$292,5,FALSE)="","NOT DECLARED",VLOOKUP($F24,DECLARATIONS!$C$5:$G$292,5,FALSE)))</f>
        <v/>
      </c>
      <c r="E24" s="188" t="str">
        <f>IF(ISNA(VLOOKUP($F24,DECLARATIONS!$C$5:$F$292,4,FALSE)),"",IF(VLOOKUP($F24,DECLARATIONS!$C$5:$F$292,4,FALSE)="","NOT DECLARED",VLOOKUP($F24,DECLARATIONS!$C$5:$F$292,4,FALSE)&amp;LEFT(VLOOKUP($F24,DECLARATIONS!$C$5:$H$292,6,FALSE))))</f>
        <v/>
      </c>
      <c r="F24" s="91"/>
      <c r="G24" s="196"/>
      <c r="H24" s="188" t="str">
        <f>IF(ISNA(VLOOKUP(F24,DECLARATIONS!C$5:D$292,2,FALSE)),"",IF(VLOOKUP(F24,DECLARATIONS!C$5:D$292,2,FALSE)="","NOT DECLARED",VLOOKUP(F24,DECLARATIONS!C$5:D$292,2,FALSE)))</f>
        <v/>
      </c>
      <c r="I24" s="186">
        <f>IF(LOWER(G24)="dnf",1,IF(G24&lt;ScoringTable!B$3,ScoringTable!I$2,VLOOKUP((1000-G24),ScoringTable!G$2:I$95,3)))</f>
        <v>0</v>
      </c>
      <c r="J24" s="186" t="str" cm="1">
        <f t="array" ref="J24">IF(ISBLANK(G24), "", IF(NOT(ISNUMBER(G24)), "Not a valid time", IF(E24="","", IF(RIGHT(E24)="B", _xlfn.IFS(G24&gt;Data!$Z$7,"...",G24&gt;Data!$AA$7,"Stage 1",G24&gt;Data!$AB$7,"Stage 2",G24&gt;Data!$AC$7,"Stage 3",G24&gt;Data!$AD$7,"Stage 4",G24&gt;Data!$AE$7,"Stage 5",G24&gt;Data!$AF$7,"Stage 6",G24&gt;Data!$AG$7,"Stage 7",G24&gt;Data!$AH$7,"Stage 8",G24&lt;=Data!$AH$7,"Stage 9"), _xlfn.IFS(G24&gt;Data!$Z$18,"...",G24&gt;Data!$AA$18,"Stage 1",G24&gt;Data!$AB$18,"Stage 2",G24&gt;Data!$AC$18,"Stage 3",G24&gt;Data!$AD$18,"Stage 4",G24&gt;Data!$AE$18,"Stage 5",G24&gt;Data!$AF$18,"Stage 6",G24&gt;Data!$AG$18,"Stage 7",G24&gt;Data!$AH$18,"Stage 8",G24&lt;=Data!$AH$18,"Stage 9")))))</f>
        <v/>
      </c>
      <c r="K24" s="266" t="str" cm="1">
        <f t="array" ref="K24">IFERROR(_xlfn.IFNA(
                      _xlfn.IFS(
                      G24="", "",
                      AND(E24="U9B",G24&lt;=Data!$AI$7), "U9 Boys record",
                      AND(E24="U11B",G24&lt;=Data!$AI$12), "U11 Boys record",
                      AND(E24="U9G",G24&lt;=Data!$AI$18), "U9 Girls record",
                      AND(E24="U11G",G24&lt;=Data!$AI$23), "U11 Girls record"
                       ),""), "")</f>
        <v/>
      </c>
    </row>
    <row r="25" spans="1:11" s="11" customFormat="1" ht="16" customHeight="1">
      <c r="A25" s="187" t="s">
        <v>2</v>
      </c>
      <c r="B25" s="188" t="str">
        <f>IF(ISNA(VLOOKUP($F25,DECLARATIONS!C$5:D$292,2,FALSE)),"",IF(VLOOKUP($F25,DECLARATIONS!C$5:D$292,2,FALSE)="","NOT DECLARED",IF(ISNA(_xlfn.TEXTBEFORE(VLOOKUP($F25,DECLARATIONS!C$5:D$292,2,FALSE)," ")),VLOOKUP($F25,DECLARATIONS!C$5:D$292,2,FALSE),_xlfn.TEXTBEFORE(VLOOKUP($F25,DECLARATIONS!C$5:D$292,2,FALSE)," "))))</f>
        <v/>
      </c>
      <c r="C25" s="188" t="str">
        <f>IF(ISNA(VLOOKUP($F25,DECLARATIONS!C$5:D$292,2,FALSE)),"",IF(VLOOKUP($F25,DECLARATIONS!C$5:D$292,2,FALSE)="","NOT DECLARED",IF(ISNA(_xlfn.TEXTAFTER(VLOOKUP($F25,DECLARATIONS!C$5:D$292,2,FALSE)," ")),VLOOKUP($F25,DECLARATIONS!C$5:D$292,2,FALSE),_xlfn.TEXTAFTER(VLOOKUP($F25,DECLARATIONS!C$5:D$292,2,FALSE)," "))))</f>
        <v/>
      </c>
      <c r="D25" s="188" t="str">
        <f>IF(ISNA(VLOOKUP($F25,DECLARATIONS!$C$5:$G$292,5,FALSE)),"",IF(VLOOKUP($F25,DECLARATIONS!$C$5:$G$292,5,FALSE)="","NOT DECLARED",VLOOKUP($F25,DECLARATIONS!$C$5:$G$292,5,FALSE)))</f>
        <v/>
      </c>
      <c r="E25" s="188" t="str">
        <f>IF(ISNA(VLOOKUP($F25,DECLARATIONS!$C$5:$F$292,4,FALSE)),"",IF(VLOOKUP($F25,DECLARATIONS!$C$5:$F$292,4,FALSE)="","NOT DECLARED",VLOOKUP($F25,DECLARATIONS!$C$5:$F$292,4,FALSE)&amp;LEFT(VLOOKUP($F25,DECLARATIONS!$C$5:$H$292,6,FALSE))))</f>
        <v/>
      </c>
      <c r="F25" s="91"/>
      <c r="G25" s="196"/>
      <c r="H25" s="188" t="str">
        <f>IF(ISNA(VLOOKUP(F25,DECLARATIONS!C$5:D$292,2,FALSE)),"",IF(VLOOKUP(F25,DECLARATIONS!C$5:D$292,2,FALSE)="","NOT DECLARED",VLOOKUP(F25,DECLARATIONS!C$5:D$292,2,FALSE)))</f>
        <v/>
      </c>
      <c r="I25" s="186">
        <f>IF(LOWER(G25)="dnf",1,IF(G25&lt;ScoringTable!B$3,ScoringTable!I$2,VLOOKUP((1000-G25),ScoringTable!G$2:I$95,3)))</f>
        <v>0</v>
      </c>
      <c r="J25" s="186" t="str" cm="1">
        <f t="array" ref="J25">IF(ISBLANK(G25), "", IF(NOT(ISNUMBER(G25)), "Not a valid time", IF(E25="","", IF(RIGHT(E25)="B", _xlfn.IFS(G25&gt;Data!$Z$7,"...",G25&gt;Data!$AA$7,"Stage 1",G25&gt;Data!$AB$7,"Stage 2",G25&gt;Data!$AC$7,"Stage 3",G25&gt;Data!$AD$7,"Stage 4",G25&gt;Data!$AE$7,"Stage 5",G25&gt;Data!$AF$7,"Stage 6",G25&gt;Data!$AG$7,"Stage 7",G25&gt;Data!$AH$7,"Stage 8",G25&lt;=Data!$AH$7,"Stage 9"), _xlfn.IFS(G25&gt;Data!$Z$18,"...",G25&gt;Data!$AA$18,"Stage 1",G25&gt;Data!$AB$18,"Stage 2",G25&gt;Data!$AC$18,"Stage 3",G25&gt;Data!$AD$18,"Stage 4",G25&gt;Data!$AE$18,"Stage 5",G25&gt;Data!$AF$18,"Stage 6",G25&gt;Data!$AG$18,"Stage 7",G25&gt;Data!$AH$18,"Stage 8",G25&lt;=Data!$AH$18,"Stage 9")))))</f>
        <v/>
      </c>
      <c r="K25" s="266" t="str" cm="1">
        <f t="array" ref="K25">IFERROR(_xlfn.IFNA(
                      _xlfn.IFS(
                      G25="", "",
                      AND(E25="U9B",G25&lt;=Data!$AI$7), "U9 Boys record",
                      AND(E25="U11B",G25&lt;=Data!$AI$12), "U11 Boys record",
                      AND(E25="U9G",G25&lt;=Data!$AI$18), "U9 Girls record",
                      AND(E25="U11G",G25&lt;=Data!$AI$23), "U11 Girls record"
                       ),""), "")</f>
        <v/>
      </c>
    </row>
    <row r="26" spans="1:11" s="11" customFormat="1" ht="16" customHeight="1">
      <c r="A26" s="187" t="s">
        <v>2</v>
      </c>
      <c r="B26" s="188" t="str">
        <f>IF(ISNA(VLOOKUP($F26,DECLARATIONS!C$5:D$292,2,FALSE)),"",IF(VLOOKUP($F26,DECLARATIONS!C$5:D$292,2,FALSE)="","NOT DECLARED",IF(ISNA(_xlfn.TEXTBEFORE(VLOOKUP($F26,DECLARATIONS!C$5:D$292,2,FALSE)," ")),VLOOKUP($F26,DECLARATIONS!C$5:D$292,2,FALSE),_xlfn.TEXTBEFORE(VLOOKUP($F26,DECLARATIONS!C$5:D$292,2,FALSE)," "))))</f>
        <v/>
      </c>
      <c r="C26" s="188" t="str">
        <f>IF(ISNA(VLOOKUP($F26,DECLARATIONS!C$5:D$292,2,FALSE)),"",IF(VLOOKUP($F26,DECLARATIONS!C$5:D$292,2,FALSE)="","NOT DECLARED",IF(ISNA(_xlfn.TEXTAFTER(VLOOKUP($F26,DECLARATIONS!C$5:D$292,2,FALSE)," ")),VLOOKUP($F26,DECLARATIONS!C$5:D$292,2,FALSE),_xlfn.TEXTAFTER(VLOOKUP($F26,DECLARATIONS!C$5:D$292,2,FALSE)," "))))</f>
        <v/>
      </c>
      <c r="D26" s="188" t="str">
        <f>IF(ISNA(VLOOKUP($F26,DECLARATIONS!$C$5:$G$292,5,FALSE)),"",IF(VLOOKUP($F26,DECLARATIONS!$C$5:$G$292,5,FALSE)="","NOT DECLARED",VLOOKUP($F26,DECLARATIONS!$C$5:$G$292,5,FALSE)))</f>
        <v/>
      </c>
      <c r="E26" s="188" t="str">
        <f>IF(ISNA(VLOOKUP($F26,DECLARATIONS!$C$5:$F$292,4,FALSE)),"",IF(VLOOKUP($F26,DECLARATIONS!$C$5:$F$292,4,FALSE)="","NOT DECLARED",VLOOKUP($F26,DECLARATIONS!$C$5:$F$292,4,FALSE)&amp;LEFT(VLOOKUP($F26,DECLARATIONS!$C$5:$H$292,6,FALSE))))</f>
        <v/>
      </c>
      <c r="F26" s="91"/>
      <c r="G26" s="196"/>
      <c r="H26" s="188" t="str">
        <f>IF(ISNA(VLOOKUP(F26,DECLARATIONS!C$5:D$292,2,FALSE)),"",IF(VLOOKUP(F26,DECLARATIONS!C$5:D$292,2,FALSE)="","NOT DECLARED",VLOOKUP(F26,DECLARATIONS!C$5:D$292,2,FALSE)))</f>
        <v/>
      </c>
      <c r="I26" s="186">
        <f>IF(LOWER(G26)="dnf",1,IF(G26&lt;ScoringTable!B$3,ScoringTable!I$2,VLOOKUP((1000-G26),ScoringTable!G$2:I$95,3)))</f>
        <v>0</v>
      </c>
      <c r="J26" s="186" t="str" cm="1">
        <f t="array" ref="J26">IF(ISBLANK(G26), "", IF(NOT(ISNUMBER(G26)), "Not a valid time", IF(E26="","", IF(RIGHT(E26)="B", _xlfn.IFS(G26&gt;Data!$Z$7,"...",G26&gt;Data!$AA$7,"Stage 1",G26&gt;Data!$AB$7,"Stage 2",G26&gt;Data!$AC$7,"Stage 3",G26&gt;Data!$AD$7,"Stage 4",G26&gt;Data!$AE$7,"Stage 5",G26&gt;Data!$AF$7,"Stage 6",G26&gt;Data!$AG$7,"Stage 7",G26&gt;Data!$AH$7,"Stage 8",G26&lt;=Data!$AH$7,"Stage 9"), _xlfn.IFS(G26&gt;Data!$Z$18,"...",G26&gt;Data!$AA$18,"Stage 1",G26&gt;Data!$AB$18,"Stage 2",G26&gt;Data!$AC$18,"Stage 3",G26&gt;Data!$AD$18,"Stage 4",G26&gt;Data!$AE$18,"Stage 5",G26&gt;Data!$AF$18,"Stage 6",G26&gt;Data!$AG$18,"Stage 7",G26&gt;Data!$AH$18,"Stage 8",G26&lt;=Data!$AH$18,"Stage 9")))))</f>
        <v/>
      </c>
      <c r="K26" s="266" t="str" cm="1">
        <f t="array" ref="K26">IFERROR(_xlfn.IFNA(
                      _xlfn.IFS(
                      G26="", "",
                      AND(E26="U9B",G26&lt;=Data!$AI$7), "U9 Boys record",
                      AND(E26="U11B",G26&lt;=Data!$AI$12), "U11 Boys record",
                      AND(E26="U9G",G26&lt;=Data!$AI$18), "U9 Girls record",
                      AND(E26="U11G",G26&lt;=Data!$AI$23), "U11 Girls record"
                       ),""), "")</f>
        <v/>
      </c>
    </row>
    <row r="27" spans="1:11" s="11" customFormat="1" ht="16" customHeight="1">
      <c r="A27" s="187" t="s">
        <v>2</v>
      </c>
      <c r="B27" s="188" t="str">
        <f>IF(ISNA(VLOOKUP($F27,DECLARATIONS!C$5:D$292,2,FALSE)),"",IF(VLOOKUP($F27,DECLARATIONS!C$5:D$292,2,FALSE)="","NOT DECLARED",IF(ISNA(_xlfn.TEXTBEFORE(VLOOKUP($F27,DECLARATIONS!C$5:D$292,2,FALSE)," ")),VLOOKUP($F27,DECLARATIONS!C$5:D$292,2,FALSE),_xlfn.TEXTBEFORE(VLOOKUP($F27,DECLARATIONS!C$5:D$292,2,FALSE)," "))))</f>
        <v/>
      </c>
      <c r="C27" s="188" t="str">
        <f>IF(ISNA(VLOOKUP($F27,DECLARATIONS!C$5:D$292,2,FALSE)),"",IF(VLOOKUP($F27,DECLARATIONS!C$5:D$292,2,FALSE)="","NOT DECLARED",IF(ISNA(_xlfn.TEXTAFTER(VLOOKUP($F27,DECLARATIONS!C$5:D$292,2,FALSE)," ")),VLOOKUP($F27,DECLARATIONS!C$5:D$292,2,FALSE),_xlfn.TEXTAFTER(VLOOKUP($F27,DECLARATIONS!C$5:D$292,2,FALSE)," "))))</f>
        <v/>
      </c>
      <c r="D27" s="188" t="str">
        <f>IF(ISNA(VLOOKUP($F27,DECLARATIONS!$C$5:$G$292,5,FALSE)),"",IF(VLOOKUP($F27,DECLARATIONS!$C$5:$G$292,5,FALSE)="","NOT DECLARED",VLOOKUP($F27,DECLARATIONS!$C$5:$G$292,5,FALSE)))</f>
        <v/>
      </c>
      <c r="E27" s="188" t="str">
        <f>IF(ISNA(VLOOKUP($F27,DECLARATIONS!$C$5:$F$292,4,FALSE)),"",IF(VLOOKUP($F27,DECLARATIONS!$C$5:$F$292,4,FALSE)="","NOT DECLARED",VLOOKUP($F27,DECLARATIONS!$C$5:$F$292,4,FALSE)&amp;LEFT(VLOOKUP($F27,DECLARATIONS!$C$5:$H$292,6,FALSE))))</f>
        <v/>
      </c>
      <c r="F27" s="91"/>
      <c r="G27" s="196"/>
      <c r="H27" s="188" t="str">
        <f>IF(ISNA(VLOOKUP(F27,DECLARATIONS!C$5:D$292,2,FALSE)),"",IF(VLOOKUP(F27,DECLARATIONS!C$5:D$292,2,FALSE)="","NOT DECLARED",VLOOKUP(F27,DECLARATIONS!C$5:D$292,2,FALSE)))</f>
        <v/>
      </c>
      <c r="I27" s="186">
        <f>IF(LOWER(G27)="dnf",1,IF(G27&lt;ScoringTable!B$3,ScoringTable!I$2,VLOOKUP((1000-G27),ScoringTable!G$2:I$95,3)))</f>
        <v>0</v>
      </c>
      <c r="J27" s="186" t="str" cm="1">
        <f t="array" ref="J27">IF(ISBLANK(G27), "", IF(NOT(ISNUMBER(G27)), "Not a valid time", IF(E27="","", IF(RIGHT(E27)="B", _xlfn.IFS(G27&gt;Data!$Z$7,"...",G27&gt;Data!$AA$7,"Stage 1",G27&gt;Data!$AB$7,"Stage 2",G27&gt;Data!$AC$7,"Stage 3",G27&gt;Data!$AD$7,"Stage 4",G27&gt;Data!$AE$7,"Stage 5",G27&gt;Data!$AF$7,"Stage 6",G27&gt;Data!$AG$7,"Stage 7",G27&gt;Data!$AH$7,"Stage 8",G27&lt;=Data!$AH$7,"Stage 9"), _xlfn.IFS(G27&gt;Data!$Z$18,"...",G27&gt;Data!$AA$18,"Stage 1",G27&gt;Data!$AB$18,"Stage 2",G27&gt;Data!$AC$18,"Stage 3",G27&gt;Data!$AD$18,"Stage 4",G27&gt;Data!$AE$18,"Stage 5",G27&gt;Data!$AF$18,"Stage 6",G27&gt;Data!$AG$18,"Stage 7",G27&gt;Data!$AH$18,"Stage 8",G27&lt;=Data!$AH$18,"Stage 9")))))</f>
        <v/>
      </c>
      <c r="K27" s="266" t="str" cm="1">
        <f t="array" ref="K27">IFERROR(_xlfn.IFNA(
                      _xlfn.IFS(
                      G27="", "",
                      AND(E27="U9B",G27&lt;=Data!$AI$7), "U9 Boys record",
                      AND(E27="U11B",G27&lt;=Data!$AI$12), "U11 Boys record",
                      AND(E27="U9G",G27&lt;=Data!$AI$18), "U9 Girls record",
                      AND(E27="U11G",G27&lt;=Data!$AI$23), "U11 Girls record"
                       ),""), "")</f>
        <v/>
      </c>
    </row>
    <row r="28" spans="1:11" s="11" customFormat="1" ht="16" customHeight="1">
      <c r="A28" s="187" t="s">
        <v>2</v>
      </c>
      <c r="B28" s="188" t="str">
        <f>IF(ISNA(VLOOKUP($F28,DECLARATIONS!C$5:D$292,2,FALSE)),"",IF(VLOOKUP($F28,DECLARATIONS!C$5:D$292,2,FALSE)="","NOT DECLARED",IF(ISNA(_xlfn.TEXTBEFORE(VLOOKUP($F28,DECLARATIONS!C$5:D$292,2,FALSE)," ")),VLOOKUP($F28,DECLARATIONS!C$5:D$292,2,FALSE),_xlfn.TEXTBEFORE(VLOOKUP($F28,DECLARATIONS!C$5:D$292,2,FALSE)," "))))</f>
        <v/>
      </c>
      <c r="C28" s="188" t="str">
        <f>IF(ISNA(VLOOKUP($F28,DECLARATIONS!C$5:D$292,2,FALSE)),"",IF(VLOOKUP($F28,DECLARATIONS!C$5:D$292,2,FALSE)="","NOT DECLARED",IF(ISNA(_xlfn.TEXTAFTER(VLOOKUP($F28,DECLARATIONS!C$5:D$292,2,FALSE)," ")),VLOOKUP($F28,DECLARATIONS!C$5:D$292,2,FALSE),_xlfn.TEXTAFTER(VLOOKUP($F28,DECLARATIONS!C$5:D$292,2,FALSE)," "))))</f>
        <v/>
      </c>
      <c r="D28" s="188" t="str">
        <f>IF(ISNA(VLOOKUP($F28,DECLARATIONS!$C$5:$G$292,5,FALSE)),"",IF(VLOOKUP($F28,DECLARATIONS!$C$5:$G$292,5,FALSE)="","NOT DECLARED",VLOOKUP($F28,DECLARATIONS!$C$5:$G$292,5,FALSE)))</f>
        <v/>
      </c>
      <c r="E28" s="188" t="str">
        <f>IF(ISNA(VLOOKUP($F28,DECLARATIONS!$C$5:$F$292,4,FALSE)),"",IF(VLOOKUP($F28,DECLARATIONS!$C$5:$F$292,4,FALSE)="","NOT DECLARED",VLOOKUP($F28,DECLARATIONS!$C$5:$F$292,4,FALSE)&amp;LEFT(VLOOKUP($F28,DECLARATIONS!$C$5:$H$292,6,FALSE))))</f>
        <v/>
      </c>
      <c r="F28" s="91"/>
      <c r="G28" s="196"/>
      <c r="H28" s="188" t="str">
        <f>IF(ISNA(VLOOKUP(F28,DECLARATIONS!C$5:D$292,2,FALSE)),"",IF(VLOOKUP(F28,DECLARATIONS!C$5:D$292,2,FALSE)="","NOT DECLARED",VLOOKUP(F28,DECLARATIONS!C$5:D$292,2,FALSE)))</f>
        <v/>
      </c>
      <c r="I28" s="186">
        <f>IF(LOWER(G28)="dnf",1,IF(G28&lt;ScoringTable!B$3,ScoringTable!I$2,VLOOKUP((1000-G28),ScoringTable!G$2:I$95,3)))</f>
        <v>0</v>
      </c>
      <c r="J28" s="186" t="str" cm="1">
        <f t="array" ref="J28">IF(ISBLANK(G28), "", IF(NOT(ISNUMBER(G28)), "Not a valid time", IF(E28="","", IF(RIGHT(E28)="B", _xlfn.IFS(G28&gt;Data!$Z$7,"...",G28&gt;Data!$AA$7,"Stage 1",G28&gt;Data!$AB$7,"Stage 2",G28&gt;Data!$AC$7,"Stage 3",G28&gt;Data!$AD$7,"Stage 4",G28&gt;Data!$AE$7,"Stage 5",G28&gt;Data!$AF$7,"Stage 6",G28&gt;Data!$AG$7,"Stage 7",G28&gt;Data!$AH$7,"Stage 8",G28&lt;=Data!$AH$7,"Stage 9"), _xlfn.IFS(G28&gt;Data!$Z$18,"...",G28&gt;Data!$AA$18,"Stage 1",G28&gt;Data!$AB$18,"Stage 2",G28&gt;Data!$AC$18,"Stage 3",G28&gt;Data!$AD$18,"Stage 4",G28&gt;Data!$AE$18,"Stage 5",G28&gt;Data!$AF$18,"Stage 6",G28&gt;Data!$AG$18,"Stage 7",G28&gt;Data!$AH$18,"Stage 8",G28&lt;=Data!$AH$18,"Stage 9")))))</f>
        <v/>
      </c>
      <c r="K28" s="266" t="str" cm="1">
        <f t="array" ref="K28">IFERROR(_xlfn.IFNA(
                      _xlfn.IFS(
                      G28="", "",
                      AND(E28="U9B",G28&lt;=Data!$AI$7), "U9 Boys record",
                      AND(E28="U11B",G28&lt;=Data!$AI$12), "U11 Boys record",
                      AND(E28="U9G",G28&lt;=Data!$AI$18), "U9 Girls record",
                      AND(E28="U11G",G28&lt;=Data!$AI$23), "U11 Girls record"
                       ),""), "")</f>
        <v/>
      </c>
    </row>
    <row r="29" spans="1:11" s="11" customFormat="1" ht="16" customHeight="1">
      <c r="A29" s="187" t="s">
        <v>2</v>
      </c>
      <c r="B29" s="188" t="str">
        <f>IF(ISNA(VLOOKUP($F29,DECLARATIONS!C$5:D$292,2,FALSE)),"",IF(VLOOKUP($F29,DECLARATIONS!C$5:D$292,2,FALSE)="","NOT DECLARED",IF(ISNA(_xlfn.TEXTBEFORE(VLOOKUP($F29,DECLARATIONS!C$5:D$292,2,FALSE)," ")),VLOOKUP($F29,DECLARATIONS!C$5:D$292,2,FALSE),_xlfn.TEXTBEFORE(VLOOKUP($F29,DECLARATIONS!C$5:D$292,2,FALSE)," "))))</f>
        <v/>
      </c>
      <c r="C29" s="188" t="str">
        <f>IF(ISNA(VLOOKUP($F29,DECLARATIONS!C$5:D$292,2,FALSE)),"",IF(VLOOKUP($F29,DECLARATIONS!C$5:D$292,2,FALSE)="","NOT DECLARED",IF(ISNA(_xlfn.TEXTAFTER(VLOOKUP($F29,DECLARATIONS!C$5:D$292,2,FALSE)," ")),VLOOKUP($F29,DECLARATIONS!C$5:D$292,2,FALSE),_xlfn.TEXTAFTER(VLOOKUP($F29,DECLARATIONS!C$5:D$292,2,FALSE)," "))))</f>
        <v/>
      </c>
      <c r="D29" s="188" t="str">
        <f>IF(ISNA(VLOOKUP($F29,DECLARATIONS!$C$5:$G$292,5,FALSE)),"",IF(VLOOKUP($F29,DECLARATIONS!$C$5:$G$292,5,FALSE)="","NOT DECLARED",VLOOKUP($F29,DECLARATIONS!$C$5:$G$292,5,FALSE)))</f>
        <v/>
      </c>
      <c r="E29" s="188" t="str">
        <f>IF(ISNA(VLOOKUP($F29,DECLARATIONS!$C$5:$F$292,4,FALSE)),"",IF(VLOOKUP($F29,DECLARATIONS!$C$5:$F$292,4,FALSE)="","NOT DECLARED",VLOOKUP($F29,DECLARATIONS!$C$5:$F$292,4,FALSE)&amp;LEFT(VLOOKUP($F29,DECLARATIONS!$C$5:$H$292,6,FALSE))))</f>
        <v/>
      </c>
      <c r="F29" s="91"/>
      <c r="G29" s="196"/>
      <c r="H29" s="188" t="str">
        <f>IF(ISNA(VLOOKUP(F29,DECLARATIONS!C$5:D$292,2,FALSE)),"",IF(VLOOKUP(F29,DECLARATIONS!C$5:D$292,2,FALSE)="","NOT DECLARED",VLOOKUP(F29,DECLARATIONS!C$5:D$292,2,FALSE)))</f>
        <v/>
      </c>
      <c r="I29" s="186">
        <f>IF(LOWER(G29)="dnf",1,IF(G29&lt;ScoringTable!B$3,ScoringTable!I$2,VLOOKUP((1000-G29),ScoringTable!G$2:I$95,3)))</f>
        <v>0</v>
      </c>
      <c r="J29" s="186" t="str" cm="1">
        <f t="array" ref="J29">IF(ISBLANK(G29), "", IF(NOT(ISNUMBER(G29)), "Not a valid time", IF(E29="","", IF(RIGHT(E29)="B", _xlfn.IFS(G29&gt;Data!$Z$7,"...",G29&gt;Data!$AA$7,"Stage 1",G29&gt;Data!$AB$7,"Stage 2",G29&gt;Data!$AC$7,"Stage 3",G29&gt;Data!$AD$7,"Stage 4",G29&gt;Data!$AE$7,"Stage 5",G29&gt;Data!$AF$7,"Stage 6",G29&gt;Data!$AG$7,"Stage 7",G29&gt;Data!$AH$7,"Stage 8",G29&lt;=Data!$AH$7,"Stage 9"), _xlfn.IFS(G29&gt;Data!$Z$18,"...",G29&gt;Data!$AA$18,"Stage 1",G29&gt;Data!$AB$18,"Stage 2",G29&gt;Data!$AC$18,"Stage 3",G29&gt;Data!$AD$18,"Stage 4",G29&gt;Data!$AE$18,"Stage 5",G29&gt;Data!$AF$18,"Stage 6",G29&gt;Data!$AG$18,"Stage 7",G29&gt;Data!$AH$18,"Stage 8",G29&lt;=Data!$AH$18,"Stage 9")))))</f>
        <v/>
      </c>
      <c r="K29" s="266" t="str" cm="1">
        <f t="array" ref="K29">IFERROR(_xlfn.IFNA(
                      _xlfn.IFS(
                      G29="", "",
                      AND(E29="U9B",G29&lt;=Data!$AI$7), "U9 Boys record",
                      AND(E29="U11B",G29&lt;=Data!$AI$12), "U11 Boys record",
                      AND(E29="U9G",G29&lt;=Data!$AI$18), "U9 Girls record",
                      AND(E29="U11G",G29&lt;=Data!$AI$23), "U11 Girls record"
                       ),""), "")</f>
        <v/>
      </c>
    </row>
    <row r="30" spans="1:11" s="11" customFormat="1" ht="16" customHeight="1">
      <c r="A30" s="187" t="s">
        <v>2</v>
      </c>
      <c r="B30" s="188" t="str">
        <f>IF(ISNA(VLOOKUP($F30,DECLARATIONS!C$5:D$292,2,FALSE)),"",IF(VLOOKUP($F30,DECLARATIONS!C$5:D$292,2,FALSE)="","NOT DECLARED",IF(ISNA(_xlfn.TEXTBEFORE(VLOOKUP($F30,DECLARATIONS!C$5:D$292,2,FALSE)," ")),VLOOKUP($F30,DECLARATIONS!C$5:D$292,2,FALSE),_xlfn.TEXTBEFORE(VLOOKUP($F30,DECLARATIONS!C$5:D$292,2,FALSE)," "))))</f>
        <v/>
      </c>
      <c r="C30" s="188" t="str">
        <f>IF(ISNA(VLOOKUP($F30,DECLARATIONS!C$5:D$292,2,FALSE)),"",IF(VLOOKUP($F30,DECLARATIONS!C$5:D$292,2,FALSE)="","NOT DECLARED",IF(ISNA(_xlfn.TEXTAFTER(VLOOKUP($F30,DECLARATIONS!C$5:D$292,2,FALSE)," ")),VLOOKUP($F30,DECLARATIONS!C$5:D$292,2,FALSE),_xlfn.TEXTAFTER(VLOOKUP($F30,DECLARATIONS!C$5:D$292,2,FALSE)," "))))</f>
        <v/>
      </c>
      <c r="D30" s="188" t="str">
        <f>IF(ISNA(VLOOKUP($F30,DECLARATIONS!$C$5:$G$292,5,FALSE)),"",IF(VLOOKUP($F30,DECLARATIONS!$C$5:$G$292,5,FALSE)="","NOT DECLARED",VLOOKUP($F30,DECLARATIONS!$C$5:$G$292,5,FALSE)))</f>
        <v/>
      </c>
      <c r="E30" s="188" t="str">
        <f>IF(ISNA(VLOOKUP($F30,DECLARATIONS!$C$5:$F$292,4,FALSE)),"",IF(VLOOKUP($F30,DECLARATIONS!$C$5:$F$292,4,FALSE)="","NOT DECLARED",VLOOKUP($F30,DECLARATIONS!$C$5:$F$292,4,FALSE)&amp;LEFT(VLOOKUP($F30,DECLARATIONS!$C$5:$H$292,6,FALSE))))</f>
        <v/>
      </c>
      <c r="F30" s="91"/>
      <c r="G30" s="196"/>
      <c r="H30" s="188" t="str">
        <f>IF(ISNA(VLOOKUP(F30,DECLARATIONS!C$5:D$292,2,FALSE)),"",IF(VLOOKUP(F30,DECLARATIONS!C$5:D$292,2,FALSE)="","NOT DECLARED",VLOOKUP(F30,DECLARATIONS!C$5:D$292,2,FALSE)))</f>
        <v/>
      </c>
      <c r="I30" s="186">
        <f>IF(LOWER(G30)="dnf",1,IF(G30&lt;ScoringTable!B$3,ScoringTable!I$2,VLOOKUP((1000-G30),ScoringTable!G$2:I$95,3)))</f>
        <v>0</v>
      </c>
      <c r="J30" s="186" t="str" cm="1">
        <f t="array" ref="J30">IF(ISBLANK(G30), "", IF(NOT(ISNUMBER(G30)), "Not a valid time", IF(E30="","", IF(RIGHT(E30)="B", _xlfn.IFS(G30&gt;Data!$Z$7,"...",G30&gt;Data!$AA$7,"Stage 1",G30&gt;Data!$AB$7,"Stage 2",G30&gt;Data!$AC$7,"Stage 3",G30&gt;Data!$AD$7,"Stage 4",G30&gt;Data!$AE$7,"Stage 5",G30&gt;Data!$AF$7,"Stage 6",G30&gt;Data!$AG$7,"Stage 7",G30&gt;Data!$AH$7,"Stage 8",G30&lt;=Data!$AH$7,"Stage 9"), _xlfn.IFS(G30&gt;Data!$Z$18,"...",G30&gt;Data!$AA$18,"Stage 1",G30&gt;Data!$AB$18,"Stage 2",G30&gt;Data!$AC$18,"Stage 3",G30&gt;Data!$AD$18,"Stage 4",G30&gt;Data!$AE$18,"Stage 5",G30&gt;Data!$AF$18,"Stage 6",G30&gt;Data!$AG$18,"Stage 7",G30&gt;Data!$AH$18,"Stage 8",G30&lt;=Data!$AH$18,"Stage 9")))))</f>
        <v/>
      </c>
      <c r="K30" s="266" t="str" cm="1">
        <f t="array" ref="K30">IFERROR(_xlfn.IFNA(
                      _xlfn.IFS(
                      G30="", "",
                      AND(E30="U9B",G30&lt;=Data!$AI$7), "U9 Boys record",
                      AND(E30="U11B",G30&lt;=Data!$AI$12), "U11 Boys record",
                      AND(E30="U9G",G30&lt;=Data!$AI$18), "U9 Girls record",
                      AND(E30="U11G",G30&lt;=Data!$AI$23), "U11 Girls record"
                       ),""), "")</f>
        <v/>
      </c>
    </row>
    <row r="31" spans="1:11" s="11" customFormat="1" ht="16" customHeight="1">
      <c r="A31" s="187" t="s">
        <v>2</v>
      </c>
      <c r="B31" s="188" t="str">
        <f>IF(ISNA(VLOOKUP($F31,DECLARATIONS!C$5:D$292,2,FALSE)),"",IF(VLOOKUP($F31,DECLARATIONS!C$5:D$292,2,FALSE)="","NOT DECLARED",IF(ISNA(_xlfn.TEXTBEFORE(VLOOKUP($F31,DECLARATIONS!C$5:D$292,2,FALSE)," ")),VLOOKUP($F31,DECLARATIONS!C$5:D$292,2,FALSE),_xlfn.TEXTBEFORE(VLOOKUP($F31,DECLARATIONS!C$5:D$292,2,FALSE)," "))))</f>
        <v/>
      </c>
      <c r="C31" s="188" t="str">
        <f>IF(ISNA(VLOOKUP($F31,DECLARATIONS!C$5:D$292,2,FALSE)),"",IF(VLOOKUP($F31,DECLARATIONS!C$5:D$292,2,FALSE)="","NOT DECLARED",IF(ISNA(_xlfn.TEXTAFTER(VLOOKUP($F31,DECLARATIONS!C$5:D$292,2,FALSE)," ")),VLOOKUP($F31,DECLARATIONS!C$5:D$292,2,FALSE),_xlfn.TEXTAFTER(VLOOKUP($F31,DECLARATIONS!C$5:D$292,2,FALSE)," "))))</f>
        <v/>
      </c>
      <c r="D31" s="188" t="str">
        <f>IF(ISNA(VLOOKUP($F31,DECLARATIONS!$C$5:$G$292,5,FALSE)),"",IF(VLOOKUP($F31,DECLARATIONS!$C$5:$G$292,5,FALSE)="","NOT DECLARED",VLOOKUP($F31,DECLARATIONS!$C$5:$G$292,5,FALSE)))</f>
        <v/>
      </c>
      <c r="E31" s="188" t="str">
        <f>IF(ISNA(VLOOKUP($F31,DECLARATIONS!$C$5:$F$292,4,FALSE)),"",IF(VLOOKUP($F31,DECLARATIONS!$C$5:$F$292,4,FALSE)="","NOT DECLARED",VLOOKUP($F31,DECLARATIONS!$C$5:$F$292,4,FALSE)&amp;LEFT(VLOOKUP($F31,DECLARATIONS!$C$5:$H$292,6,FALSE))))</f>
        <v/>
      </c>
      <c r="F31" s="91"/>
      <c r="G31" s="196"/>
      <c r="H31" s="188" t="str">
        <f>IF(ISNA(VLOOKUP(F31,DECLARATIONS!C$5:D$292,2,FALSE)),"",IF(VLOOKUP(F31,DECLARATIONS!C$5:D$292,2,FALSE)="","NOT DECLARED",VLOOKUP(F31,DECLARATIONS!C$5:D$292,2,FALSE)))</f>
        <v/>
      </c>
      <c r="I31" s="186">
        <f>IF(LOWER(G31)="dnf",1,IF(G31&lt;ScoringTable!B$3,ScoringTable!I$2,VLOOKUP((1000-G31),ScoringTable!G$2:I$95,3)))</f>
        <v>0</v>
      </c>
      <c r="J31" s="186" t="str" cm="1">
        <f t="array" ref="J31">IF(ISBLANK(G31), "", IF(NOT(ISNUMBER(G31)), "Not a valid time", IF(E31="","", IF(RIGHT(E31)="B", _xlfn.IFS(G31&gt;Data!$Z$7,"...",G31&gt;Data!$AA$7,"Stage 1",G31&gt;Data!$AB$7,"Stage 2",G31&gt;Data!$AC$7,"Stage 3",G31&gt;Data!$AD$7,"Stage 4",G31&gt;Data!$AE$7,"Stage 5",G31&gt;Data!$AF$7,"Stage 6",G31&gt;Data!$AG$7,"Stage 7",G31&gt;Data!$AH$7,"Stage 8",G31&lt;=Data!$AH$7,"Stage 9"), _xlfn.IFS(G31&gt;Data!$Z$18,"...",G31&gt;Data!$AA$18,"Stage 1",G31&gt;Data!$AB$18,"Stage 2",G31&gt;Data!$AC$18,"Stage 3",G31&gt;Data!$AD$18,"Stage 4",G31&gt;Data!$AE$18,"Stage 5",G31&gt;Data!$AF$18,"Stage 6",G31&gt;Data!$AG$18,"Stage 7",G31&gt;Data!$AH$18,"Stage 8",G31&lt;=Data!$AH$18,"Stage 9")))))</f>
        <v/>
      </c>
      <c r="K31" s="266" t="str" cm="1">
        <f t="array" ref="K31">IFERROR(_xlfn.IFNA(
                      _xlfn.IFS(
                      G31="", "",
                      AND(E31="U9B",G31&lt;=Data!$AI$7), "U9 Boys record",
                      AND(E31="U11B",G31&lt;=Data!$AI$12), "U11 Boys record",
                      AND(E31="U9G",G31&lt;=Data!$AI$18), "U9 Girls record",
                      AND(E31="U11G",G31&lt;=Data!$AI$23), "U11 Girls record"
                       ),""), "")</f>
        <v/>
      </c>
    </row>
    <row r="32" spans="1:11" s="11" customFormat="1" ht="16" customHeight="1">
      <c r="A32" s="187" t="s">
        <v>2</v>
      </c>
      <c r="B32" s="188" t="str">
        <f>IF(ISNA(VLOOKUP($F32,DECLARATIONS!C$5:D$292,2,FALSE)),"",IF(VLOOKUP($F32,DECLARATIONS!C$5:D$292,2,FALSE)="","NOT DECLARED",IF(ISNA(_xlfn.TEXTBEFORE(VLOOKUP($F32,DECLARATIONS!C$5:D$292,2,FALSE)," ")),VLOOKUP($F32,DECLARATIONS!C$5:D$292,2,FALSE),_xlfn.TEXTBEFORE(VLOOKUP($F32,DECLARATIONS!C$5:D$292,2,FALSE)," "))))</f>
        <v/>
      </c>
      <c r="C32" s="188" t="str">
        <f>IF(ISNA(VLOOKUP($F32,DECLARATIONS!C$5:D$292,2,FALSE)),"",IF(VLOOKUP($F32,DECLARATIONS!C$5:D$292,2,FALSE)="","NOT DECLARED",IF(ISNA(_xlfn.TEXTAFTER(VLOOKUP($F32,DECLARATIONS!C$5:D$292,2,FALSE)," ")),VLOOKUP($F32,DECLARATIONS!C$5:D$292,2,FALSE),_xlfn.TEXTAFTER(VLOOKUP($F32,DECLARATIONS!C$5:D$292,2,FALSE)," "))))</f>
        <v/>
      </c>
      <c r="D32" s="188" t="str">
        <f>IF(ISNA(VLOOKUP($F32,DECLARATIONS!$C$5:$G$292,5,FALSE)),"",IF(VLOOKUP($F32,DECLARATIONS!$C$5:$G$292,5,FALSE)="","NOT DECLARED",VLOOKUP($F32,DECLARATIONS!$C$5:$G$292,5,FALSE)))</f>
        <v/>
      </c>
      <c r="E32" s="188" t="str">
        <f>IF(ISNA(VLOOKUP($F32,DECLARATIONS!$C$5:$F$292,4,FALSE)),"",IF(VLOOKUP($F32,DECLARATIONS!$C$5:$F$292,4,FALSE)="","NOT DECLARED",VLOOKUP($F32,DECLARATIONS!$C$5:$F$292,4,FALSE)&amp;LEFT(VLOOKUP($F32,DECLARATIONS!$C$5:$H$292,6,FALSE))))</f>
        <v/>
      </c>
      <c r="F32" s="91"/>
      <c r="G32" s="196"/>
      <c r="H32" s="188" t="str">
        <f>IF(ISNA(VLOOKUP(F32,DECLARATIONS!C$5:D$292,2,FALSE)),"",IF(VLOOKUP(F32,DECLARATIONS!C$5:D$292,2,FALSE)="","NOT DECLARED",VLOOKUP(F32,DECLARATIONS!C$5:D$292,2,FALSE)))</f>
        <v/>
      </c>
      <c r="I32" s="186">
        <f>IF(LOWER(G32)="dnf",1,IF(G32&lt;ScoringTable!B$3,ScoringTable!I$2,VLOOKUP((1000-G32),ScoringTable!G$2:I$95,3)))</f>
        <v>0</v>
      </c>
      <c r="J32" s="186" t="str" cm="1">
        <f t="array" ref="J32">IF(ISBLANK(G32), "", IF(NOT(ISNUMBER(G32)), "Not a valid time", IF(E32="","", IF(RIGHT(E32)="B", _xlfn.IFS(G32&gt;Data!$Z$7,"...",G32&gt;Data!$AA$7,"Stage 1",G32&gt;Data!$AB$7,"Stage 2",G32&gt;Data!$AC$7,"Stage 3",G32&gt;Data!$AD$7,"Stage 4",G32&gt;Data!$AE$7,"Stage 5",G32&gt;Data!$AF$7,"Stage 6",G32&gt;Data!$AG$7,"Stage 7",G32&gt;Data!$AH$7,"Stage 8",G32&lt;=Data!$AH$7,"Stage 9"), _xlfn.IFS(G32&gt;Data!$Z$18,"...",G32&gt;Data!$AA$18,"Stage 1",G32&gt;Data!$AB$18,"Stage 2",G32&gt;Data!$AC$18,"Stage 3",G32&gt;Data!$AD$18,"Stage 4",G32&gt;Data!$AE$18,"Stage 5",G32&gt;Data!$AF$18,"Stage 6",G32&gt;Data!$AG$18,"Stage 7",G32&gt;Data!$AH$18,"Stage 8",G32&lt;=Data!$AH$18,"Stage 9")))))</f>
        <v/>
      </c>
      <c r="K32" s="266" t="str" cm="1">
        <f t="array" ref="K32">IFERROR(_xlfn.IFNA(
                      _xlfn.IFS(
                      G32="", "",
                      AND(E32="U9B",G32&lt;=Data!$AI$7), "U9 Boys record",
                      AND(E32="U11B",G32&lt;=Data!$AI$12), "U11 Boys record",
                      AND(E32="U9G",G32&lt;=Data!$AI$18), "U9 Girls record",
                      AND(E32="U11G",G32&lt;=Data!$AI$23), "U11 Girls record"
                       ),""), "")</f>
        <v/>
      </c>
    </row>
    <row r="33" spans="1:11" s="11" customFormat="1" ht="16" customHeight="1">
      <c r="A33" s="187" t="s">
        <v>2</v>
      </c>
      <c r="B33" s="188" t="str">
        <f>IF(ISNA(VLOOKUP($F33,DECLARATIONS!C$5:D$292,2,FALSE)),"",IF(VLOOKUP($F33,DECLARATIONS!C$5:D$292,2,FALSE)="","NOT DECLARED",IF(ISNA(_xlfn.TEXTBEFORE(VLOOKUP($F33,DECLARATIONS!C$5:D$292,2,FALSE)," ")),VLOOKUP($F33,DECLARATIONS!C$5:D$292,2,FALSE),_xlfn.TEXTBEFORE(VLOOKUP($F33,DECLARATIONS!C$5:D$292,2,FALSE)," "))))</f>
        <v/>
      </c>
      <c r="C33" s="188" t="str">
        <f>IF(ISNA(VLOOKUP($F33,DECLARATIONS!C$5:D$292,2,FALSE)),"",IF(VLOOKUP($F33,DECLARATIONS!C$5:D$292,2,FALSE)="","NOT DECLARED",IF(ISNA(_xlfn.TEXTAFTER(VLOOKUP($F33,DECLARATIONS!C$5:D$292,2,FALSE)," ")),VLOOKUP($F33,DECLARATIONS!C$5:D$292,2,FALSE),_xlfn.TEXTAFTER(VLOOKUP($F33,DECLARATIONS!C$5:D$292,2,FALSE)," "))))</f>
        <v/>
      </c>
      <c r="D33" s="188" t="str">
        <f>IF(ISNA(VLOOKUP($F33,DECLARATIONS!$C$5:$G$292,5,FALSE)),"",IF(VLOOKUP($F33,DECLARATIONS!$C$5:$G$292,5,FALSE)="","NOT DECLARED",VLOOKUP($F33,DECLARATIONS!$C$5:$G$292,5,FALSE)))</f>
        <v/>
      </c>
      <c r="E33" s="188" t="str">
        <f>IF(ISNA(VLOOKUP($F33,DECLARATIONS!$C$5:$F$292,4,FALSE)),"",IF(VLOOKUP($F33,DECLARATIONS!$C$5:$F$292,4,FALSE)="","NOT DECLARED",VLOOKUP($F33,DECLARATIONS!$C$5:$F$292,4,FALSE)&amp;LEFT(VLOOKUP($F33,DECLARATIONS!$C$5:$H$292,6,FALSE))))</f>
        <v/>
      </c>
      <c r="F33" s="91"/>
      <c r="G33" s="196"/>
      <c r="H33" s="188" t="str">
        <f>IF(ISNA(VLOOKUP(F33,DECLARATIONS!C$5:D$292,2,FALSE)),"",IF(VLOOKUP(F33,DECLARATIONS!C$5:D$292,2,FALSE)="","NOT DECLARED",VLOOKUP(F33,DECLARATIONS!C$5:D$292,2,FALSE)))</f>
        <v/>
      </c>
      <c r="I33" s="186">
        <f>IF(LOWER(G33)="dnf",1,IF(G33&lt;ScoringTable!B$3,ScoringTable!I$2,VLOOKUP((1000-G33),ScoringTable!G$2:I$95,3)))</f>
        <v>0</v>
      </c>
      <c r="J33" s="186" t="str" cm="1">
        <f t="array" ref="J33">IF(ISBLANK(G33), "", IF(NOT(ISNUMBER(G33)), "Not a valid time", IF(E33="","", IF(RIGHT(E33)="B", _xlfn.IFS(G33&gt;Data!$Z$7,"...",G33&gt;Data!$AA$7,"Stage 1",G33&gt;Data!$AB$7,"Stage 2",G33&gt;Data!$AC$7,"Stage 3",G33&gt;Data!$AD$7,"Stage 4",G33&gt;Data!$AE$7,"Stage 5",G33&gt;Data!$AF$7,"Stage 6",G33&gt;Data!$AG$7,"Stage 7",G33&gt;Data!$AH$7,"Stage 8",G33&lt;=Data!$AH$7,"Stage 9"), _xlfn.IFS(G33&gt;Data!$Z$18,"...",G33&gt;Data!$AA$18,"Stage 1",G33&gt;Data!$AB$18,"Stage 2",G33&gt;Data!$AC$18,"Stage 3",G33&gt;Data!$AD$18,"Stage 4",G33&gt;Data!$AE$18,"Stage 5",G33&gt;Data!$AF$18,"Stage 6",G33&gt;Data!$AG$18,"Stage 7",G33&gt;Data!$AH$18,"Stage 8",G33&lt;=Data!$AH$18,"Stage 9")))))</f>
        <v/>
      </c>
      <c r="K33" s="266" t="str" cm="1">
        <f t="array" ref="K33">IFERROR(_xlfn.IFNA(
                      _xlfn.IFS(
                      G33="", "",
                      AND(E33="U9B",G33&lt;=Data!$AI$7), "U9 Boys record",
                      AND(E33="U11B",G33&lt;=Data!$AI$12), "U11 Boys record",
                      AND(E33="U9G",G33&lt;=Data!$AI$18), "U9 Girls record",
                      AND(E33="U11G",G33&lt;=Data!$AI$23), "U11 Girls record"
                       ),""), "")</f>
        <v/>
      </c>
    </row>
    <row r="34" spans="1:11" s="11" customFormat="1" ht="16" customHeight="1">
      <c r="A34" s="187" t="s">
        <v>2</v>
      </c>
      <c r="B34" s="188" t="str">
        <f>IF(ISNA(VLOOKUP($F34,DECLARATIONS!C$5:D$292,2,FALSE)),"",IF(VLOOKUP($F34,DECLARATIONS!C$5:D$292,2,FALSE)="","NOT DECLARED",IF(ISNA(_xlfn.TEXTBEFORE(VLOOKUP($F34,DECLARATIONS!C$5:D$292,2,FALSE)," ")),VLOOKUP($F34,DECLARATIONS!C$5:D$292,2,FALSE),_xlfn.TEXTBEFORE(VLOOKUP($F34,DECLARATIONS!C$5:D$292,2,FALSE)," "))))</f>
        <v/>
      </c>
      <c r="C34" s="188" t="str">
        <f>IF(ISNA(VLOOKUP($F34,DECLARATIONS!C$5:D$292,2,FALSE)),"",IF(VLOOKUP($F34,DECLARATIONS!C$5:D$292,2,FALSE)="","NOT DECLARED",IF(ISNA(_xlfn.TEXTAFTER(VLOOKUP($F34,DECLARATIONS!C$5:D$292,2,FALSE)," ")),VLOOKUP($F34,DECLARATIONS!C$5:D$292,2,FALSE),_xlfn.TEXTAFTER(VLOOKUP($F34,DECLARATIONS!C$5:D$292,2,FALSE)," "))))</f>
        <v/>
      </c>
      <c r="D34" s="188" t="str">
        <f>IF(ISNA(VLOOKUP($F34,DECLARATIONS!$C$5:$G$292,5,FALSE)),"",IF(VLOOKUP($F34,DECLARATIONS!$C$5:$G$292,5,FALSE)="","NOT DECLARED",VLOOKUP($F34,DECLARATIONS!$C$5:$G$292,5,FALSE)))</f>
        <v/>
      </c>
      <c r="E34" s="188" t="str">
        <f>IF(ISNA(VLOOKUP($F34,DECLARATIONS!$C$5:$F$292,4,FALSE)),"",IF(VLOOKUP($F34,DECLARATIONS!$C$5:$F$292,4,FALSE)="","NOT DECLARED",VLOOKUP($F34,DECLARATIONS!$C$5:$F$292,4,FALSE)&amp;LEFT(VLOOKUP($F34,DECLARATIONS!$C$5:$H$292,6,FALSE))))</f>
        <v/>
      </c>
      <c r="F34" s="91"/>
      <c r="G34" s="196"/>
      <c r="H34" s="188" t="str">
        <f>IF(ISNA(VLOOKUP(F34,DECLARATIONS!C$5:D$292,2,FALSE)),"",IF(VLOOKUP(F34,DECLARATIONS!C$5:D$292,2,FALSE)="","NOT DECLARED",VLOOKUP(F34,DECLARATIONS!C$5:D$292,2,FALSE)))</f>
        <v/>
      </c>
      <c r="I34" s="186">
        <f>IF(LOWER(G34)="dnf",1,IF(G34&lt;ScoringTable!B$3,ScoringTable!I$2,VLOOKUP((1000-G34),ScoringTable!G$2:I$95,3)))</f>
        <v>0</v>
      </c>
      <c r="J34" s="186" t="str" cm="1">
        <f t="array" ref="J34">IF(ISBLANK(G34), "", IF(NOT(ISNUMBER(G34)), "Not a valid time", IF(E34="","", IF(RIGHT(E34)="B", _xlfn.IFS(G34&gt;Data!$Z$7,"...",G34&gt;Data!$AA$7,"Stage 1",G34&gt;Data!$AB$7,"Stage 2",G34&gt;Data!$AC$7,"Stage 3",G34&gt;Data!$AD$7,"Stage 4",G34&gt;Data!$AE$7,"Stage 5",G34&gt;Data!$AF$7,"Stage 6",G34&gt;Data!$AG$7,"Stage 7",G34&gt;Data!$AH$7,"Stage 8",G34&lt;=Data!$AH$7,"Stage 9"), _xlfn.IFS(G34&gt;Data!$Z$18,"...",G34&gt;Data!$AA$18,"Stage 1",G34&gt;Data!$AB$18,"Stage 2",G34&gt;Data!$AC$18,"Stage 3",G34&gt;Data!$AD$18,"Stage 4",G34&gt;Data!$AE$18,"Stage 5",G34&gt;Data!$AF$18,"Stage 6",G34&gt;Data!$AG$18,"Stage 7",G34&gt;Data!$AH$18,"Stage 8",G34&lt;=Data!$AH$18,"Stage 9")))))</f>
        <v/>
      </c>
      <c r="K34" s="266" t="str" cm="1">
        <f t="array" ref="K34">IFERROR(_xlfn.IFNA(
                      _xlfn.IFS(
                      G34="", "",
                      AND(E34="U9B",G34&lt;=Data!$AI$7), "U9 Boys record",
                      AND(E34="U11B",G34&lt;=Data!$AI$12), "U11 Boys record",
                      AND(E34="U9G",G34&lt;=Data!$AI$18), "U9 Girls record",
                      AND(E34="U11G",G34&lt;=Data!$AI$23), "U11 Girls record"
                       ),""), "")</f>
        <v/>
      </c>
    </row>
    <row r="35" spans="1:11" s="11" customFormat="1" ht="16" customHeight="1">
      <c r="A35" s="187" t="s">
        <v>2</v>
      </c>
      <c r="B35" s="188" t="str">
        <f>IF(ISNA(VLOOKUP($F35,DECLARATIONS!C$5:D$292,2,FALSE)),"",IF(VLOOKUP($F35,DECLARATIONS!C$5:D$292,2,FALSE)="","NOT DECLARED",IF(ISNA(_xlfn.TEXTBEFORE(VLOOKUP($F35,DECLARATIONS!C$5:D$292,2,FALSE)," ")),VLOOKUP($F35,DECLARATIONS!C$5:D$292,2,FALSE),_xlfn.TEXTBEFORE(VLOOKUP($F35,DECLARATIONS!C$5:D$292,2,FALSE)," "))))</f>
        <v/>
      </c>
      <c r="C35" s="188" t="str">
        <f>IF(ISNA(VLOOKUP($F35,DECLARATIONS!C$5:D$292,2,FALSE)),"",IF(VLOOKUP($F35,DECLARATIONS!C$5:D$292,2,FALSE)="","NOT DECLARED",IF(ISNA(_xlfn.TEXTAFTER(VLOOKUP($F35,DECLARATIONS!C$5:D$292,2,FALSE)," ")),VLOOKUP($F35,DECLARATIONS!C$5:D$292,2,FALSE),_xlfn.TEXTAFTER(VLOOKUP($F35,DECLARATIONS!C$5:D$292,2,FALSE)," "))))</f>
        <v/>
      </c>
      <c r="D35" s="188" t="str">
        <f>IF(ISNA(VLOOKUP($F35,DECLARATIONS!$C$5:$G$292,5,FALSE)),"",IF(VLOOKUP($F35,DECLARATIONS!$C$5:$G$292,5,FALSE)="","NOT DECLARED",VLOOKUP($F35,DECLARATIONS!$C$5:$G$292,5,FALSE)))</f>
        <v/>
      </c>
      <c r="E35" s="188" t="str">
        <f>IF(ISNA(VLOOKUP($F35,DECLARATIONS!$C$5:$F$292,4,FALSE)),"",IF(VLOOKUP($F35,DECLARATIONS!$C$5:$F$292,4,FALSE)="","NOT DECLARED",VLOOKUP($F35,DECLARATIONS!$C$5:$F$292,4,FALSE)&amp;LEFT(VLOOKUP($F35,DECLARATIONS!$C$5:$H$292,6,FALSE))))</f>
        <v/>
      </c>
      <c r="F35" s="91"/>
      <c r="G35" s="196"/>
      <c r="H35" s="188" t="str">
        <f>IF(ISNA(VLOOKUP(F35,DECLARATIONS!C$5:D$292,2,FALSE)),"",IF(VLOOKUP(F35,DECLARATIONS!C$5:D$292,2,FALSE)="","NOT DECLARED",VLOOKUP(F35,DECLARATIONS!C$5:D$292,2,FALSE)))</f>
        <v/>
      </c>
      <c r="I35" s="186">
        <f>IF(LOWER(G35)="dnf",1,IF(G35&lt;ScoringTable!B$3,ScoringTable!I$2,VLOOKUP((1000-G35),ScoringTable!G$2:I$95,3)))</f>
        <v>0</v>
      </c>
      <c r="J35" s="186" t="str" cm="1">
        <f t="array" ref="J35">IF(ISBLANK(G35), "", IF(NOT(ISNUMBER(G35)), "Not a valid time", IF(E35="","", IF(RIGHT(E35)="B", _xlfn.IFS(G35&gt;Data!$Z$7,"...",G35&gt;Data!$AA$7,"Stage 1",G35&gt;Data!$AB$7,"Stage 2",G35&gt;Data!$AC$7,"Stage 3",G35&gt;Data!$AD$7,"Stage 4",G35&gt;Data!$AE$7,"Stage 5",G35&gt;Data!$AF$7,"Stage 6",G35&gt;Data!$AG$7,"Stage 7",G35&gt;Data!$AH$7,"Stage 8",G35&lt;=Data!$AH$7,"Stage 9"), _xlfn.IFS(G35&gt;Data!$Z$18,"...",G35&gt;Data!$AA$18,"Stage 1",G35&gt;Data!$AB$18,"Stage 2",G35&gt;Data!$AC$18,"Stage 3",G35&gt;Data!$AD$18,"Stage 4",G35&gt;Data!$AE$18,"Stage 5",G35&gt;Data!$AF$18,"Stage 6",G35&gt;Data!$AG$18,"Stage 7",G35&gt;Data!$AH$18,"Stage 8",G35&lt;=Data!$AH$18,"Stage 9")))))</f>
        <v/>
      </c>
      <c r="K35" s="266" t="str" cm="1">
        <f t="array" ref="K35">IFERROR(_xlfn.IFNA(
                      _xlfn.IFS(
                      G35="", "",
                      AND(E35="U9B",G35&lt;=Data!$AI$7), "U9 Boys record",
                      AND(E35="U11B",G35&lt;=Data!$AI$12), "U11 Boys record",
                      AND(E35="U9G",G35&lt;=Data!$AI$18), "U9 Girls record",
                      AND(E35="U11G",G35&lt;=Data!$AI$23), "U11 Girls record"
                       ),""), "")</f>
        <v/>
      </c>
    </row>
    <row r="36" spans="1:11" s="11" customFormat="1" ht="16" customHeight="1">
      <c r="A36" s="187" t="s">
        <v>2</v>
      </c>
      <c r="B36" s="188" t="str">
        <f>IF(ISNA(VLOOKUP($F36,DECLARATIONS!C$5:D$292,2,FALSE)),"",IF(VLOOKUP($F36,DECLARATIONS!C$5:D$292,2,FALSE)="","NOT DECLARED",IF(ISNA(_xlfn.TEXTBEFORE(VLOOKUP($F36,DECLARATIONS!C$5:D$292,2,FALSE)," ")),VLOOKUP($F36,DECLARATIONS!C$5:D$292,2,FALSE),_xlfn.TEXTBEFORE(VLOOKUP($F36,DECLARATIONS!C$5:D$292,2,FALSE)," "))))</f>
        <v/>
      </c>
      <c r="C36" s="188" t="str">
        <f>IF(ISNA(VLOOKUP($F36,DECLARATIONS!C$5:D$292,2,FALSE)),"",IF(VLOOKUP($F36,DECLARATIONS!C$5:D$292,2,FALSE)="","NOT DECLARED",IF(ISNA(_xlfn.TEXTAFTER(VLOOKUP($F36,DECLARATIONS!C$5:D$292,2,FALSE)," ")),VLOOKUP($F36,DECLARATIONS!C$5:D$292,2,FALSE),_xlfn.TEXTAFTER(VLOOKUP($F36,DECLARATIONS!C$5:D$292,2,FALSE)," "))))</f>
        <v/>
      </c>
      <c r="D36" s="188" t="str">
        <f>IF(ISNA(VLOOKUP($F36,DECLARATIONS!$C$5:$G$292,5,FALSE)),"",IF(VLOOKUP($F36,DECLARATIONS!$C$5:$G$292,5,FALSE)="","NOT DECLARED",VLOOKUP($F36,DECLARATIONS!$C$5:$G$292,5,FALSE)))</f>
        <v/>
      </c>
      <c r="E36" s="188" t="str">
        <f>IF(ISNA(VLOOKUP($F36,DECLARATIONS!$C$5:$F$292,4,FALSE)),"",IF(VLOOKUP($F36,DECLARATIONS!$C$5:$F$292,4,FALSE)="","NOT DECLARED",VLOOKUP($F36,DECLARATIONS!$C$5:$F$292,4,FALSE)&amp;LEFT(VLOOKUP($F36,DECLARATIONS!$C$5:$H$292,6,FALSE))))</f>
        <v/>
      </c>
      <c r="F36" s="91"/>
      <c r="G36" s="196"/>
      <c r="H36" s="188" t="str">
        <f>IF(ISNA(VLOOKUP(F36,DECLARATIONS!C$5:D$292,2,FALSE)),"",IF(VLOOKUP(F36,DECLARATIONS!C$5:D$292,2,FALSE)="","NOT DECLARED",VLOOKUP(F36,DECLARATIONS!C$5:D$292,2,FALSE)))</f>
        <v/>
      </c>
      <c r="I36" s="186">
        <f>IF(LOWER(G36)="dnf",1,IF(G36&lt;ScoringTable!B$3,ScoringTable!I$2,VLOOKUP((1000-G36),ScoringTable!G$2:I$95,3)))</f>
        <v>0</v>
      </c>
      <c r="J36" s="186" t="str" cm="1">
        <f t="array" ref="J36">IF(ISBLANK(G36), "", IF(NOT(ISNUMBER(G36)), "Not a valid time", IF(E36="","", IF(RIGHT(E36)="B", _xlfn.IFS(G36&gt;Data!$Z$7,"...",G36&gt;Data!$AA$7,"Stage 1",G36&gt;Data!$AB$7,"Stage 2",G36&gt;Data!$AC$7,"Stage 3",G36&gt;Data!$AD$7,"Stage 4",G36&gt;Data!$AE$7,"Stage 5",G36&gt;Data!$AF$7,"Stage 6",G36&gt;Data!$AG$7,"Stage 7",G36&gt;Data!$AH$7,"Stage 8",G36&lt;=Data!$AH$7,"Stage 9"), _xlfn.IFS(G36&gt;Data!$Z$18,"...",G36&gt;Data!$AA$18,"Stage 1",G36&gt;Data!$AB$18,"Stage 2",G36&gt;Data!$AC$18,"Stage 3",G36&gt;Data!$AD$18,"Stage 4",G36&gt;Data!$AE$18,"Stage 5",G36&gt;Data!$AF$18,"Stage 6",G36&gt;Data!$AG$18,"Stage 7",G36&gt;Data!$AH$18,"Stage 8",G36&lt;=Data!$AH$18,"Stage 9")))))</f>
        <v/>
      </c>
      <c r="K36" s="266" t="str" cm="1">
        <f t="array" ref="K36">IFERROR(_xlfn.IFNA(
                      _xlfn.IFS(
                      G36="", "",
                      AND(E36="U9B",G36&lt;=Data!$AI$7), "U9 Boys record",
                      AND(E36="U11B",G36&lt;=Data!$AI$12), "U11 Boys record",
                      AND(E36="U9G",G36&lt;=Data!$AI$18), "U9 Girls record",
                      AND(E36="U11G",G36&lt;=Data!$AI$23), "U11 Girls record"
                       ),""), "")</f>
        <v/>
      </c>
    </row>
    <row r="37" spans="1:11" s="11" customFormat="1" ht="16" customHeight="1">
      <c r="A37" s="187" t="s">
        <v>2</v>
      </c>
      <c r="B37" s="188" t="str">
        <f>IF(ISNA(VLOOKUP($F37,DECLARATIONS!C$5:D$292,2,FALSE)),"",IF(VLOOKUP($F37,DECLARATIONS!C$5:D$292,2,FALSE)="","NOT DECLARED",IF(ISNA(_xlfn.TEXTBEFORE(VLOOKUP($F37,DECLARATIONS!C$5:D$292,2,FALSE)," ")),VLOOKUP($F37,DECLARATIONS!C$5:D$292,2,FALSE),_xlfn.TEXTBEFORE(VLOOKUP($F37,DECLARATIONS!C$5:D$292,2,FALSE)," "))))</f>
        <v/>
      </c>
      <c r="C37" s="188" t="str">
        <f>IF(ISNA(VLOOKUP($F37,DECLARATIONS!C$5:D$292,2,FALSE)),"",IF(VLOOKUP($F37,DECLARATIONS!C$5:D$292,2,FALSE)="","NOT DECLARED",IF(ISNA(_xlfn.TEXTAFTER(VLOOKUP($F37,DECLARATIONS!C$5:D$292,2,FALSE)," ")),VLOOKUP($F37,DECLARATIONS!C$5:D$292,2,FALSE),_xlfn.TEXTAFTER(VLOOKUP($F37,DECLARATIONS!C$5:D$292,2,FALSE)," "))))</f>
        <v/>
      </c>
      <c r="D37" s="188" t="str">
        <f>IF(ISNA(VLOOKUP($F37,DECLARATIONS!$C$5:$G$292,5,FALSE)),"",IF(VLOOKUP($F37,DECLARATIONS!$C$5:$G$292,5,FALSE)="","NOT DECLARED",VLOOKUP($F37,DECLARATIONS!$C$5:$G$292,5,FALSE)))</f>
        <v/>
      </c>
      <c r="E37" s="188" t="str">
        <f>IF(ISNA(VLOOKUP($F37,DECLARATIONS!$C$5:$F$292,4,FALSE)),"",IF(VLOOKUP($F37,DECLARATIONS!$C$5:$F$292,4,FALSE)="","NOT DECLARED",VLOOKUP($F37,DECLARATIONS!$C$5:$F$292,4,FALSE)&amp;LEFT(VLOOKUP($F37,DECLARATIONS!$C$5:$H$292,6,FALSE))))</f>
        <v/>
      </c>
      <c r="F37" s="91"/>
      <c r="G37" s="196"/>
      <c r="H37" s="188" t="str">
        <f>IF(ISNA(VLOOKUP(F37,DECLARATIONS!C$5:D$292,2,FALSE)),"",IF(VLOOKUP(F37,DECLARATIONS!C$5:D$292,2,FALSE)="","NOT DECLARED",VLOOKUP(F37,DECLARATIONS!C$5:D$292,2,FALSE)))</f>
        <v/>
      </c>
      <c r="I37" s="186">
        <f>IF(LOWER(G37)="dnf",1,IF(G37&lt;ScoringTable!B$3,ScoringTable!I$2,VLOOKUP((1000-G37),ScoringTable!G$2:I$95,3)))</f>
        <v>0</v>
      </c>
      <c r="J37" s="186" t="str" cm="1">
        <f t="array" ref="J37">IF(ISBLANK(G37), "", IF(NOT(ISNUMBER(G37)), "Not a valid time", IF(E37="","", IF(RIGHT(E37)="B", _xlfn.IFS(G37&gt;Data!$Z$7,"...",G37&gt;Data!$AA$7,"Stage 1",G37&gt;Data!$AB$7,"Stage 2",G37&gt;Data!$AC$7,"Stage 3",G37&gt;Data!$AD$7,"Stage 4",G37&gt;Data!$AE$7,"Stage 5",G37&gt;Data!$AF$7,"Stage 6",G37&gt;Data!$AG$7,"Stage 7",G37&gt;Data!$AH$7,"Stage 8",G37&lt;=Data!$AH$7,"Stage 9"), _xlfn.IFS(G37&gt;Data!$Z$18,"...",G37&gt;Data!$AA$18,"Stage 1",G37&gt;Data!$AB$18,"Stage 2",G37&gt;Data!$AC$18,"Stage 3",G37&gt;Data!$AD$18,"Stage 4",G37&gt;Data!$AE$18,"Stage 5",G37&gt;Data!$AF$18,"Stage 6",G37&gt;Data!$AG$18,"Stage 7",G37&gt;Data!$AH$18,"Stage 8",G37&lt;=Data!$AH$18,"Stage 9")))))</f>
        <v/>
      </c>
      <c r="K37" s="266" t="str" cm="1">
        <f t="array" ref="K37">IFERROR(_xlfn.IFNA(
                      _xlfn.IFS(
                      G37="", "",
                      AND(E37="U9B",G37&lt;=Data!$AI$7), "U9 Boys record",
                      AND(E37="U11B",G37&lt;=Data!$AI$12), "U11 Boys record",
                      AND(E37="U9G",G37&lt;=Data!$AI$18), "U9 Girls record",
                      AND(E37="U11G",G37&lt;=Data!$AI$23), "U11 Girls record"
                       ),""), "")</f>
        <v/>
      </c>
    </row>
    <row r="38" spans="1:11" s="11" customFormat="1" ht="16" customHeight="1">
      <c r="A38" s="187" t="s">
        <v>2</v>
      </c>
      <c r="B38" s="188" t="str">
        <f>IF(ISNA(VLOOKUP($F38,DECLARATIONS!C$5:D$292,2,FALSE)),"",IF(VLOOKUP($F38,DECLARATIONS!C$5:D$292,2,FALSE)="","NOT DECLARED",IF(ISNA(_xlfn.TEXTBEFORE(VLOOKUP($F38,DECLARATIONS!C$5:D$292,2,FALSE)," ")),VLOOKUP($F38,DECLARATIONS!C$5:D$292,2,FALSE),_xlfn.TEXTBEFORE(VLOOKUP($F38,DECLARATIONS!C$5:D$292,2,FALSE)," "))))</f>
        <v/>
      </c>
      <c r="C38" s="188" t="str">
        <f>IF(ISNA(VLOOKUP($F38,DECLARATIONS!C$5:D$292,2,FALSE)),"",IF(VLOOKUP($F38,DECLARATIONS!C$5:D$292,2,FALSE)="","NOT DECLARED",IF(ISNA(_xlfn.TEXTAFTER(VLOOKUP($F38,DECLARATIONS!C$5:D$292,2,FALSE)," ")),VLOOKUP($F38,DECLARATIONS!C$5:D$292,2,FALSE),_xlfn.TEXTAFTER(VLOOKUP($F38,DECLARATIONS!C$5:D$292,2,FALSE)," "))))</f>
        <v/>
      </c>
      <c r="D38" s="188" t="str">
        <f>IF(ISNA(VLOOKUP($F38,DECLARATIONS!$C$5:$G$292,5,FALSE)),"",IF(VLOOKUP($F38,DECLARATIONS!$C$5:$G$292,5,FALSE)="","NOT DECLARED",VLOOKUP($F38,DECLARATIONS!$C$5:$G$292,5,FALSE)))</f>
        <v/>
      </c>
      <c r="E38" s="188" t="str">
        <f>IF(ISNA(VLOOKUP($F38,DECLARATIONS!$C$5:$F$292,4,FALSE)),"",IF(VLOOKUP($F38,DECLARATIONS!$C$5:$F$292,4,FALSE)="","NOT DECLARED",VLOOKUP($F38,DECLARATIONS!$C$5:$F$292,4,FALSE)&amp;LEFT(VLOOKUP($F38,DECLARATIONS!$C$5:$H$292,6,FALSE))))</f>
        <v/>
      </c>
      <c r="F38" s="91"/>
      <c r="G38" s="196"/>
      <c r="H38" s="188" t="str">
        <f>IF(ISNA(VLOOKUP(F38,DECLARATIONS!C$5:D$292,2,FALSE)),"",IF(VLOOKUP(F38,DECLARATIONS!C$5:D$292,2,FALSE)="","NOT DECLARED",VLOOKUP(F38,DECLARATIONS!C$5:D$292,2,FALSE)))</f>
        <v/>
      </c>
      <c r="I38" s="186">
        <f>IF(LOWER(G38)="dnf",1,IF(G38&lt;ScoringTable!B$3,ScoringTable!I$2,VLOOKUP((1000-G38),ScoringTable!G$2:I$95,3)))</f>
        <v>0</v>
      </c>
      <c r="J38" s="186" t="str" cm="1">
        <f t="array" ref="J38">IF(ISBLANK(G38), "", IF(NOT(ISNUMBER(G38)), "Not a valid time", IF(E38="","", IF(RIGHT(E38)="B", _xlfn.IFS(G38&gt;Data!$Z$7,"...",G38&gt;Data!$AA$7,"Stage 1",G38&gt;Data!$AB$7,"Stage 2",G38&gt;Data!$AC$7,"Stage 3",G38&gt;Data!$AD$7,"Stage 4",G38&gt;Data!$AE$7,"Stage 5",G38&gt;Data!$AF$7,"Stage 6",G38&gt;Data!$AG$7,"Stage 7",G38&gt;Data!$AH$7,"Stage 8",G38&lt;=Data!$AH$7,"Stage 9"), _xlfn.IFS(G38&gt;Data!$Z$18,"...",G38&gt;Data!$AA$18,"Stage 1",G38&gt;Data!$AB$18,"Stage 2",G38&gt;Data!$AC$18,"Stage 3",G38&gt;Data!$AD$18,"Stage 4",G38&gt;Data!$AE$18,"Stage 5",G38&gt;Data!$AF$18,"Stage 6",G38&gt;Data!$AG$18,"Stage 7",G38&gt;Data!$AH$18,"Stage 8",G38&lt;=Data!$AH$18,"Stage 9")))))</f>
        <v/>
      </c>
      <c r="K38" s="266" t="str" cm="1">
        <f t="array" ref="K38">IFERROR(_xlfn.IFNA(
                      _xlfn.IFS(
                      G38="", "",
                      AND(E38="U9B",G38&lt;=Data!$AI$7), "U9 Boys record",
                      AND(E38="U11B",G38&lt;=Data!$AI$12), "U11 Boys record",
                      AND(E38="U9G",G38&lt;=Data!$AI$18), "U9 Girls record",
                      AND(E38="U11G",G38&lt;=Data!$AI$23), "U11 Girls record"
                       ),""), "")</f>
        <v/>
      </c>
    </row>
    <row r="39" spans="1:11" s="11" customFormat="1" ht="16" customHeight="1">
      <c r="A39" s="187" t="s">
        <v>2</v>
      </c>
      <c r="B39" s="188" t="str">
        <f>IF(ISNA(VLOOKUP($F39,DECLARATIONS!C$5:D$292,2,FALSE)),"",IF(VLOOKUP($F39,DECLARATIONS!C$5:D$292,2,FALSE)="","NOT DECLARED",IF(ISNA(_xlfn.TEXTBEFORE(VLOOKUP($F39,DECLARATIONS!C$5:D$292,2,FALSE)," ")),VLOOKUP($F39,DECLARATIONS!C$5:D$292,2,FALSE),_xlfn.TEXTBEFORE(VLOOKUP($F39,DECLARATIONS!C$5:D$292,2,FALSE)," "))))</f>
        <v/>
      </c>
      <c r="C39" s="188" t="str">
        <f>IF(ISNA(VLOOKUP($F39,DECLARATIONS!C$5:D$292,2,FALSE)),"",IF(VLOOKUP($F39,DECLARATIONS!C$5:D$292,2,FALSE)="","NOT DECLARED",IF(ISNA(_xlfn.TEXTAFTER(VLOOKUP($F39,DECLARATIONS!C$5:D$292,2,FALSE)," ")),VLOOKUP($F39,DECLARATIONS!C$5:D$292,2,FALSE),_xlfn.TEXTAFTER(VLOOKUP($F39,DECLARATIONS!C$5:D$292,2,FALSE)," "))))</f>
        <v/>
      </c>
      <c r="D39" s="188" t="str">
        <f>IF(ISNA(VLOOKUP($F39,DECLARATIONS!$C$5:$G$292,5,FALSE)),"",IF(VLOOKUP($F39,DECLARATIONS!$C$5:$G$292,5,FALSE)="","NOT DECLARED",VLOOKUP($F39,DECLARATIONS!$C$5:$G$292,5,FALSE)))</f>
        <v/>
      </c>
      <c r="E39" s="188" t="str">
        <f>IF(ISNA(VLOOKUP($F39,DECLARATIONS!$C$5:$F$292,4,FALSE)),"",IF(VLOOKUP($F39,DECLARATIONS!$C$5:$F$292,4,FALSE)="","NOT DECLARED",VLOOKUP($F39,DECLARATIONS!$C$5:$F$292,4,FALSE)&amp;LEFT(VLOOKUP($F39,DECLARATIONS!$C$5:$H$292,6,FALSE))))</f>
        <v/>
      </c>
      <c r="F39" s="91"/>
      <c r="G39" s="196"/>
      <c r="H39" s="188" t="str">
        <f>IF(ISNA(VLOOKUP(F39,DECLARATIONS!C$5:D$292,2,FALSE)),"",IF(VLOOKUP(F39,DECLARATIONS!C$5:D$292,2,FALSE)="","NOT DECLARED",VLOOKUP(F39,DECLARATIONS!C$5:D$292,2,FALSE)))</f>
        <v/>
      </c>
      <c r="I39" s="186">
        <f>IF(LOWER(G39)="dnf",1,IF(G39&lt;ScoringTable!B$3,ScoringTable!I$2,VLOOKUP((1000-G39),ScoringTable!G$2:I$95,3)))</f>
        <v>0</v>
      </c>
      <c r="J39" s="186" t="str" cm="1">
        <f t="array" ref="J39">IF(ISBLANK(G39), "", IF(NOT(ISNUMBER(G39)), "Not a valid time", IF(E39="","", IF(RIGHT(E39)="B", _xlfn.IFS(G39&gt;Data!$Z$7,"...",G39&gt;Data!$AA$7,"Stage 1",G39&gt;Data!$AB$7,"Stage 2",G39&gt;Data!$AC$7,"Stage 3",G39&gt;Data!$AD$7,"Stage 4",G39&gt;Data!$AE$7,"Stage 5",G39&gt;Data!$AF$7,"Stage 6",G39&gt;Data!$AG$7,"Stage 7",G39&gt;Data!$AH$7,"Stage 8",G39&lt;=Data!$AH$7,"Stage 9"), _xlfn.IFS(G39&gt;Data!$Z$18,"...",G39&gt;Data!$AA$18,"Stage 1",G39&gt;Data!$AB$18,"Stage 2",G39&gt;Data!$AC$18,"Stage 3",G39&gt;Data!$AD$18,"Stage 4",G39&gt;Data!$AE$18,"Stage 5",G39&gt;Data!$AF$18,"Stage 6",G39&gt;Data!$AG$18,"Stage 7",G39&gt;Data!$AH$18,"Stage 8",G39&lt;=Data!$AH$18,"Stage 9")))))</f>
        <v/>
      </c>
      <c r="K39" s="266" t="str" cm="1">
        <f t="array" ref="K39">IFERROR(_xlfn.IFNA(
                      _xlfn.IFS(
                      G39="", "",
                      AND(E39="U9B",G39&lt;=Data!$AI$7), "U9 Boys record",
                      AND(E39="U11B",G39&lt;=Data!$AI$12), "U11 Boys record",
                      AND(E39="U9G",G39&lt;=Data!$AI$18), "U9 Girls record",
                      AND(E39="U11G",G39&lt;=Data!$AI$23), "U11 Girls record"
                       ),""), "")</f>
        <v/>
      </c>
    </row>
    <row r="40" spans="1:11" s="11" customFormat="1" ht="16" customHeight="1">
      <c r="A40" s="187" t="s">
        <v>2</v>
      </c>
      <c r="B40" s="188" t="str">
        <f>IF(ISNA(VLOOKUP($F40,DECLARATIONS!C$5:D$292,2,FALSE)),"",IF(VLOOKUP($F40,DECLARATIONS!C$5:D$292,2,FALSE)="","NOT DECLARED",IF(ISNA(_xlfn.TEXTBEFORE(VLOOKUP($F40,DECLARATIONS!C$5:D$292,2,FALSE)," ")),VLOOKUP($F40,DECLARATIONS!C$5:D$292,2,FALSE),_xlfn.TEXTBEFORE(VLOOKUP($F40,DECLARATIONS!C$5:D$292,2,FALSE)," "))))</f>
        <v/>
      </c>
      <c r="C40" s="188" t="str">
        <f>IF(ISNA(VLOOKUP($F40,DECLARATIONS!C$5:D$292,2,FALSE)),"",IF(VLOOKUP($F40,DECLARATIONS!C$5:D$292,2,FALSE)="","NOT DECLARED",IF(ISNA(_xlfn.TEXTAFTER(VLOOKUP($F40,DECLARATIONS!C$5:D$292,2,FALSE)," ")),VLOOKUP($F40,DECLARATIONS!C$5:D$292,2,FALSE),_xlfn.TEXTAFTER(VLOOKUP($F40,DECLARATIONS!C$5:D$292,2,FALSE)," "))))</f>
        <v/>
      </c>
      <c r="D40" s="188" t="str">
        <f>IF(ISNA(VLOOKUP($F40,DECLARATIONS!$C$5:$G$292,5,FALSE)),"",IF(VLOOKUP($F40,DECLARATIONS!$C$5:$G$292,5,FALSE)="","NOT DECLARED",VLOOKUP($F40,DECLARATIONS!$C$5:$G$292,5,FALSE)))</f>
        <v/>
      </c>
      <c r="E40" s="188" t="str">
        <f>IF(ISNA(VLOOKUP($F40,DECLARATIONS!$C$5:$F$292,4,FALSE)),"",IF(VLOOKUP($F40,DECLARATIONS!$C$5:$F$292,4,FALSE)="","NOT DECLARED",VLOOKUP($F40,DECLARATIONS!$C$5:$F$292,4,FALSE)&amp;LEFT(VLOOKUP($F40,DECLARATIONS!$C$5:$H$292,6,FALSE))))</f>
        <v/>
      </c>
      <c r="F40" s="91"/>
      <c r="G40" s="196"/>
      <c r="H40" s="188" t="str">
        <f>IF(ISNA(VLOOKUP(F40,DECLARATIONS!C$5:D$292,2,FALSE)),"",IF(VLOOKUP(F40,DECLARATIONS!C$5:D$292,2,FALSE)="","NOT DECLARED",VLOOKUP(F40,DECLARATIONS!C$5:D$292,2,FALSE)))</f>
        <v/>
      </c>
      <c r="I40" s="186">
        <f>IF(LOWER(G40)="dnf",1,IF(G40&lt;ScoringTable!B$3,ScoringTable!I$2,VLOOKUP((1000-G40),ScoringTable!G$2:I$95,3)))</f>
        <v>0</v>
      </c>
      <c r="J40" s="186" t="str" cm="1">
        <f t="array" ref="J40">IF(ISBLANK(G40), "", IF(NOT(ISNUMBER(G40)), "Not a valid time", IF(E40="","", IF(RIGHT(E40)="B", _xlfn.IFS(G40&gt;Data!$Z$7,"...",G40&gt;Data!$AA$7,"Stage 1",G40&gt;Data!$AB$7,"Stage 2",G40&gt;Data!$AC$7,"Stage 3",G40&gt;Data!$AD$7,"Stage 4",G40&gt;Data!$AE$7,"Stage 5",G40&gt;Data!$AF$7,"Stage 6",G40&gt;Data!$AG$7,"Stage 7",G40&gt;Data!$AH$7,"Stage 8",G40&lt;=Data!$AH$7,"Stage 9"), _xlfn.IFS(G40&gt;Data!$Z$18,"...",G40&gt;Data!$AA$18,"Stage 1",G40&gt;Data!$AB$18,"Stage 2",G40&gt;Data!$AC$18,"Stage 3",G40&gt;Data!$AD$18,"Stage 4",G40&gt;Data!$AE$18,"Stage 5",G40&gt;Data!$AF$18,"Stage 6",G40&gt;Data!$AG$18,"Stage 7",G40&gt;Data!$AH$18,"Stage 8",G40&lt;=Data!$AH$18,"Stage 9")))))</f>
        <v/>
      </c>
      <c r="K40" s="266" t="str" cm="1">
        <f t="array" ref="K40">IFERROR(_xlfn.IFNA(
                      _xlfn.IFS(
                      G40="", "",
                      AND(E40="U9B",G40&lt;=Data!$AI$7), "U9 Boys record",
                      AND(E40="U11B",G40&lt;=Data!$AI$12), "U11 Boys record",
                      AND(E40="U9G",G40&lt;=Data!$AI$18), "U9 Girls record",
                      AND(E40="U11G",G40&lt;=Data!$AI$23), "U11 Girls record"
                       ),""), "")</f>
        <v/>
      </c>
    </row>
    <row r="41" spans="1:11" s="11" customFormat="1" ht="16" customHeight="1">
      <c r="A41" s="187" t="s">
        <v>2</v>
      </c>
      <c r="B41" s="188" t="str">
        <f>IF(ISNA(VLOOKUP($F41,DECLARATIONS!C$5:D$292,2,FALSE)),"",IF(VLOOKUP($F41,DECLARATIONS!C$5:D$292,2,FALSE)="","NOT DECLARED",IF(ISNA(_xlfn.TEXTBEFORE(VLOOKUP($F41,DECLARATIONS!C$5:D$292,2,FALSE)," ")),VLOOKUP($F41,DECLARATIONS!C$5:D$292,2,FALSE),_xlfn.TEXTBEFORE(VLOOKUP($F41,DECLARATIONS!C$5:D$292,2,FALSE)," "))))</f>
        <v/>
      </c>
      <c r="C41" s="188" t="str">
        <f>IF(ISNA(VLOOKUP($F41,DECLARATIONS!C$5:D$292,2,FALSE)),"",IF(VLOOKUP($F41,DECLARATIONS!C$5:D$292,2,FALSE)="","NOT DECLARED",IF(ISNA(_xlfn.TEXTAFTER(VLOOKUP($F41,DECLARATIONS!C$5:D$292,2,FALSE)," ")),VLOOKUP($F41,DECLARATIONS!C$5:D$292,2,FALSE),_xlfn.TEXTAFTER(VLOOKUP($F41,DECLARATIONS!C$5:D$292,2,FALSE)," "))))</f>
        <v/>
      </c>
      <c r="D41" s="188" t="str">
        <f>IF(ISNA(VLOOKUP($F41,DECLARATIONS!$C$5:$G$292,5,FALSE)),"",IF(VLOOKUP($F41,DECLARATIONS!$C$5:$G$292,5,FALSE)="","NOT DECLARED",VLOOKUP($F41,DECLARATIONS!$C$5:$G$292,5,FALSE)))</f>
        <v/>
      </c>
      <c r="E41" s="188" t="str">
        <f>IF(ISNA(VLOOKUP($F41,DECLARATIONS!$C$5:$F$292,4,FALSE)),"",IF(VLOOKUP($F41,DECLARATIONS!$C$5:$F$292,4,FALSE)="","NOT DECLARED",VLOOKUP($F41,DECLARATIONS!$C$5:$F$292,4,FALSE)&amp;LEFT(VLOOKUP($F41,DECLARATIONS!$C$5:$H$292,6,FALSE))))</f>
        <v/>
      </c>
      <c r="F41" s="91"/>
      <c r="G41" s="196"/>
      <c r="H41" s="188" t="str">
        <f>IF(ISNA(VLOOKUP(F41,DECLARATIONS!C$5:D$292,2,FALSE)),"",IF(VLOOKUP(F41,DECLARATIONS!C$5:D$292,2,FALSE)="","NOT DECLARED",VLOOKUP(F41,DECLARATIONS!C$5:D$292,2,FALSE)))</f>
        <v/>
      </c>
      <c r="I41" s="186">
        <f>IF(LOWER(G41)="dnf",1,IF(G41&lt;ScoringTable!B$3,ScoringTable!I$2,VLOOKUP((1000-G41),ScoringTable!G$2:I$95,3)))</f>
        <v>0</v>
      </c>
      <c r="J41" s="186" t="str" cm="1">
        <f t="array" ref="J41">IF(ISBLANK(G41), "", IF(NOT(ISNUMBER(G41)), "Not a valid time", IF(E41="","", IF(RIGHT(E41)="B", _xlfn.IFS(G41&gt;Data!$Z$7,"...",G41&gt;Data!$AA$7,"Stage 1",G41&gt;Data!$AB$7,"Stage 2",G41&gt;Data!$AC$7,"Stage 3",G41&gt;Data!$AD$7,"Stage 4",G41&gt;Data!$AE$7,"Stage 5",G41&gt;Data!$AF$7,"Stage 6",G41&gt;Data!$AG$7,"Stage 7",G41&gt;Data!$AH$7,"Stage 8",G41&lt;=Data!$AH$7,"Stage 9"), _xlfn.IFS(G41&gt;Data!$Z$18,"...",G41&gt;Data!$AA$18,"Stage 1",G41&gt;Data!$AB$18,"Stage 2",G41&gt;Data!$AC$18,"Stage 3",G41&gt;Data!$AD$18,"Stage 4",G41&gt;Data!$AE$18,"Stage 5",G41&gt;Data!$AF$18,"Stage 6",G41&gt;Data!$AG$18,"Stage 7",G41&gt;Data!$AH$18,"Stage 8",G41&lt;=Data!$AH$18,"Stage 9")))))</f>
        <v/>
      </c>
      <c r="K41" s="266" t="str" cm="1">
        <f t="array" ref="K41">IFERROR(_xlfn.IFNA(
                      _xlfn.IFS(
                      G41="", "",
                      AND(E41="U9B",G41&lt;=Data!$AI$7), "U9 Boys record",
                      AND(E41="U11B",G41&lt;=Data!$AI$12), "U11 Boys record",
                      AND(E41="U9G",G41&lt;=Data!$AI$18), "U9 Girls record",
                      AND(E41="U11G",G41&lt;=Data!$AI$23), "U11 Girls record"
                       ),""), "")</f>
        <v/>
      </c>
    </row>
    <row r="42" spans="1:11" s="11" customFormat="1" ht="16" customHeight="1">
      <c r="A42" s="187" t="s">
        <v>2</v>
      </c>
      <c r="B42" s="188" t="str">
        <f>IF(ISNA(VLOOKUP($F42,DECLARATIONS!C$5:D$292,2,FALSE)),"",IF(VLOOKUP($F42,DECLARATIONS!C$5:D$292,2,FALSE)="","NOT DECLARED",IF(ISNA(_xlfn.TEXTBEFORE(VLOOKUP($F42,DECLARATIONS!C$5:D$292,2,FALSE)," ")),VLOOKUP($F42,DECLARATIONS!C$5:D$292,2,FALSE),_xlfn.TEXTBEFORE(VLOOKUP($F42,DECLARATIONS!C$5:D$292,2,FALSE)," "))))</f>
        <v/>
      </c>
      <c r="C42" s="188" t="str">
        <f>IF(ISNA(VLOOKUP($F42,DECLARATIONS!C$5:D$292,2,FALSE)),"",IF(VLOOKUP($F42,DECLARATIONS!C$5:D$292,2,FALSE)="","NOT DECLARED",IF(ISNA(_xlfn.TEXTAFTER(VLOOKUP($F42,DECLARATIONS!C$5:D$292,2,FALSE)," ")),VLOOKUP($F42,DECLARATIONS!C$5:D$292,2,FALSE),_xlfn.TEXTAFTER(VLOOKUP($F42,DECLARATIONS!C$5:D$292,2,FALSE)," "))))</f>
        <v/>
      </c>
      <c r="D42" s="188" t="str">
        <f>IF(ISNA(VLOOKUP($F42,DECLARATIONS!$C$5:$G$292,5,FALSE)),"",IF(VLOOKUP($F42,DECLARATIONS!$C$5:$G$292,5,FALSE)="","NOT DECLARED",VLOOKUP($F42,DECLARATIONS!$C$5:$G$292,5,FALSE)))</f>
        <v/>
      </c>
      <c r="E42" s="188" t="str">
        <f>IF(ISNA(VLOOKUP($F42,DECLARATIONS!$C$5:$F$292,4,FALSE)),"",IF(VLOOKUP($F42,DECLARATIONS!$C$5:$F$292,4,FALSE)="","NOT DECLARED",VLOOKUP($F42,DECLARATIONS!$C$5:$F$292,4,FALSE)&amp;LEFT(VLOOKUP($F42,DECLARATIONS!$C$5:$H$292,6,FALSE))))</f>
        <v/>
      </c>
      <c r="F42" s="91"/>
      <c r="G42" s="196"/>
      <c r="H42" s="188" t="str">
        <f>IF(ISNA(VLOOKUP(F42,DECLARATIONS!C$5:D$292,2,FALSE)),"",IF(VLOOKUP(F42,DECLARATIONS!C$5:D$292,2,FALSE)="","NOT DECLARED",VLOOKUP(F42,DECLARATIONS!C$5:D$292,2,FALSE)))</f>
        <v/>
      </c>
      <c r="I42" s="186">
        <f>IF(LOWER(G42)="dnf",1,IF(G42&lt;ScoringTable!B$3,ScoringTable!I$2,VLOOKUP((1000-G42),ScoringTable!G$2:I$95,3)))</f>
        <v>0</v>
      </c>
      <c r="J42" s="186" t="str" cm="1">
        <f t="array" ref="J42">IF(ISBLANK(G42), "", IF(NOT(ISNUMBER(G42)), "Not a valid time", IF(E42="","", IF(RIGHT(E42)="B", _xlfn.IFS(G42&gt;Data!$Z$7,"...",G42&gt;Data!$AA$7,"Stage 1",G42&gt;Data!$AB$7,"Stage 2",G42&gt;Data!$AC$7,"Stage 3",G42&gt;Data!$AD$7,"Stage 4",G42&gt;Data!$AE$7,"Stage 5",G42&gt;Data!$AF$7,"Stage 6",G42&gt;Data!$AG$7,"Stage 7",G42&gt;Data!$AH$7,"Stage 8",G42&lt;=Data!$AH$7,"Stage 9"), _xlfn.IFS(G42&gt;Data!$Z$18,"...",G42&gt;Data!$AA$18,"Stage 1",G42&gt;Data!$AB$18,"Stage 2",G42&gt;Data!$AC$18,"Stage 3",G42&gt;Data!$AD$18,"Stage 4",G42&gt;Data!$AE$18,"Stage 5",G42&gt;Data!$AF$18,"Stage 6",G42&gt;Data!$AG$18,"Stage 7",G42&gt;Data!$AH$18,"Stage 8",G42&lt;=Data!$AH$18,"Stage 9")))))</f>
        <v/>
      </c>
      <c r="K42" s="266" t="str" cm="1">
        <f t="array" ref="K42">IFERROR(_xlfn.IFNA(
                      _xlfn.IFS(
                      G42="", "",
                      AND(E42="U9B",G42&lt;=Data!$AI$7), "U9 Boys record",
                      AND(E42="U11B",G42&lt;=Data!$AI$12), "U11 Boys record",
                      AND(E42="U9G",G42&lt;=Data!$AI$18), "U9 Girls record",
                      AND(E42="U11G",G42&lt;=Data!$AI$23), "U11 Girls record"
                       ),""), "")</f>
        <v/>
      </c>
    </row>
    <row r="43" spans="1:11" s="11" customFormat="1" ht="16" customHeight="1">
      <c r="A43" s="187" t="s">
        <v>2</v>
      </c>
      <c r="B43" s="188" t="str">
        <f>IF(ISNA(VLOOKUP($F43,DECLARATIONS!C$5:D$292,2,FALSE)),"",IF(VLOOKUP($F43,DECLARATIONS!C$5:D$292,2,FALSE)="","NOT DECLARED",IF(ISNA(_xlfn.TEXTBEFORE(VLOOKUP($F43,DECLARATIONS!C$5:D$292,2,FALSE)," ")),VLOOKUP($F43,DECLARATIONS!C$5:D$292,2,FALSE),_xlfn.TEXTBEFORE(VLOOKUP($F43,DECLARATIONS!C$5:D$292,2,FALSE)," "))))</f>
        <v/>
      </c>
      <c r="C43" s="188" t="str">
        <f>IF(ISNA(VLOOKUP($F43,DECLARATIONS!C$5:D$292,2,FALSE)),"",IF(VLOOKUP($F43,DECLARATIONS!C$5:D$292,2,FALSE)="","NOT DECLARED",IF(ISNA(_xlfn.TEXTAFTER(VLOOKUP($F43,DECLARATIONS!C$5:D$292,2,FALSE)," ")),VLOOKUP($F43,DECLARATIONS!C$5:D$292,2,FALSE),_xlfn.TEXTAFTER(VLOOKUP($F43,DECLARATIONS!C$5:D$292,2,FALSE)," "))))</f>
        <v/>
      </c>
      <c r="D43" s="188" t="str">
        <f>IF(ISNA(VLOOKUP($F43,DECLARATIONS!$C$5:$G$292,5,FALSE)),"",IF(VLOOKUP($F43,DECLARATIONS!$C$5:$G$292,5,FALSE)="","NOT DECLARED",VLOOKUP($F43,DECLARATIONS!$C$5:$G$292,5,FALSE)))</f>
        <v/>
      </c>
      <c r="E43" s="188" t="str">
        <f>IF(ISNA(VLOOKUP($F43,DECLARATIONS!$C$5:$F$292,4,FALSE)),"",IF(VLOOKUP($F43,DECLARATIONS!$C$5:$F$292,4,FALSE)="","NOT DECLARED",VLOOKUP($F43,DECLARATIONS!$C$5:$F$292,4,FALSE)&amp;LEFT(VLOOKUP($F43,DECLARATIONS!$C$5:$H$292,6,FALSE))))</f>
        <v/>
      </c>
      <c r="F43" s="91"/>
      <c r="G43" s="196"/>
      <c r="H43" s="188" t="str">
        <f>IF(ISNA(VLOOKUP(F43,DECLARATIONS!C$5:D$292,2,FALSE)),"",IF(VLOOKUP(F43,DECLARATIONS!C$5:D$292,2,FALSE)="","NOT DECLARED",VLOOKUP(F43,DECLARATIONS!C$5:D$292,2,FALSE)))</f>
        <v/>
      </c>
      <c r="I43" s="186">
        <f>IF(LOWER(G43)="dnf",1,IF(G43&lt;ScoringTable!B$3,ScoringTable!I$2,VLOOKUP((1000-G43),ScoringTable!G$2:I$95,3)))</f>
        <v>0</v>
      </c>
      <c r="J43" s="186" t="str" cm="1">
        <f t="array" ref="J43">IF(ISBLANK(G43), "", IF(NOT(ISNUMBER(G43)), "Not a valid time", IF(E43="","", IF(RIGHT(E43)="B", _xlfn.IFS(G43&gt;Data!$Z$7,"...",G43&gt;Data!$AA$7,"Stage 1",G43&gt;Data!$AB$7,"Stage 2",G43&gt;Data!$AC$7,"Stage 3",G43&gt;Data!$AD$7,"Stage 4",G43&gt;Data!$AE$7,"Stage 5",G43&gt;Data!$AF$7,"Stage 6",G43&gt;Data!$AG$7,"Stage 7",G43&gt;Data!$AH$7,"Stage 8",G43&lt;=Data!$AH$7,"Stage 9"), _xlfn.IFS(G43&gt;Data!$Z$18,"...",G43&gt;Data!$AA$18,"Stage 1",G43&gt;Data!$AB$18,"Stage 2",G43&gt;Data!$AC$18,"Stage 3",G43&gt;Data!$AD$18,"Stage 4",G43&gt;Data!$AE$18,"Stage 5",G43&gt;Data!$AF$18,"Stage 6",G43&gt;Data!$AG$18,"Stage 7",G43&gt;Data!$AH$18,"Stage 8",G43&lt;=Data!$AH$18,"Stage 9")))))</f>
        <v/>
      </c>
      <c r="K43" s="266" t="str" cm="1">
        <f t="array" ref="K43">IFERROR(_xlfn.IFNA(
                      _xlfn.IFS(
                      G43="", "",
                      AND(E43="U9B",G43&lt;=Data!$AI$7), "U9 Boys record",
                      AND(E43="U11B",G43&lt;=Data!$AI$12), "U11 Boys record",
                      AND(E43="U9G",G43&lt;=Data!$AI$18), "U9 Girls record",
                      AND(E43="U11G",G43&lt;=Data!$AI$23), "U11 Girls record"
                       ),""), "")</f>
        <v/>
      </c>
    </row>
    <row r="44" spans="1:11" s="11" customFormat="1" ht="16" customHeight="1">
      <c r="A44" s="187" t="s">
        <v>2</v>
      </c>
      <c r="B44" s="188" t="str">
        <f>IF(ISNA(VLOOKUP($F44,DECLARATIONS!C$5:D$292,2,FALSE)),"",IF(VLOOKUP($F44,DECLARATIONS!C$5:D$292,2,FALSE)="","NOT DECLARED",IF(ISNA(_xlfn.TEXTBEFORE(VLOOKUP($F44,DECLARATIONS!C$5:D$292,2,FALSE)," ")),VLOOKUP($F44,DECLARATIONS!C$5:D$292,2,FALSE),_xlfn.TEXTBEFORE(VLOOKUP($F44,DECLARATIONS!C$5:D$292,2,FALSE)," "))))</f>
        <v/>
      </c>
      <c r="C44" s="188" t="str">
        <f>IF(ISNA(VLOOKUP($F44,DECLARATIONS!C$5:D$292,2,FALSE)),"",IF(VLOOKUP($F44,DECLARATIONS!C$5:D$292,2,FALSE)="","NOT DECLARED",IF(ISNA(_xlfn.TEXTAFTER(VLOOKUP($F44,DECLARATIONS!C$5:D$292,2,FALSE)," ")),VLOOKUP($F44,DECLARATIONS!C$5:D$292,2,FALSE),_xlfn.TEXTAFTER(VLOOKUP($F44,DECLARATIONS!C$5:D$292,2,FALSE)," "))))</f>
        <v/>
      </c>
      <c r="D44" s="188" t="str">
        <f>IF(ISNA(VLOOKUP($F44,DECLARATIONS!$C$5:$G$292,5,FALSE)),"",IF(VLOOKUP($F44,DECLARATIONS!$C$5:$G$292,5,FALSE)="","NOT DECLARED",VLOOKUP($F44,DECLARATIONS!$C$5:$G$292,5,FALSE)))</f>
        <v/>
      </c>
      <c r="E44" s="188" t="str">
        <f>IF(ISNA(VLOOKUP($F44,DECLARATIONS!$C$5:$F$292,4,FALSE)),"",IF(VLOOKUP($F44,DECLARATIONS!$C$5:$F$292,4,FALSE)="","NOT DECLARED",VLOOKUP($F44,DECLARATIONS!$C$5:$F$292,4,FALSE)&amp;LEFT(VLOOKUP($F44,DECLARATIONS!$C$5:$H$292,6,FALSE))))</f>
        <v/>
      </c>
      <c r="F44" s="91"/>
      <c r="G44" s="196"/>
      <c r="H44" s="188" t="str">
        <f>IF(ISNA(VLOOKUP(F44,DECLARATIONS!C$5:D$292,2,FALSE)),"",IF(VLOOKUP(F44,DECLARATIONS!C$5:D$292,2,FALSE)="","NOT DECLARED",VLOOKUP(F44,DECLARATIONS!C$5:D$292,2,FALSE)))</f>
        <v/>
      </c>
      <c r="I44" s="186">
        <f>IF(LOWER(G44)="dnf",1,IF(G44&lt;ScoringTable!B$3,ScoringTable!I$2,VLOOKUP((1000-G44),ScoringTable!G$2:I$95,3)))</f>
        <v>0</v>
      </c>
      <c r="J44" s="186" t="str" cm="1">
        <f t="array" ref="J44">IF(ISBLANK(G44), "", IF(NOT(ISNUMBER(G44)), "Not a valid time", IF(E44="","", IF(RIGHT(E44)="B", _xlfn.IFS(G44&gt;Data!$Z$7,"...",G44&gt;Data!$AA$7,"Stage 1",G44&gt;Data!$AB$7,"Stage 2",G44&gt;Data!$AC$7,"Stage 3",G44&gt;Data!$AD$7,"Stage 4",G44&gt;Data!$AE$7,"Stage 5",G44&gt;Data!$AF$7,"Stage 6",G44&gt;Data!$AG$7,"Stage 7",G44&gt;Data!$AH$7,"Stage 8",G44&lt;=Data!$AH$7,"Stage 9"), _xlfn.IFS(G44&gt;Data!$Z$18,"...",G44&gt;Data!$AA$18,"Stage 1",G44&gt;Data!$AB$18,"Stage 2",G44&gt;Data!$AC$18,"Stage 3",G44&gt;Data!$AD$18,"Stage 4",G44&gt;Data!$AE$18,"Stage 5",G44&gt;Data!$AF$18,"Stage 6",G44&gt;Data!$AG$18,"Stage 7",G44&gt;Data!$AH$18,"Stage 8",G44&lt;=Data!$AH$18,"Stage 9")))))</f>
        <v/>
      </c>
      <c r="K44" s="266" t="str" cm="1">
        <f t="array" ref="K44">IFERROR(_xlfn.IFNA(
                      _xlfn.IFS(
                      G44="", "",
                      AND(E44="U9B",G44&lt;=Data!$AI$7), "U9 Boys record",
                      AND(E44="U11B",G44&lt;=Data!$AI$12), "U11 Boys record",
                      AND(E44="U9G",G44&lt;=Data!$AI$18), "U9 Girls record",
                      AND(E44="U11G",G44&lt;=Data!$AI$23), "U11 Girls record"
                       ),""), "")</f>
        <v/>
      </c>
    </row>
    <row r="45" spans="1:11" s="11" customFormat="1" ht="16" customHeight="1">
      <c r="A45" s="187" t="s">
        <v>2</v>
      </c>
      <c r="B45" s="188" t="str">
        <f>IF(ISNA(VLOOKUP($F45,DECLARATIONS!C$5:D$292,2,FALSE)),"",IF(VLOOKUP($F45,DECLARATIONS!C$5:D$292,2,FALSE)="","NOT DECLARED",IF(ISNA(_xlfn.TEXTBEFORE(VLOOKUP($F45,DECLARATIONS!C$5:D$292,2,FALSE)," ")),VLOOKUP($F45,DECLARATIONS!C$5:D$292,2,FALSE),_xlfn.TEXTBEFORE(VLOOKUP($F45,DECLARATIONS!C$5:D$292,2,FALSE)," "))))</f>
        <v/>
      </c>
      <c r="C45" s="188" t="str">
        <f>IF(ISNA(VLOOKUP($F45,DECLARATIONS!C$5:D$292,2,FALSE)),"",IF(VLOOKUP($F45,DECLARATIONS!C$5:D$292,2,FALSE)="","NOT DECLARED",IF(ISNA(_xlfn.TEXTAFTER(VLOOKUP($F45,DECLARATIONS!C$5:D$292,2,FALSE)," ")),VLOOKUP($F45,DECLARATIONS!C$5:D$292,2,FALSE),_xlfn.TEXTAFTER(VLOOKUP($F45,DECLARATIONS!C$5:D$292,2,FALSE)," "))))</f>
        <v/>
      </c>
      <c r="D45" s="188" t="str">
        <f>IF(ISNA(VLOOKUP($F45,DECLARATIONS!$C$5:$G$292,5,FALSE)),"",IF(VLOOKUP($F45,DECLARATIONS!$C$5:$G$292,5,FALSE)="","NOT DECLARED",VLOOKUP($F45,DECLARATIONS!$C$5:$G$292,5,FALSE)))</f>
        <v/>
      </c>
      <c r="E45" s="188" t="str">
        <f>IF(ISNA(VLOOKUP($F45,DECLARATIONS!$C$5:$F$292,4,FALSE)),"",IF(VLOOKUP($F45,DECLARATIONS!$C$5:$F$292,4,FALSE)="","NOT DECLARED",VLOOKUP($F45,DECLARATIONS!$C$5:$F$292,4,FALSE)&amp;LEFT(VLOOKUP($F45,DECLARATIONS!$C$5:$H$292,6,FALSE))))</f>
        <v/>
      </c>
      <c r="F45" s="91"/>
      <c r="G45" s="196"/>
      <c r="H45" s="188" t="str">
        <f>IF(ISNA(VLOOKUP(F45,DECLARATIONS!C$5:D$292,2,FALSE)),"",IF(VLOOKUP(F45,DECLARATIONS!C$5:D$292,2,FALSE)="","NOT DECLARED",VLOOKUP(F45,DECLARATIONS!C$5:D$292,2,FALSE)))</f>
        <v/>
      </c>
      <c r="I45" s="186">
        <f>IF(LOWER(G45)="dnf",1,IF(G45&lt;ScoringTable!B$3,ScoringTable!I$2,VLOOKUP((1000-G45),ScoringTable!G$2:I$95,3)))</f>
        <v>0</v>
      </c>
      <c r="J45" s="186" t="str" cm="1">
        <f t="array" ref="J45">IF(ISBLANK(G45), "", IF(NOT(ISNUMBER(G45)), "Not a valid time", IF(E45="","", IF(RIGHT(E45)="B", _xlfn.IFS(G45&gt;Data!$Z$7,"...",G45&gt;Data!$AA$7,"Stage 1",G45&gt;Data!$AB$7,"Stage 2",G45&gt;Data!$AC$7,"Stage 3",G45&gt;Data!$AD$7,"Stage 4",G45&gt;Data!$AE$7,"Stage 5",G45&gt;Data!$AF$7,"Stage 6",G45&gt;Data!$AG$7,"Stage 7",G45&gt;Data!$AH$7,"Stage 8",G45&lt;=Data!$AH$7,"Stage 9"), _xlfn.IFS(G45&gt;Data!$Z$18,"...",G45&gt;Data!$AA$18,"Stage 1",G45&gt;Data!$AB$18,"Stage 2",G45&gt;Data!$AC$18,"Stage 3",G45&gt;Data!$AD$18,"Stage 4",G45&gt;Data!$AE$18,"Stage 5",G45&gt;Data!$AF$18,"Stage 6",G45&gt;Data!$AG$18,"Stage 7",G45&gt;Data!$AH$18,"Stage 8",G45&lt;=Data!$AH$18,"Stage 9")))))</f>
        <v/>
      </c>
      <c r="K45" s="266" t="str" cm="1">
        <f t="array" ref="K45">IFERROR(_xlfn.IFNA(
                      _xlfn.IFS(
                      G45="", "",
                      AND(E45="U9B",G45&lt;=Data!$AI$7), "U9 Boys record",
                      AND(E45="U11B",G45&lt;=Data!$AI$12), "U11 Boys record",
                      AND(E45="U9G",G45&lt;=Data!$AI$18), "U9 Girls record",
                      AND(E45="U11G",G45&lt;=Data!$AI$23), "U11 Girls record"
                       ),""), "")</f>
        <v/>
      </c>
    </row>
    <row r="46" spans="1:11" s="11" customFormat="1" ht="16" customHeight="1">
      <c r="A46" s="187" t="s">
        <v>2</v>
      </c>
      <c r="B46" s="188" t="str">
        <f>IF(ISNA(VLOOKUP($F46,DECLARATIONS!C$5:D$292,2,FALSE)),"",IF(VLOOKUP($F46,DECLARATIONS!C$5:D$292,2,FALSE)="","NOT DECLARED",IF(ISNA(_xlfn.TEXTBEFORE(VLOOKUP($F46,DECLARATIONS!C$5:D$292,2,FALSE)," ")),VLOOKUP($F46,DECLARATIONS!C$5:D$292,2,FALSE),_xlfn.TEXTBEFORE(VLOOKUP($F46,DECLARATIONS!C$5:D$292,2,FALSE)," "))))</f>
        <v/>
      </c>
      <c r="C46" s="188" t="str">
        <f>IF(ISNA(VLOOKUP($F46,DECLARATIONS!C$5:D$292,2,FALSE)),"",IF(VLOOKUP($F46,DECLARATIONS!C$5:D$292,2,FALSE)="","NOT DECLARED",IF(ISNA(_xlfn.TEXTAFTER(VLOOKUP($F46,DECLARATIONS!C$5:D$292,2,FALSE)," ")),VLOOKUP($F46,DECLARATIONS!C$5:D$292,2,FALSE),_xlfn.TEXTAFTER(VLOOKUP($F46,DECLARATIONS!C$5:D$292,2,FALSE)," "))))</f>
        <v/>
      </c>
      <c r="D46" s="188" t="str">
        <f>IF(ISNA(VLOOKUP($F46,DECLARATIONS!$C$5:$G$292,5,FALSE)),"",IF(VLOOKUP($F46,DECLARATIONS!$C$5:$G$292,5,FALSE)="","NOT DECLARED",VLOOKUP($F46,DECLARATIONS!$C$5:$G$292,5,FALSE)))</f>
        <v/>
      </c>
      <c r="E46" s="188" t="str">
        <f>IF(ISNA(VLOOKUP($F46,DECLARATIONS!$C$5:$F$292,4,FALSE)),"",IF(VLOOKUP($F46,DECLARATIONS!$C$5:$F$292,4,FALSE)="","NOT DECLARED",VLOOKUP($F46,DECLARATIONS!$C$5:$F$292,4,FALSE)&amp;LEFT(VLOOKUP($F46,DECLARATIONS!$C$5:$H$292,6,FALSE))))</f>
        <v/>
      </c>
      <c r="F46" s="91"/>
      <c r="G46" s="196"/>
      <c r="H46" s="188" t="str">
        <f>IF(ISNA(VLOOKUP(F46,DECLARATIONS!C$5:D$292,2,FALSE)),"",IF(VLOOKUP(F46,DECLARATIONS!C$5:D$292,2,FALSE)="","NOT DECLARED",VLOOKUP(F46,DECLARATIONS!C$5:D$292,2,FALSE)))</f>
        <v/>
      </c>
      <c r="I46" s="186">
        <f>IF(LOWER(G46)="dnf",1,IF(G46&lt;ScoringTable!B$3,ScoringTable!I$2,VLOOKUP((1000-G46),ScoringTable!G$2:I$95,3)))</f>
        <v>0</v>
      </c>
      <c r="J46" s="186" t="str" cm="1">
        <f t="array" ref="J46">IF(ISBLANK(G46), "", IF(NOT(ISNUMBER(G46)), "Not a valid time", IF(E46="","", IF(RIGHT(E46)="B", _xlfn.IFS(G46&gt;Data!$Z$7,"...",G46&gt;Data!$AA$7,"Stage 1",G46&gt;Data!$AB$7,"Stage 2",G46&gt;Data!$AC$7,"Stage 3",G46&gt;Data!$AD$7,"Stage 4",G46&gt;Data!$AE$7,"Stage 5",G46&gt;Data!$AF$7,"Stage 6",G46&gt;Data!$AG$7,"Stage 7",G46&gt;Data!$AH$7,"Stage 8",G46&lt;=Data!$AH$7,"Stage 9"), _xlfn.IFS(G46&gt;Data!$Z$18,"...",G46&gt;Data!$AA$18,"Stage 1",G46&gt;Data!$AB$18,"Stage 2",G46&gt;Data!$AC$18,"Stage 3",G46&gt;Data!$AD$18,"Stage 4",G46&gt;Data!$AE$18,"Stage 5",G46&gt;Data!$AF$18,"Stage 6",G46&gt;Data!$AG$18,"Stage 7",G46&gt;Data!$AH$18,"Stage 8",G46&lt;=Data!$AH$18,"Stage 9")))))</f>
        <v/>
      </c>
      <c r="K46" s="266" t="str" cm="1">
        <f t="array" ref="K46">IFERROR(_xlfn.IFNA(
                      _xlfn.IFS(
                      G46="", "",
                      AND(E46="U9B",G46&lt;=Data!$AI$7), "U9 Boys record",
                      AND(E46="U11B",G46&lt;=Data!$AI$12), "U11 Boys record",
                      AND(E46="U9G",G46&lt;=Data!$AI$18), "U9 Girls record",
                      AND(E46="U11G",G46&lt;=Data!$AI$23), "U11 Girls record"
                       ),""), "")</f>
        <v/>
      </c>
    </row>
    <row r="47" spans="1:11" s="11" customFormat="1" ht="16" customHeight="1">
      <c r="A47" s="187" t="s">
        <v>2</v>
      </c>
      <c r="B47" s="188" t="str">
        <f>IF(ISNA(VLOOKUP($F47,DECLARATIONS!C$5:D$292,2,FALSE)),"",IF(VLOOKUP($F47,DECLARATIONS!C$5:D$292,2,FALSE)="","NOT DECLARED",IF(ISNA(_xlfn.TEXTBEFORE(VLOOKUP($F47,DECLARATIONS!C$5:D$292,2,FALSE)," ")),VLOOKUP($F47,DECLARATIONS!C$5:D$292,2,FALSE),_xlfn.TEXTBEFORE(VLOOKUP($F47,DECLARATIONS!C$5:D$292,2,FALSE)," "))))</f>
        <v/>
      </c>
      <c r="C47" s="188" t="str">
        <f>IF(ISNA(VLOOKUP($F47,DECLARATIONS!C$5:D$292,2,FALSE)),"",IF(VLOOKUP($F47,DECLARATIONS!C$5:D$292,2,FALSE)="","NOT DECLARED",IF(ISNA(_xlfn.TEXTAFTER(VLOOKUP($F47,DECLARATIONS!C$5:D$292,2,FALSE)," ")),VLOOKUP($F47,DECLARATIONS!C$5:D$292,2,FALSE),_xlfn.TEXTAFTER(VLOOKUP($F47,DECLARATIONS!C$5:D$292,2,FALSE)," "))))</f>
        <v/>
      </c>
      <c r="D47" s="188" t="str">
        <f>IF(ISNA(VLOOKUP($F47,DECLARATIONS!$C$5:$G$292,5,FALSE)),"",IF(VLOOKUP($F47,DECLARATIONS!$C$5:$G$292,5,FALSE)="","NOT DECLARED",VLOOKUP($F47,DECLARATIONS!$C$5:$G$292,5,FALSE)))</f>
        <v/>
      </c>
      <c r="E47" s="188" t="str">
        <f>IF(ISNA(VLOOKUP($F47,DECLARATIONS!$C$5:$F$292,4,FALSE)),"",IF(VLOOKUP($F47,DECLARATIONS!$C$5:$F$292,4,FALSE)="","NOT DECLARED",VLOOKUP($F47,DECLARATIONS!$C$5:$F$292,4,FALSE)&amp;LEFT(VLOOKUP($F47,DECLARATIONS!$C$5:$H$292,6,FALSE))))</f>
        <v/>
      </c>
      <c r="F47" s="91"/>
      <c r="G47" s="196"/>
      <c r="H47" s="188" t="str">
        <f>IF(ISNA(VLOOKUP(F47,DECLARATIONS!C$5:D$292,2,FALSE)),"",IF(VLOOKUP(F47,DECLARATIONS!C$5:D$292,2,FALSE)="","NOT DECLARED",VLOOKUP(F47,DECLARATIONS!C$5:D$292,2,FALSE)))</f>
        <v/>
      </c>
      <c r="I47" s="186">
        <f>IF(LOWER(G47)="dnf",1,IF(G47&lt;ScoringTable!B$3,ScoringTable!I$2,VLOOKUP((1000-G47),ScoringTable!G$2:I$95,3)))</f>
        <v>0</v>
      </c>
      <c r="J47" s="186" t="str" cm="1">
        <f t="array" ref="J47">IF(ISBLANK(G47), "", IF(NOT(ISNUMBER(G47)), "Not a valid time", IF(E47="","", IF(RIGHT(E47)="B", _xlfn.IFS(G47&gt;Data!$Z$7,"...",G47&gt;Data!$AA$7,"Stage 1",G47&gt;Data!$AB$7,"Stage 2",G47&gt;Data!$AC$7,"Stage 3",G47&gt;Data!$AD$7,"Stage 4",G47&gt;Data!$AE$7,"Stage 5",G47&gt;Data!$AF$7,"Stage 6",G47&gt;Data!$AG$7,"Stage 7",G47&gt;Data!$AH$7,"Stage 8",G47&lt;=Data!$AH$7,"Stage 9"), _xlfn.IFS(G47&gt;Data!$Z$18,"...",G47&gt;Data!$AA$18,"Stage 1",G47&gt;Data!$AB$18,"Stage 2",G47&gt;Data!$AC$18,"Stage 3",G47&gt;Data!$AD$18,"Stage 4",G47&gt;Data!$AE$18,"Stage 5",G47&gt;Data!$AF$18,"Stage 6",G47&gt;Data!$AG$18,"Stage 7",G47&gt;Data!$AH$18,"Stage 8",G47&lt;=Data!$AH$18,"Stage 9")))))</f>
        <v/>
      </c>
      <c r="K47" s="266" t="str" cm="1">
        <f t="array" ref="K47">IFERROR(_xlfn.IFNA(
                      _xlfn.IFS(
                      G47="", "",
                      AND(E47="U9B",G47&lt;=Data!$AI$7), "U9 Boys record",
                      AND(E47="U11B",G47&lt;=Data!$AI$12), "U11 Boys record",
                      AND(E47="U9G",G47&lt;=Data!$AI$18), "U9 Girls record",
                      AND(E47="U11G",G47&lt;=Data!$AI$23), "U11 Girls record"
                       ),""), "")</f>
        <v/>
      </c>
    </row>
    <row r="48" spans="1:11" s="11" customFormat="1" ht="16" customHeight="1">
      <c r="A48" s="187" t="s">
        <v>2</v>
      </c>
      <c r="B48" s="188" t="str">
        <f>IF(ISNA(VLOOKUP($F48,DECLARATIONS!C$5:D$292,2,FALSE)),"",IF(VLOOKUP($F48,DECLARATIONS!C$5:D$292,2,FALSE)="","NOT DECLARED",IF(ISNA(_xlfn.TEXTBEFORE(VLOOKUP($F48,DECLARATIONS!C$5:D$292,2,FALSE)," ")),VLOOKUP($F48,DECLARATIONS!C$5:D$292,2,FALSE),_xlfn.TEXTBEFORE(VLOOKUP($F48,DECLARATIONS!C$5:D$292,2,FALSE)," "))))</f>
        <v/>
      </c>
      <c r="C48" s="188" t="str">
        <f>IF(ISNA(VLOOKUP($F48,DECLARATIONS!C$5:D$292,2,FALSE)),"",IF(VLOOKUP($F48,DECLARATIONS!C$5:D$292,2,FALSE)="","NOT DECLARED",IF(ISNA(_xlfn.TEXTAFTER(VLOOKUP($F48,DECLARATIONS!C$5:D$292,2,FALSE)," ")),VLOOKUP($F48,DECLARATIONS!C$5:D$292,2,FALSE),_xlfn.TEXTAFTER(VLOOKUP($F48,DECLARATIONS!C$5:D$292,2,FALSE)," "))))</f>
        <v/>
      </c>
      <c r="D48" s="188" t="str">
        <f>IF(ISNA(VLOOKUP($F48,DECLARATIONS!$C$5:$G$292,5,FALSE)),"",IF(VLOOKUP($F48,DECLARATIONS!$C$5:$G$292,5,FALSE)="","NOT DECLARED",VLOOKUP($F48,DECLARATIONS!$C$5:$G$292,5,FALSE)))</f>
        <v/>
      </c>
      <c r="E48" s="188" t="str">
        <f>IF(ISNA(VLOOKUP($F48,DECLARATIONS!$C$5:$F$292,4,FALSE)),"",IF(VLOOKUP($F48,DECLARATIONS!$C$5:$F$292,4,FALSE)="","NOT DECLARED",VLOOKUP($F48,DECLARATIONS!$C$5:$F$292,4,FALSE)&amp;LEFT(VLOOKUP($F48,DECLARATIONS!$C$5:$H$292,6,FALSE))))</f>
        <v/>
      </c>
      <c r="F48" s="91"/>
      <c r="G48" s="196"/>
      <c r="H48" s="188" t="str">
        <f>IF(ISNA(VLOOKUP(F48,DECLARATIONS!C$5:D$292,2,FALSE)),"",IF(VLOOKUP(F48,DECLARATIONS!C$5:D$292,2,FALSE)="","NOT DECLARED",VLOOKUP(F48,DECLARATIONS!C$5:D$292,2,FALSE)))</f>
        <v/>
      </c>
      <c r="I48" s="186">
        <f>IF(LOWER(G48)="dnf",1,IF(G48&lt;ScoringTable!B$3,ScoringTable!I$2,VLOOKUP((1000-G48),ScoringTable!G$2:I$95,3)))</f>
        <v>0</v>
      </c>
      <c r="J48" s="186" t="str" cm="1">
        <f t="array" ref="J48">IF(ISBLANK(G48), "", IF(NOT(ISNUMBER(G48)), "Not a valid time", IF(E48="","", IF(RIGHT(E48)="B", _xlfn.IFS(G48&gt;Data!$Z$7,"...",G48&gt;Data!$AA$7,"Stage 1",G48&gt;Data!$AB$7,"Stage 2",G48&gt;Data!$AC$7,"Stage 3",G48&gt;Data!$AD$7,"Stage 4",G48&gt;Data!$AE$7,"Stage 5",G48&gt;Data!$AF$7,"Stage 6",G48&gt;Data!$AG$7,"Stage 7",G48&gt;Data!$AH$7,"Stage 8",G48&lt;=Data!$AH$7,"Stage 9"), _xlfn.IFS(G48&gt;Data!$Z$18,"...",G48&gt;Data!$AA$18,"Stage 1",G48&gt;Data!$AB$18,"Stage 2",G48&gt;Data!$AC$18,"Stage 3",G48&gt;Data!$AD$18,"Stage 4",G48&gt;Data!$AE$18,"Stage 5",G48&gt;Data!$AF$18,"Stage 6",G48&gt;Data!$AG$18,"Stage 7",G48&gt;Data!$AH$18,"Stage 8",G48&lt;=Data!$AH$18,"Stage 9")))))</f>
        <v/>
      </c>
      <c r="K48" s="266" t="str" cm="1">
        <f t="array" ref="K48">IFERROR(_xlfn.IFNA(
                      _xlfn.IFS(
                      G48="", "",
                      AND(E48="U9B",G48&lt;=Data!$AI$7), "U9 Boys record",
                      AND(E48="U11B",G48&lt;=Data!$AI$12), "U11 Boys record",
                      AND(E48="U9G",G48&lt;=Data!$AI$18), "U9 Girls record",
                      AND(E48="U11G",G48&lt;=Data!$AI$23), "U11 Girls record"
                       ),""), "")</f>
        <v/>
      </c>
    </row>
    <row r="49" spans="1:11" s="11" customFormat="1" ht="16" customHeight="1">
      <c r="A49" s="187" t="s">
        <v>2</v>
      </c>
      <c r="B49" s="188" t="str">
        <f>IF(ISNA(VLOOKUP($F49,DECLARATIONS!C$5:D$292,2,FALSE)),"",IF(VLOOKUP($F49,DECLARATIONS!C$5:D$292,2,FALSE)="","NOT DECLARED",IF(ISNA(_xlfn.TEXTBEFORE(VLOOKUP($F49,DECLARATIONS!C$5:D$292,2,FALSE)," ")),VLOOKUP($F49,DECLARATIONS!C$5:D$292,2,FALSE),_xlfn.TEXTBEFORE(VLOOKUP($F49,DECLARATIONS!C$5:D$292,2,FALSE)," "))))</f>
        <v/>
      </c>
      <c r="C49" s="188" t="str">
        <f>IF(ISNA(VLOOKUP($F49,DECLARATIONS!C$5:D$292,2,FALSE)),"",IF(VLOOKUP($F49,DECLARATIONS!C$5:D$292,2,FALSE)="","NOT DECLARED",IF(ISNA(_xlfn.TEXTAFTER(VLOOKUP($F49,DECLARATIONS!C$5:D$292,2,FALSE)," ")),VLOOKUP($F49,DECLARATIONS!C$5:D$292,2,FALSE),_xlfn.TEXTAFTER(VLOOKUP($F49,DECLARATIONS!C$5:D$292,2,FALSE)," "))))</f>
        <v/>
      </c>
      <c r="D49" s="188" t="str">
        <f>IF(ISNA(VLOOKUP($F49,DECLARATIONS!$C$5:$G$292,5,FALSE)),"",IF(VLOOKUP($F49,DECLARATIONS!$C$5:$G$292,5,FALSE)="","NOT DECLARED",VLOOKUP($F49,DECLARATIONS!$C$5:$G$292,5,FALSE)))</f>
        <v/>
      </c>
      <c r="E49" s="188" t="str">
        <f>IF(ISNA(VLOOKUP($F49,DECLARATIONS!$C$5:$F$292,4,FALSE)),"",IF(VLOOKUP($F49,DECLARATIONS!$C$5:$F$292,4,FALSE)="","NOT DECLARED",VLOOKUP($F49,DECLARATIONS!$C$5:$F$292,4,FALSE)&amp;LEFT(VLOOKUP($F49,DECLARATIONS!$C$5:$H$292,6,FALSE))))</f>
        <v/>
      </c>
      <c r="F49" s="91"/>
      <c r="G49" s="196"/>
      <c r="H49" s="188" t="str">
        <f>IF(ISNA(VLOOKUP(F49,DECLARATIONS!C$5:D$292,2,FALSE)),"",IF(VLOOKUP(F49,DECLARATIONS!C$5:D$292,2,FALSE)="","NOT DECLARED",VLOOKUP(F49,DECLARATIONS!C$5:D$292,2,FALSE)))</f>
        <v/>
      </c>
      <c r="I49" s="186">
        <f>IF(LOWER(G49)="dnf",1,IF(G49&lt;ScoringTable!B$3,ScoringTable!I$2,VLOOKUP((1000-G49),ScoringTable!G$2:I$95,3)))</f>
        <v>0</v>
      </c>
      <c r="J49" s="186" t="str" cm="1">
        <f t="array" ref="J49">IF(ISBLANK(G49), "", IF(NOT(ISNUMBER(G49)), "Not a valid time", IF(E49="","", IF(RIGHT(E49)="B", _xlfn.IFS(G49&gt;Data!$Z$7,"...",G49&gt;Data!$AA$7,"Stage 1",G49&gt;Data!$AB$7,"Stage 2",G49&gt;Data!$AC$7,"Stage 3",G49&gt;Data!$AD$7,"Stage 4",G49&gt;Data!$AE$7,"Stage 5",G49&gt;Data!$AF$7,"Stage 6",G49&gt;Data!$AG$7,"Stage 7",G49&gt;Data!$AH$7,"Stage 8",G49&lt;=Data!$AH$7,"Stage 9"), _xlfn.IFS(G49&gt;Data!$Z$18,"...",G49&gt;Data!$AA$18,"Stage 1",G49&gt;Data!$AB$18,"Stage 2",G49&gt;Data!$AC$18,"Stage 3",G49&gt;Data!$AD$18,"Stage 4",G49&gt;Data!$AE$18,"Stage 5",G49&gt;Data!$AF$18,"Stage 6",G49&gt;Data!$AG$18,"Stage 7",G49&gt;Data!$AH$18,"Stage 8",G49&lt;=Data!$AH$18,"Stage 9")))))</f>
        <v/>
      </c>
      <c r="K49" s="266" t="str" cm="1">
        <f t="array" ref="K49">IFERROR(_xlfn.IFNA(
                      _xlfn.IFS(
                      G49="", "",
                      AND(E49="U9B",G49&lt;=Data!$AI$7), "U9 Boys record",
                      AND(E49="U11B",G49&lt;=Data!$AI$12), "U11 Boys record",
                      AND(E49="U9G",G49&lt;=Data!$AI$18), "U9 Girls record",
                      AND(E49="U11G",G49&lt;=Data!$AI$23), "U11 Girls record"
                       ),""), "")</f>
        <v/>
      </c>
    </row>
    <row r="50" spans="1:11" s="11" customFormat="1" ht="16" customHeight="1">
      <c r="A50" s="187" t="s">
        <v>2</v>
      </c>
      <c r="B50" s="188" t="str">
        <f>IF(ISNA(VLOOKUP($F50,DECLARATIONS!C$5:D$292,2,FALSE)),"",IF(VLOOKUP($F50,DECLARATIONS!C$5:D$292,2,FALSE)="","NOT DECLARED",IF(ISNA(_xlfn.TEXTBEFORE(VLOOKUP($F50,DECLARATIONS!C$5:D$292,2,FALSE)," ")),VLOOKUP($F50,DECLARATIONS!C$5:D$292,2,FALSE),_xlfn.TEXTBEFORE(VLOOKUP($F50,DECLARATIONS!C$5:D$292,2,FALSE)," "))))</f>
        <v/>
      </c>
      <c r="C50" s="188" t="str">
        <f>IF(ISNA(VLOOKUP($F50,DECLARATIONS!C$5:D$292,2,FALSE)),"",IF(VLOOKUP($F50,DECLARATIONS!C$5:D$292,2,FALSE)="","NOT DECLARED",IF(ISNA(_xlfn.TEXTAFTER(VLOOKUP($F50,DECLARATIONS!C$5:D$292,2,FALSE)," ")),VLOOKUP($F50,DECLARATIONS!C$5:D$292,2,FALSE),_xlfn.TEXTAFTER(VLOOKUP($F50,DECLARATIONS!C$5:D$292,2,FALSE)," "))))</f>
        <v/>
      </c>
      <c r="D50" s="188" t="str">
        <f>IF(ISNA(VLOOKUP($F50,DECLARATIONS!$C$5:$G$292,5,FALSE)),"",IF(VLOOKUP($F50,DECLARATIONS!$C$5:$G$292,5,FALSE)="","NOT DECLARED",VLOOKUP($F50,DECLARATIONS!$C$5:$G$292,5,FALSE)))</f>
        <v/>
      </c>
      <c r="E50" s="188" t="str">
        <f>IF(ISNA(VLOOKUP($F50,DECLARATIONS!$C$5:$F$292,4,FALSE)),"",IF(VLOOKUP($F50,DECLARATIONS!$C$5:$F$292,4,FALSE)="","NOT DECLARED",VLOOKUP($F50,DECLARATIONS!$C$5:$F$292,4,FALSE)&amp;LEFT(VLOOKUP($F50,DECLARATIONS!$C$5:$H$292,6,FALSE))))</f>
        <v/>
      </c>
      <c r="F50" s="91"/>
      <c r="G50" s="196"/>
      <c r="H50" s="188" t="str">
        <f>IF(ISNA(VLOOKUP(F50,DECLARATIONS!C$5:D$292,2,FALSE)),"",IF(VLOOKUP(F50,DECLARATIONS!C$5:D$292,2,FALSE)="","NOT DECLARED",VLOOKUP(F50,DECLARATIONS!C$5:D$292,2,FALSE)))</f>
        <v/>
      </c>
      <c r="I50" s="186">
        <f>IF(LOWER(G50)="dnf",1,IF(G50&lt;ScoringTable!B$3,ScoringTable!I$2,VLOOKUP((1000-G50),ScoringTable!G$2:I$95,3)))</f>
        <v>0</v>
      </c>
      <c r="J50" s="186" t="str" cm="1">
        <f t="array" ref="J50">IF(ISBLANK(G50), "", IF(NOT(ISNUMBER(G50)), "Not a valid time", IF(E50="","", IF(RIGHT(E50)="B", _xlfn.IFS(G50&gt;Data!$Z$7,"...",G50&gt;Data!$AA$7,"Stage 1",G50&gt;Data!$AB$7,"Stage 2",G50&gt;Data!$AC$7,"Stage 3",G50&gt;Data!$AD$7,"Stage 4",G50&gt;Data!$AE$7,"Stage 5",G50&gt;Data!$AF$7,"Stage 6",G50&gt;Data!$AG$7,"Stage 7",G50&gt;Data!$AH$7,"Stage 8",G50&lt;=Data!$AH$7,"Stage 9"), _xlfn.IFS(G50&gt;Data!$Z$18,"...",G50&gt;Data!$AA$18,"Stage 1",G50&gt;Data!$AB$18,"Stage 2",G50&gt;Data!$AC$18,"Stage 3",G50&gt;Data!$AD$18,"Stage 4",G50&gt;Data!$AE$18,"Stage 5",G50&gt;Data!$AF$18,"Stage 6",G50&gt;Data!$AG$18,"Stage 7",G50&gt;Data!$AH$18,"Stage 8",G50&lt;=Data!$AH$18,"Stage 9")))))</f>
        <v/>
      </c>
      <c r="K50" s="266" t="str" cm="1">
        <f t="array" ref="K50">IFERROR(_xlfn.IFNA(
                      _xlfn.IFS(
                      G50="", "",
                      AND(E50="U9B",G50&lt;=Data!$AI$7), "U9 Boys record",
                      AND(E50="U11B",G50&lt;=Data!$AI$12), "U11 Boys record",
                      AND(E50="U9G",G50&lt;=Data!$AI$18), "U9 Girls record",
                      AND(E50="U11G",G50&lt;=Data!$AI$23), "U11 Girls record"
                       ),""), "")</f>
        <v/>
      </c>
    </row>
    <row r="51" spans="1:11" s="11" customFormat="1" ht="16" customHeight="1">
      <c r="A51" s="187" t="s">
        <v>2</v>
      </c>
      <c r="B51" s="188" t="str">
        <f>IF(ISNA(VLOOKUP($F51,DECLARATIONS!C$5:D$292,2,FALSE)),"",IF(VLOOKUP($F51,DECLARATIONS!C$5:D$292,2,FALSE)="","NOT DECLARED",IF(ISNA(_xlfn.TEXTBEFORE(VLOOKUP($F51,DECLARATIONS!C$5:D$292,2,FALSE)," ")),VLOOKUP($F51,DECLARATIONS!C$5:D$292,2,FALSE),_xlfn.TEXTBEFORE(VLOOKUP($F51,DECLARATIONS!C$5:D$292,2,FALSE)," "))))</f>
        <v/>
      </c>
      <c r="C51" s="188" t="str">
        <f>IF(ISNA(VLOOKUP($F51,DECLARATIONS!C$5:D$292,2,FALSE)),"",IF(VLOOKUP($F51,DECLARATIONS!C$5:D$292,2,FALSE)="","NOT DECLARED",IF(ISNA(_xlfn.TEXTAFTER(VLOOKUP($F51,DECLARATIONS!C$5:D$292,2,FALSE)," ")),VLOOKUP($F51,DECLARATIONS!C$5:D$292,2,FALSE),_xlfn.TEXTAFTER(VLOOKUP($F51,DECLARATIONS!C$5:D$292,2,FALSE)," "))))</f>
        <v/>
      </c>
      <c r="D51" s="188" t="str">
        <f>IF(ISNA(VLOOKUP($F51,DECLARATIONS!$C$5:$G$292,5,FALSE)),"",IF(VLOOKUP($F51,DECLARATIONS!$C$5:$G$292,5,FALSE)="","NOT DECLARED",VLOOKUP($F51,DECLARATIONS!$C$5:$G$292,5,FALSE)))</f>
        <v/>
      </c>
      <c r="E51" s="188" t="str">
        <f>IF(ISNA(VLOOKUP($F51,DECLARATIONS!$C$5:$F$292,4,FALSE)),"",IF(VLOOKUP($F51,DECLARATIONS!$C$5:$F$292,4,FALSE)="","NOT DECLARED",VLOOKUP($F51,DECLARATIONS!$C$5:$F$292,4,FALSE)&amp;LEFT(VLOOKUP($F51,DECLARATIONS!$C$5:$H$292,6,FALSE))))</f>
        <v/>
      </c>
      <c r="F51" s="91"/>
      <c r="G51" s="196"/>
      <c r="H51" s="188" t="str">
        <f>IF(ISNA(VLOOKUP(F51,DECLARATIONS!C$5:D$292,2,FALSE)),"",IF(VLOOKUP(F51,DECLARATIONS!C$5:D$292,2,FALSE)="","NOT DECLARED",VLOOKUP(F51,DECLARATIONS!C$5:D$292,2,FALSE)))</f>
        <v/>
      </c>
      <c r="I51" s="186">
        <f>IF(LOWER(G51)="dnf",1,IF(G51&lt;ScoringTable!B$3,ScoringTable!I$2,VLOOKUP((1000-G51),ScoringTable!G$2:I$95,3)))</f>
        <v>0</v>
      </c>
      <c r="J51" s="186" t="str" cm="1">
        <f t="array" ref="J51">IF(ISBLANK(G51), "", IF(NOT(ISNUMBER(G51)), "Not a valid time", IF(E51="","", IF(RIGHT(E51)="B", _xlfn.IFS(G51&gt;Data!$Z$7,"...",G51&gt;Data!$AA$7,"Stage 1",G51&gt;Data!$AB$7,"Stage 2",G51&gt;Data!$AC$7,"Stage 3",G51&gt;Data!$AD$7,"Stage 4",G51&gt;Data!$AE$7,"Stage 5",G51&gt;Data!$AF$7,"Stage 6",G51&gt;Data!$AG$7,"Stage 7",G51&gt;Data!$AH$7,"Stage 8",G51&lt;=Data!$AH$7,"Stage 9"), _xlfn.IFS(G51&gt;Data!$Z$18,"...",G51&gt;Data!$AA$18,"Stage 1",G51&gt;Data!$AB$18,"Stage 2",G51&gt;Data!$AC$18,"Stage 3",G51&gt;Data!$AD$18,"Stage 4",G51&gt;Data!$AE$18,"Stage 5",G51&gt;Data!$AF$18,"Stage 6",G51&gt;Data!$AG$18,"Stage 7",G51&gt;Data!$AH$18,"Stage 8",G51&lt;=Data!$AH$18,"Stage 9")))))</f>
        <v/>
      </c>
      <c r="K51" s="266" t="str" cm="1">
        <f t="array" ref="K51">IFERROR(_xlfn.IFNA(
                      _xlfn.IFS(
                      G51="", "",
                      AND(E51="U9B",G51&lt;=Data!$AI$7), "U9 Boys record",
                      AND(E51="U11B",G51&lt;=Data!$AI$12), "U11 Boys record",
                      AND(E51="U9G",G51&lt;=Data!$AI$18), "U9 Girls record",
                      AND(E51="U11G",G51&lt;=Data!$AI$23), "U11 Girls record"
                       ),""), "")</f>
        <v/>
      </c>
    </row>
    <row r="52" spans="1:11" s="11" customFormat="1" ht="16" customHeight="1">
      <c r="A52" s="187" t="s">
        <v>2</v>
      </c>
      <c r="B52" s="188" t="str">
        <f>IF(ISNA(VLOOKUP($F52,DECLARATIONS!C$5:D$292,2,FALSE)),"",IF(VLOOKUP($F52,DECLARATIONS!C$5:D$292,2,FALSE)="","NOT DECLARED",IF(ISNA(_xlfn.TEXTBEFORE(VLOOKUP($F52,DECLARATIONS!C$5:D$292,2,FALSE)," ")),VLOOKUP($F52,DECLARATIONS!C$5:D$292,2,FALSE),_xlfn.TEXTBEFORE(VLOOKUP($F52,DECLARATIONS!C$5:D$292,2,FALSE)," "))))</f>
        <v/>
      </c>
      <c r="C52" s="188" t="str">
        <f>IF(ISNA(VLOOKUP($F52,DECLARATIONS!C$5:D$292,2,FALSE)),"",IF(VLOOKUP($F52,DECLARATIONS!C$5:D$292,2,FALSE)="","NOT DECLARED",IF(ISNA(_xlfn.TEXTAFTER(VLOOKUP($F52,DECLARATIONS!C$5:D$292,2,FALSE)," ")),VLOOKUP($F52,DECLARATIONS!C$5:D$292,2,FALSE),_xlfn.TEXTAFTER(VLOOKUP($F52,DECLARATIONS!C$5:D$292,2,FALSE)," "))))</f>
        <v/>
      </c>
      <c r="D52" s="188" t="str">
        <f>IF(ISNA(VLOOKUP($F52,DECLARATIONS!$C$5:$G$292,5,FALSE)),"",IF(VLOOKUP($F52,DECLARATIONS!$C$5:$G$292,5,FALSE)="","NOT DECLARED",VLOOKUP($F52,DECLARATIONS!$C$5:$G$292,5,FALSE)))</f>
        <v/>
      </c>
      <c r="E52" s="188" t="str">
        <f>IF(ISNA(VLOOKUP($F52,DECLARATIONS!$C$5:$F$292,4,FALSE)),"",IF(VLOOKUP($F52,DECLARATIONS!$C$5:$F$292,4,FALSE)="","NOT DECLARED",VLOOKUP($F52,DECLARATIONS!$C$5:$F$292,4,FALSE)&amp;LEFT(VLOOKUP($F52,DECLARATIONS!$C$5:$H$292,6,FALSE))))</f>
        <v/>
      </c>
      <c r="F52" s="91"/>
      <c r="G52" s="196"/>
      <c r="H52" s="188" t="str">
        <f>IF(ISNA(VLOOKUP(F52,DECLARATIONS!C$5:D$292,2,FALSE)),"",IF(VLOOKUP(F52,DECLARATIONS!C$5:D$292,2,FALSE)="","NOT DECLARED",VLOOKUP(F52,DECLARATIONS!C$5:D$292,2,FALSE)))</f>
        <v/>
      </c>
      <c r="I52" s="186">
        <f>IF(LOWER(G52)="dnf",1,IF(G52&lt;ScoringTable!B$3,ScoringTable!I$2,VLOOKUP((1000-G52),ScoringTable!G$2:I$95,3)))</f>
        <v>0</v>
      </c>
      <c r="J52" s="186" t="str" cm="1">
        <f t="array" ref="J52">IF(ISBLANK(G52), "", IF(NOT(ISNUMBER(G52)), "Not a valid time", IF(E52="","", IF(RIGHT(E52)="B", _xlfn.IFS(G52&gt;Data!$Z$7,"...",G52&gt;Data!$AA$7,"Stage 1",G52&gt;Data!$AB$7,"Stage 2",G52&gt;Data!$AC$7,"Stage 3",G52&gt;Data!$AD$7,"Stage 4",G52&gt;Data!$AE$7,"Stage 5",G52&gt;Data!$AF$7,"Stage 6",G52&gt;Data!$AG$7,"Stage 7",G52&gt;Data!$AH$7,"Stage 8",G52&lt;=Data!$AH$7,"Stage 9"), _xlfn.IFS(G52&gt;Data!$Z$18,"...",G52&gt;Data!$AA$18,"Stage 1",G52&gt;Data!$AB$18,"Stage 2",G52&gt;Data!$AC$18,"Stage 3",G52&gt;Data!$AD$18,"Stage 4",G52&gt;Data!$AE$18,"Stage 5",G52&gt;Data!$AF$18,"Stage 6",G52&gt;Data!$AG$18,"Stage 7",G52&gt;Data!$AH$18,"Stage 8",G52&lt;=Data!$AH$18,"Stage 9")))))</f>
        <v/>
      </c>
      <c r="K52" s="266" t="str" cm="1">
        <f t="array" ref="K52">IFERROR(_xlfn.IFNA(
                      _xlfn.IFS(
                      G52="", "",
                      AND(E52="U9B",G52&lt;=Data!$AI$7), "U9 Boys record",
                      AND(E52="U11B",G52&lt;=Data!$AI$12), "U11 Boys record",
                      AND(E52="U9G",G52&lt;=Data!$AI$18), "U9 Girls record",
                      AND(E52="U11G",G52&lt;=Data!$AI$23), "U11 Girls record"
                       ),""), "")</f>
        <v/>
      </c>
    </row>
    <row r="53" spans="1:11" s="11" customFormat="1" ht="16" customHeight="1">
      <c r="A53" s="187" t="s">
        <v>2</v>
      </c>
      <c r="B53" s="188" t="str">
        <f>IF(ISNA(VLOOKUP($F53,DECLARATIONS!C$5:D$292,2,FALSE)),"",IF(VLOOKUP($F53,DECLARATIONS!C$5:D$292,2,FALSE)="","NOT DECLARED",IF(ISNA(_xlfn.TEXTBEFORE(VLOOKUP($F53,DECLARATIONS!C$5:D$292,2,FALSE)," ")),VLOOKUP($F53,DECLARATIONS!C$5:D$292,2,FALSE),_xlfn.TEXTBEFORE(VLOOKUP($F53,DECLARATIONS!C$5:D$292,2,FALSE)," "))))</f>
        <v/>
      </c>
      <c r="C53" s="188" t="str">
        <f>IF(ISNA(VLOOKUP($F53,DECLARATIONS!C$5:D$292,2,FALSE)),"",IF(VLOOKUP($F53,DECLARATIONS!C$5:D$292,2,FALSE)="","NOT DECLARED",IF(ISNA(_xlfn.TEXTAFTER(VLOOKUP($F53,DECLARATIONS!C$5:D$292,2,FALSE)," ")),VLOOKUP($F53,DECLARATIONS!C$5:D$292,2,FALSE),_xlfn.TEXTAFTER(VLOOKUP($F53,DECLARATIONS!C$5:D$292,2,FALSE)," "))))</f>
        <v/>
      </c>
      <c r="D53" s="188" t="str">
        <f>IF(ISNA(VLOOKUP($F53,DECLARATIONS!$C$5:$G$292,5,FALSE)),"",IF(VLOOKUP($F53,DECLARATIONS!$C$5:$G$292,5,FALSE)="","NOT DECLARED",VLOOKUP($F53,DECLARATIONS!$C$5:$G$292,5,FALSE)))</f>
        <v/>
      </c>
      <c r="E53" s="188" t="str">
        <f>IF(ISNA(VLOOKUP($F53,DECLARATIONS!$C$5:$F$292,4,FALSE)),"",IF(VLOOKUP($F53,DECLARATIONS!$C$5:$F$292,4,FALSE)="","NOT DECLARED",VLOOKUP($F53,DECLARATIONS!$C$5:$F$292,4,FALSE)&amp;LEFT(VLOOKUP($F53,DECLARATIONS!$C$5:$H$292,6,FALSE))))</f>
        <v/>
      </c>
      <c r="F53" s="91"/>
      <c r="G53" s="196"/>
      <c r="H53" s="188" t="str">
        <f>IF(ISNA(VLOOKUP(F53,DECLARATIONS!C$5:D$292,2,FALSE)),"",IF(VLOOKUP(F53,DECLARATIONS!C$5:D$292,2,FALSE)="","NOT DECLARED",VLOOKUP(F53,DECLARATIONS!C$5:D$292,2,FALSE)))</f>
        <v/>
      </c>
      <c r="I53" s="186">
        <f>IF(LOWER(G53)="dnf",1,IF(G53&lt;ScoringTable!B$3,ScoringTable!I$2,VLOOKUP((1000-G53),ScoringTable!G$2:I$95,3)))</f>
        <v>0</v>
      </c>
      <c r="J53" s="186" t="str" cm="1">
        <f t="array" ref="J53">IF(ISBLANK(G53), "", IF(NOT(ISNUMBER(G53)), "Not a valid time", IF(E53="","", IF(RIGHT(E53)="B", _xlfn.IFS(G53&gt;Data!$Z$7,"...",G53&gt;Data!$AA$7,"Stage 1",G53&gt;Data!$AB$7,"Stage 2",G53&gt;Data!$AC$7,"Stage 3",G53&gt;Data!$AD$7,"Stage 4",G53&gt;Data!$AE$7,"Stage 5",G53&gt;Data!$AF$7,"Stage 6",G53&gt;Data!$AG$7,"Stage 7",G53&gt;Data!$AH$7,"Stage 8",G53&lt;=Data!$AH$7,"Stage 9"), _xlfn.IFS(G53&gt;Data!$Z$18,"...",G53&gt;Data!$AA$18,"Stage 1",G53&gt;Data!$AB$18,"Stage 2",G53&gt;Data!$AC$18,"Stage 3",G53&gt;Data!$AD$18,"Stage 4",G53&gt;Data!$AE$18,"Stage 5",G53&gt;Data!$AF$18,"Stage 6",G53&gt;Data!$AG$18,"Stage 7",G53&gt;Data!$AH$18,"Stage 8",G53&lt;=Data!$AH$18,"Stage 9")))))</f>
        <v/>
      </c>
      <c r="K53" s="266" t="str" cm="1">
        <f t="array" ref="K53">IFERROR(_xlfn.IFNA(
                      _xlfn.IFS(
                      G53="", "",
                      AND(E53="U9B",G53&lt;=Data!$AI$7), "U9 Boys record",
                      AND(E53="U11B",G53&lt;=Data!$AI$12), "U11 Boys record",
                      AND(E53="U9G",G53&lt;=Data!$AI$18), "U9 Girls record",
                      AND(E53="U11G",G53&lt;=Data!$AI$23), "U11 Girls record"
                       ),""), "")</f>
        <v/>
      </c>
    </row>
    <row r="54" spans="1:11" s="11" customFormat="1" ht="16" customHeight="1">
      <c r="A54" s="187" t="s">
        <v>2</v>
      </c>
      <c r="B54" s="188" t="str">
        <f>IF(ISNA(VLOOKUP($F54,DECLARATIONS!C$5:D$292,2,FALSE)),"",IF(VLOOKUP($F54,DECLARATIONS!C$5:D$292,2,FALSE)="","NOT DECLARED",IF(ISNA(_xlfn.TEXTBEFORE(VLOOKUP($F54,DECLARATIONS!C$5:D$292,2,FALSE)," ")),VLOOKUP($F54,DECLARATIONS!C$5:D$292,2,FALSE),_xlfn.TEXTBEFORE(VLOOKUP($F54,DECLARATIONS!C$5:D$292,2,FALSE)," "))))</f>
        <v/>
      </c>
      <c r="C54" s="188" t="str">
        <f>IF(ISNA(VLOOKUP($F54,DECLARATIONS!C$5:D$292,2,FALSE)),"",IF(VLOOKUP($F54,DECLARATIONS!C$5:D$292,2,FALSE)="","NOT DECLARED",IF(ISNA(_xlfn.TEXTAFTER(VLOOKUP($F54,DECLARATIONS!C$5:D$292,2,FALSE)," ")),VLOOKUP($F54,DECLARATIONS!C$5:D$292,2,FALSE),_xlfn.TEXTAFTER(VLOOKUP($F54,DECLARATIONS!C$5:D$292,2,FALSE)," "))))</f>
        <v/>
      </c>
      <c r="D54" s="188" t="str">
        <f>IF(ISNA(VLOOKUP($F54,DECLARATIONS!$C$5:$G$292,5,FALSE)),"",IF(VLOOKUP($F54,DECLARATIONS!$C$5:$G$292,5,FALSE)="","NOT DECLARED",VLOOKUP($F54,DECLARATIONS!$C$5:$G$292,5,FALSE)))</f>
        <v/>
      </c>
      <c r="E54" s="188" t="str">
        <f>IF(ISNA(VLOOKUP($F54,DECLARATIONS!$C$5:$F$292,4,FALSE)),"",IF(VLOOKUP($F54,DECLARATIONS!$C$5:$F$292,4,FALSE)="","NOT DECLARED",VLOOKUP($F54,DECLARATIONS!$C$5:$F$292,4,FALSE)&amp;LEFT(VLOOKUP($F54,DECLARATIONS!$C$5:$H$292,6,FALSE))))</f>
        <v/>
      </c>
      <c r="F54" s="91"/>
      <c r="G54" s="196"/>
      <c r="H54" s="188" t="str">
        <f>IF(ISNA(VLOOKUP(F54,DECLARATIONS!C$5:D$292,2,FALSE)),"",IF(VLOOKUP(F54,DECLARATIONS!C$5:D$292,2,FALSE)="","NOT DECLARED",VLOOKUP(F54,DECLARATIONS!C$5:D$292,2,FALSE)))</f>
        <v/>
      </c>
      <c r="I54" s="186">
        <f>IF(LOWER(G54)="dnf",1,IF(G54&lt;ScoringTable!B$3,ScoringTable!I$2,VLOOKUP((1000-G54),ScoringTable!G$2:I$95,3)))</f>
        <v>0</v>
      </c>
      <c r="J54" s="186" t="str" cm="1">
        <f t="array" ref="J54">IF(ISBLANK(G54), "", IF(NOT(ISNUMBER(G54)), "Not a valid time", IF(E54="","", IF(RIGHT(E54)="B", _xlfn.IFS(G54&gt;Data!$Z$7,"...",G54&gt;Data!$AA$7,"Stage 1",G54&gt;Data!$AB$7,"Stage 2",G54&gt;Data!$AC$7,"Stage 3",G54&gt;Data!$AD$7,"Stage 4",G54&gt;Data!$AE$7,"Stage 5",G54&gt;Data!$AF$7,"Stage 6",G54&gt;Data!$AG$7,"Stage 7",G54&gt;Data!$AH$7,"Stage 8",G54&lt;=Data!$AH$7,"Stage 9"), _xlfn.IFS(G54&gt;Data!$Z$18,"...",G54&gt;Data!$AA$18,"Stage 1",G54&gt;Data!$AB$18,"Stage 2",G54&gt;Data!$AC$18,"Stage 3",G54&gt;Data!$AD$18,"Stage 4",G54&gt;Data!$AE$18,"Stage 5",G54&gt;Data!$AF$18,"Stage 6",G54&gt;Data!$AG$18,"Stage 7",G54&gt;Data!$AH$18,"Stage 8",G54&lt;=Data!$AH$18,"Stage 9")))))</f>
        <v/>
      </c>
      <c r="K54" s="266" t="str" cm="1">
        <f t="array" ref="K54">IFERROR(_xlfn.IFNA(
                      _xlfn.IFS(
                      G54="", "",
                      AND(E54="U9B",G54&lt;=Data!$AI$7), "U9 Boys record",
                      AND(E54="U11B",G54&lt;=Data!$AI$12), "U11 Boys record",
                      AND(E54="U9G",G54&lt;=Data!$AI$18), "U9 Girls record",
                      AND(E54="U11G",G54&lt;=Data!$AI$23), "U11 Girls record"
                       ),""), "")</f>
        <v/>
      </c>
    </row>
    <row r="55" spans="1:11" s="11" customFormat="1" ht="16" customHeight="1">
      <c r="A55" s="187" t="s">
        <v>2</v>
      </c>
      <c r="B55" s="188" t="str">
        <f>IF(ISNA(VLOOKUP($F55,DECLARATIONS!C$5:D$292,2,FALSE)),"",IF(VLOOKUP($F55,DECLARATIONS!C$5:D$292,2,FALSE)="","NOT DECLARED",IF(ISNA(_xlfn.TEXTBEFORE(VLOOKUP($F55,DECLARATIONS!C$5:D$292,2,FALSE)," ")),VLOOKUP($F55,DECLARATIONS!C$5:D$292,2,FALSE),_xlfn.TEXTBEFORE(VLOOKUP($F55,DECLARATIONS!C$5:D$292,2,FALSE)," "))))</f>
        <v/>
      </c>
      <c r="C55" s="188" t="str">
        <f>IF(ISNA(VLOOKUP($F55,DECLARATIONS!C$5:D$292,2,FALSE)),"",IF(VLOOKUP($F55,DECLARATIONS!C$5:D$292,2,FALSE)="","NOT DECLARED",IF(ISNA(_xlfn.TEXTAFTER(VLOOKUP($F55,DECLARATIONS!C$5:D$292,2,FALSE)," ")),VLOOKUP($F55,DECLARATIONS!C$5:D$292,2,FALSE),_xlfn.TEXTAFTER(VLOOKUP($F55,DECLARATIONS!C$5:D$292,2,FALSE)," "))))</f>
        <v/>
      </c>
      <c r="D55" s="188" t="str">
        <f>IF(ISNA(VLOOKUP($F55,DECLARATIONS!$C$5:$G$292,5,FALSE)),"",IF(VLOOKUP($F55,DECLARATIONS!$C$5:$G$292,5,FALSE)="","NOT DECLARED",VLOOKUP($F55,DECLARATIONS!$C$5:$G$292,5,FALSE)))</f>
        <v/>
      </c>
      <c r="E55" s="188" t="str">
        <f>IF(ISNA(VLOOKUP($F55,DECLARATIONS!$C$5:$F$292,4,FALSE)),"",IF(VLOOKUP($F55,DECLARATIONS!$C$5:$F$292,4,FALSE)="","NOT DECLARED",VLOOKUP($F55,DECLARATIONS!$C$5:$F$292,4,FALSE)&amp;LEFT(VLOOKUP($F55,DECLARATIONS!$C$5:$H$292,6,FALSE))))</f>
        <v/>
      </c>
      <c r="F55" s="91"/>
      <c r="G55" s="196"/>
      <c r="H55" s="188" t="str">
        <f>IF(ISNA(VLOOKUP(F55,DECLARATIONS!C$5:D$292,2,FALSE)),"",IF(VLOOKUP(F55,DECLARATIONS!C$5:D$292,2,FALSE)="","NOT DECLARED",VLOOKUP(F55,DECLARATIONS!C$5:D$292,2,FALSE)))</f>
        <v/>
      </c>
      <c r="I55" s="186">
        <f>IF(LOWER(G55)="dnf",1,IF(G55&lt;ScoringTable!B$3,ScoringTable!I$2,VLOOKUP((1000-G55),ScoringTable!G$2:I$95,3)))</f>
        <v>0</v>
      </c>
      <c r="J55" s="186" t="str" cm="1">
        <f t="array" ref="J55">IF(ISBLANK(G55), "", IF(NOT(ISNUMBER(G55)), "Not a valid time", IF(E55="","", IF(RIGHT(E55)="B", _xlfn.IFS(G55&gt;Data!$Z$7,"...",G55&gt;Data!$AA$7,"Stage 1",G55&gt;Data!$AB$7,"Stage 2",G55&gt;Data!$AC$7,"Stage 3",G55&gt;Data!$AD$7,"Stage 4",G55&gt;Data!$AE$7,"Stage 5",G55&gt;Data!$AF$7,"Stage 6",G55&gt;Data!$AG$7,"Stage 7",G55&gt;Data!$AH$7,"Stage 8",G55&lt;=Data!$AH$7,"Stage 9"), _xlfn.IFS(G55&gt;Data!$Z$18,"...",G55&gt;Data!$AA$18,"Stage 1",G55&gt;Data!$AB$18,"Stage 2",G55&gt;Data!$AC$18,"Stage 3",G55&gt;Data!$AD$18,"Stage 4",G55&gt;Data!$AE$18,"Stage 5",G55&gt;Data!$AF$18,"Stage 6",G55&gt;Data!$AG$18,"Stage 7",G55&gt;Data!$AH$18,"Stage 8",G55&lt;=Data!$AH$18,"Stage 9")))))</f>
        <v/>
      </c>
      <c r="K55" s="266" t="str" cm="1">
        <f t="array" ref="K55">IFERROR(_xlfn.IFNA(
                      _xlfn.IFS(
                      G55="", "",
                      AND(E55="U9B",G55&lt;=Data!$AI$7), "U9 Boys record",
                      AND(E55="U11B",G55&lt;=Data!$AI$12), "U11 Boys record",
                      AND(E55="U9G",G55&lt;=Data!$AI$18), "U9 Girls record",
                      AND(E55="U11G",G55&lt;=Data!$AI$23), "U11 Girls record"
                       ),""), "")</f>
        <v/>
      </c>
    </row>
    <row r="56" spans="1:11" s="11" customFormat="1" ht="16" customHeight="1">
      <c r="A56" s="187" t="s">
        <v>2</v>
      </c>
      <c r="B56" s="188" t="str">
        <f>IF(ISNA(VLOOKUP($F56,DECLARATIONS!C$5:D$292,2,FALSE)),"",IF(VLOOKUP($F56,DECLARATIONS!C$5:D$292,2,FALSE)="","NOT DECLARED",IF(ISNA(_xlfn.TEXTBEFORE(VLOOKUP($F56,DECLARATIONS!C$5:D$292,2,FALSE)," ")),VLOOKUP($F56,DECLARATIONS!C$5:D$292,2,FALSE),_xlfn.TEXTBEFORE(VLOOKUP($F56,DECLARATIONS!C$5:D$292,2,FALSE)," "))))</f>
        <v/>
      </c>
      <c r="C56" s="188" t="str">
        <f>IF(ISNA(VLOOKUP($F56,DECLARATIONS!C$5:D$292,2,FALSE)),"",IF(VLOOKUP($F56,DECLARATIONS!C$5:D$292,2,FALSE)="","NOT DECLARED",IF(ISNA(_xlfn.TEXTAFTER(VLOOKUP($F56,DECLARATIONS!C$5:D$292,2,FALSE)," ")),VLOOKUP($F56,DECLARATIONS!C$5:D$292,2,FALSE),_xlfn.TEXTAFTER(VLOOKUP($F56,DECLARATIONS!C$5:D$292,2,FALSE)," "))))</f>
        <v/>
      </c>
      <c r="D56" s="188" t="str">
        <f>IF(ISNA(VLOOKUP($F56,DECLARATIONS!$C$5:$G$292,5,FALSE)),"",IF(VLOOKUP($F56,DECLARATIONS!$C$5:$G$292,5,FALSE)="","NOT DECLARED",VLOOKUP($F56,DECLARATIONS!$C$5:$G$292,5,FALSE)))</f>
        <v/>
      </c>
      <c r="E56" s="188" t="str">
        <f>IF(ISNA(VLOOKUP($F56,DECLARATIONS!$C$5:$F$292,4,FALSE)),"",IF(VLOOKUP($F56,DECLARATIONS!$C$5:$F$292,4,FALSE)="","NOT DECLARED",VLOOKUP($F56,DECLARATIONS!$C$5:$F$292,4,FALSE)&amp;LEFT(VLOOKUP($F56,DECLARATIONS!$C$5:$H$292,6,FALSE))))</f>
        <v/>
      </c>
      <c r="F56" s="91"/>
      <c r="G56" s="196"/>
      <c r="H56" s="188" t="str">
        <f>IF(ISNA(VLOOKUP(F56,DECLARATIONS!C$5:D$292,2,FALSE)),"",IF(VLOOKUP(F56,DECLARATIONS!C$5:D$292,2,FALSE)="","NOT DECLARED",VLOOKUP(F56,DECLARATIONS!C$5:D$292,2,FALSE)))</f>
        <v/>
      </c>
      <c r="I56" s="186">
        <f>IF(LOWER(G56)="dnf",1,IF(G56&lt;ScoringTable!B$3,ScoringTable!I$2,VLOOKUP((1000-G56),ScoringTable!G$2:I$95,3)))</f>
        <v>0</v>
      </c>
      <c r="J56" s="186" t="str" cm="1">
        <f t="array" ref="J56">IF(ISBLANK(G56), "", IF(NOT(ISNUMBER(G56)), "Not a valid time", IF(E56="","", IF(RIGHT(E56)="B", _xlfn.IFS(G56&gt;Data!$Z$7,"...",G56&gt;Data!$AA$7,"Stage 1",G56&gt;Data!$AB$7,"Stage 2",G56&gt;Data!$AC$7,"Stage 3",G56&gt;Data!$AD$7,"Stage 4",G56&gt;Data!$AE$7,"Stage 5",G56&gt;Data!$AF$7,"Stage 6",G56&gt;Data!$AG$7,"Stage 7",G56&gt;Data!$AH$7,"Stage 8",G56&lt;=Data!$AH$7,"Stage 9"), _xlfn.IFS(G56&gt;Data!$Z$18,"...",G56&gt;Data!$AA$18,"Stage 1",G56&gt;Data!$AB$18,"Stage 2",G56&gt;Data!$AC$18,"Stage 3",G56&gt;Data!$AD$18,"Stage 4",G56&gt;Data!$AE$18,"Stage 5",G56&gt;Data!$AF$18,"Stage 6",G56&gt;Data!$AG$18,"Stage 7",G56&gt;Data!$AH$18,"Stage 8",G56&lt;=Data!$AH$18,"Stage 9")))))</f>
        <v/>
      </c>
      <c r="K56" s="266" t="str" cm="1">
        <f t="array" ref="K56">IFERROR(_xlfn.IFNA(
                      _xlfn.IFS(
                      G56="", "",
                      AND(E56="U9B",G56&lt;=Data!$AI$7), "U9 Boys record",
                      AND(E56="U11B",G56&lt;=Data!$AI$12), "U11 Boys record",
                      AND(E56="U9G",G56&lt;=Data!$AI$18), "U9 Girls record",
                      AND(E56="U11G",G56&lt;=Data!$AI$23), "U11 Girls record"
                       ),""), "")</f>
        <v/>
      </c>
    </row>
    <row r="57" spans="1:11" s="11" customFormat="1" ht="16" customHeight="1">
      <c r="A57" s="187" t="s">
        <v>2</v>
      </c>
      <c r="B57" s="188" t="str">
        <f>IF(ISNA(VLOOKUP($F57,DECLARATIONS!C$5:D$292,2,FALSE)),"",IF(VLOOKUP($F57,DECLARATIONS!C$5:D$292,2,FALSE)="","NOT DECLARED",IF(ISNA(_xlfn.TEXTBEFORE(VLOOKUP($F57,DECLARATIONS!C$5:D$292,2,FALSE)," ")),VLOOKUP($F57,DECLARATIONS!C$5:D$292,2,FALSE),_xlfn.TEXTBEFORE(VLOOKUP($F57,DECLARATIONS!C$5:D$292,2,FALSE)," "))))</f>
        <v/>
      </c>
      <c r="C57" s="188" t="str">
        <f>IF(ISNA(VLOOKUP($F57,DECLARATIONS!C$5:D$292,2,FALSE)),"",IF(VLOOKUP($F57,DECLARATIONS!C$5:D$292,2,FALSE)="","NOT DECLARED",IF(ISNA(_xlfn.TEXTAFTER(VLOOKUP($F57,DECLARATIONS!C$5:D$292,2,FALSE)," ")),VLOOKUP($F57,DECLARATIONS!C$5:D$292,2,FALSE),_xlfn.TEXTAFTER(VLOOKUP($F57,DECLARATIONS!C$5:D$292,2,FALSE)," "))))</f>
        <v/>
      </c>
      <c r="D57" s="188" t="str">
        <f>IF(ISNA(VLOOKUP($F57,DECLARATIONS!$C$5:$G$292,5,FALSE)),"",IF(VLOOKUP($F57,DECLARATIONS!$C$5:$G$292,5,FALSE)="","NOT DECLARED",VLOOKUP($F57,DECLARATIONS!$C$5:$G$292,5,FALSE)))</f>
        <v/>
      </c>
      <c r="E57" s="188" t="str">
        <f>IF(ISNA(VLOOKUP($F57,DECLARATIONS!$C$5:$F$292,4,FALSE)),"",IF(VLOOKUP($F57,DECLARATIONS!$C$5:$F$292,4,FALSE)="","NOT DECLARED",VLOOKUP($F57,DECLARATIONS!$C$5:$F$292,4,FALSE)&amp;LEFT(VLOOKUP($F57,DECLARATIONS!$C$5:$H$292,6,FALSE))))</f>
        <v/>
      </c>
      <c r="F57" s="91"/>
      <c r="G57" s="196"/>
      <c r="H57" s="188" t="str">
        <f>IF(ISNA(VLOOKUP(F57,DECLARATIONS!C$5:D$292,2,FALSE)),"",IF(VLOOKUP(F57,DECLARATIONS!C$5:D$292,2,FALSE)="","NOT DECLARED",VLOOKUP(F57,DECLARATIONS!C$5:D$292,2,FALSE)))</f>
        <v/>
      </c>
      <c r="I57" s="186">
        <f>IF(LOWER(G57)="dnf",1,IF(G57&lt;ScoringTable!B$3,ScoringTable!I$2,VLOOKUP((1000-G57),ScoringTable!G$2:I$95,3)))</f>
        <v>0</v>
      </c>
      <c r="J57" s="186" t="str" cm="1">
        <f t="array" ref="J57">IF(ISBLANK(G57), "", IF(NOT(ISNUMBER(G57)), "Not a valid time", IF(E57="","", IF(RIGHT(E57)="B", _xlfn.IFS(G57&gt;Data!$Z$7,"...",G57&gt;Data!$AA$7,"Stage 1",G57&gt;Data!$AB$7,"Stage 2",G57&gt;Data!$AC$7,"Stage 3",G57&gt;Data!$AD$7,"Stage 4",G57&gt;Data!$AE$7,"Stage 5",G57&gt;Data!$AF$7,"Stage 6",G57&gt;Data!$AG$7,"Stage 7",G57&gt;Data!$AH$7,"Stage 8",G57&lt;=Data!$AH$7,"Stage 9"), _xlfn.IFS(G57&gt;Data!$Z$18,"...",G57&gt;Data!$AA$18,"Stage 1",G57&gt;Data!$AB$18,"Stage 2",G57&gt;Data!$AC$18,"Stage 3",G57&gt;Data!$AD$18,"Stage 4",G57&gt;Data!$AE$18,"Stage 5",G57&gt;Data!$AF$18,"Stage 6",G57&gt;Data!$AG$18,"Stage 7",G57&gt;Data!$AH$18,"Stage 8",G57&lt;=Data!$AH$18,"Stage 9")))))</f>
        <v/>
      </c>
      <c r="K57" s="266" t="str" cm="1">
        <f t="array" ref="K57">IFERROR(_xlfn.IFNA(
                      _xlfn.IFS(
                      G57="", "",
                      AND(E57="U9B",G57&lt;=Data!$AI$7), "U9 Boys record",
                      AND(E57="U11B",G57&lt;=Data!$AI$12), "U11 Boys record",
                      AND(E57="U9G",G57&lt;=Data!$AI$18), "U9 Girls record",
                      AND(E57="U11G",G57&lt;=Data!$AI$23), "U11 Girls record"
                       ),""), "")</f>
        <v/>
      </c>
    </row>
    <row r="58" spans="1:11" s="11" customFormat="1" ht="16" customHeight="1">
      <c r="A58" s="187" t="s">
        <v>2</v>
      </c>
      <c r="B58" s="188" t="str">
        <f>IF(ISNA(VLOOKUP($F58,DECLARATIONS!C$5:D$292,2,FALSE)),"",IF(VLOOKUP($F58,DECLARATIONS!C$5:D$292,2,FALSE)="","NOT DECLARED",IF(ISNA(_xlfn.TEXTBEFORE(VLOOKUP($F58,DECLARATIONS!C$5:D$292,2,FALSE)," ")),VLOOKUP($F58,DECLARATIONS!C$5:D$292,2,FALSE),_xlfn.TEXTBEFORE(VLOOKUP($F58,DECLARATIONS!C$5:D$292,2,FALSE)," "))))</f>
        <v/>
      </c>
      <c r="C58" s="188" t="str">
        <f>IF(ISNA(VLOOKUP($F58,DECLARATIONS!C$5:D$292,2,FALSE)),"",IF(VLOOKUP($F58,DECLARATIONS!C$5:D$292,2,FALSE)="","NOT DECLARED",IF(ISNA(_xlfn.TEXTAFTER(VLOOKUP($F58,DECLARATIONS!C$5:D$292,2,FALSE)," ")),VLOOKUP($F58,DECLARATIONS!C$5:D$292,2,FALSE),_xlfn.TEXTAFTER(VLOOKUP($F58,DECLARATIONS!C$5:D$292,2,FALSE)," "))))</f>
        <v/>
      </c>
      <c r="D58" s="188" t="str">
        <f>IF(ISNA(VLOOKUP($F58,DECLARATIONS!$C$5:$G$292,5,FALSE)),"",IF(VLOOKUP($F58,DECLARATIONS!$C$5:$G$292,5,FALSE)="","NOT DECLARED",VLOOKUP($F58,DECLARATIONS!$C$5:$G$292,5,FALSE)))</f>
        <v/>
      </c>
      <c r="E58" s="188" t="str">
        <f>IF(ISNA(VLOOKUP($F58,DECLARATIONS!$C$5:$F$292,4,FALSE)),"",IF(VLOOKUP($F58,DECLARATIONS!$C$5:$F$292,4,FALSE)="","NOT DECLARED",VLOOKUP($F58,DECLARATIONS!$C$5:$F$292,4,FALSE)&amp;LEFT(VLOOKUP($F58,DECLARATIONS!$C$5:$H$292,6,FALSE))))</f>
        <v/>
      </c>
      <c r="F58" s="91"/>
      <c r="G58" s="196"/>
      <c r="H58" s="188" t="str">
        <f>IF(ISNA(VLOOKUP(F58,DECLARATIONS!C$5:D$292,2,FALSE)),"",IF(VLOOKUP(F58,DECLARATIONS!C$5:D$292,2,FALSE)="","NOT DECLARED",VLOOKUP(F58,DECLARATIONS!C$5:D$292,2,FALSE)))</f>
        <v/>
      </c>
      <c r="I58" s="186">
        <f>IF(LOWER(G58)="dnf",1,IF(G58&lt;ScoringTable!B$3,ScoringTable!I$2,VLOOKUP((1000-G58),ScoringTable!G$2:I$95,3)))</f>
        <v>0</v>
      </c>
      <c r="J58" s="186" t="str" cm="1">
        <f t="array" ref="J58">IF(ISBLANK(G58), "", IF(NOT(ISNUMBER(G58)), "Not a valid time", IF(E58="","", IF(RIGHT(E58)="B", _xlfn.IFS(G58&gt;Data!$Z$7,"...",G58&gt;Data!$AA$7,"Stage 1",G58&gt;Data!$AB$7,"Stage 2",G58&gt;Data!$AC$7,"Stage 3",G58&gt;Data!$AD$7,"Stage 4",G58&gt;Data!$AE$7,"Stage 5",G58&gt;Data!$AF$7,"Stage 6",G58&gt;Data!$AG$7,"Stage 7",G58&gt;Data!$AH$7,"Stage 8",G58&lt;=Data!$AH$7,"Stage 9"), _xlfn.IFS(G58&gt;Data!$Z$18,"...",G58&gt;Data!$AA$18,"Stage 1",G58&gt;Data!$AB$18,"Stage 2",G58&gt;Data!$AC$18,"Stage 3",G58&gt;Data!$AD$18,"Stage 4",G58&gt;Data!$AE$18,"Stage 5",G58&gt;Data!$AF$18,"Stage 6",G58&gt;Data!$AG$18,"Stage 7",G58&gt;Data!$AH$18,"Stage 8",G58&lt;=Data!$AH$18,"Stage 9")))))</f>
        <v/>
      </c>
      <c r="K58" s="266" t="str" cm="1">
        <f t="array" ref="K58">IFERROR(_xlfn.IFNA(
                      _xlfn.IFS(
                      G58="", "",
                      AND(E58="U9B",G58&lt;=Data!$AI$7), "U9 Boys record",
                      AND(E58="U11B",G58&lt;=Data!$AI$12), "U11 Boys record",
                      AND(E58="U9G",G58&lt;=Data!$AI$18), "U9 Girls record",
                      AND(E58="U11G",G58&lt;=Data!$AI$23), "U11 Girls record"
                       ),""), "")</f>
        <v/>
      </c>
    </row>
    <row r="59" spans="1:11" s="11" customFormat="1" ht="16" customHeight="1">
      <c r="A59" s="187" t="s">
        <v>2</v>
      </c>
      <c r="B59" s="188" t="str">
        <f>IF(ISNA(VLOOKUP($F59,DECLARATIONS!C$5:D$292,2,FALSE)),"",IF(VLOOKUP($F59,DECLARATIONS!C$5:D$292,2,FALSE)="","NOT DECLARED",IF(ISNA(_xlfn.TEXTBEFORE(VLOOKUP($F59,DECLARATIONS!C$5:D$292,2,FALSE)," ")),VLOOKUP($F59,DECLARATIONS!C$5:D$292,2,FALSE),_xlfn.TEXTBEFORE(VLOOKUP($F59,DECLARATIONS!C$5:D$292,2,FALSE)," "))))</f>
        <v/>
      </c>
      <c r="C59" s="188" t="str">
        <f>IF(ISNA(VLOOKUP($F59,DECLARATIONS!C$5:D$292,2,FALSE)),"",IF(VLOOKUP($F59,DECLARATIONS!C$5:D$292,2,FALSE)="","NOT DECLARED",IF(ISNA(_xlfn.TEXTAFTER(VLOOKUP($F59,DECLARATIONS!C$5:D$292,2,FALSE)," ")),VLOOKUP($F59,DECLARATIONS!C$5:D$292,2,FALSE),_xlfn.TEXTAFTER(VLOOKUP($F59,DECLARATIONS!C$5:D$292,2,FALSE)," "))))</f>
        <v/>
      </c>
      <c r="D59" s="188" t="str">
        <f>IF(ISNA(VLOOKUP($F59,DECLARATIONS!$C$5:$G$292,5,FALSE)),"",IF(VLOOKUP($F59,DECLARATIONS!$C$5:$G$292,5,FALSE)="","NOT DECLARED",VLOOKUP($F59,DECLARATIONS!$C$5:$G$292,5,FALSE)))</f>
        <v/>
      </c>
      <c r="E59" s="188" t="str">
        <f>IF(ISNA(VLOOKUP($F59,DECLARATIONS!$C$5:$F$292,4,FALSE)),"",IF(VLOOKUP($F59,DECLARATIONS!$C$5:$F$292,4,FALSE)="","NOT DECLARED",VLOOKUP($F59,DECLARATIONS!$C$5:$F$292,4,FALSE)&amp;LEFT(VLOOKUP($F59,DECLARATIONS!$C$5:$H$292,6,FALSE))))</f>
        <v/>
      </c>
      <c r="F59" s="91"/>
      <c r="G59" s="196"/>
      <c r="H59" s="188" t="str">
        <f>IF(ISNA(VLOOKUP(F59,DECLARATIONS!C$5:D$292,2,FALSE)),"",IF(VLOOKUP(F59,DECLARATIONS!C$5:D$292,2,FALSE)="","NOT DECLARED",VLOOKUP(F59,DECLARATIONS!C$5:D$292,2,FALSE)))</f>
        <v/>
      </c>
      <c r="I59" s="186">
        <f>IF(LOWER(G59)="dnf",1,IF(G59&lt;ScoringTable!B$3,ScoringTable!I$2,VLOOKUP((1000-G59),ScoringTable!G$2:I$95,3)))</f>
        <v>0</v>
      </c>
      <c r="J59" s="186" t="str" cm="1">
        <f t="array" ref="J59">IF(ISBLANK(G59), "", IF(NOT(ISNUMBER(G59)), "Not a valid time", IF(E59="","", IF(RIGHT(E59)="B", _xlfn.IFS(G59&gt;Data!$Z$7,"...",G59&gt;Data!$AA$7,"Stage 1",G59&gt;Data!$AB$7,"Stage 2",G59&gt;Data!$AC$7,"Stage 3",G59&gt;Data!$AD$7,"Stage 4",G59&gt;Data!$AE$7,"Stage 5",G59&gt;Data!$AF$7,"Stage 6",G59&gt;Data!$AG$7,"Stage 7",G59&gt;Data!$AH$7,"Stage 8",G59&lt;=Data!$AH$7,"Stage 9"), _xlfn.IFS(G59&gt;Data!$Z$18,"...",G59&gt;Data!$AA$18,"Stage 1",G59&gt;Data!$AB$18,"Stage 2",G59&gt;Data!$AC$18,"Stage 3",G59&gt;Data!$AD$18,"Stage 4",G59&gt;Data!$AE$18,"Stage 5",G59&gt;Data!$AF$18,"Stage 6",G59&gt;Data!$AG$18,"Stage 7",G59&gt;Data!$AH$18,"Stage 8",G59&lt;=Data!$AH$18,"Stage 9")))))</f>
        <v/>
      </c>
      <c r="K59" s="266" t="str" cm="1">
        <f t="array" ref="K59">IFERROR(_xlfn.IFNA(
                      _xlfn.IFS(
                      G59="", "",
                      AND(E59="U9B",G59&lt;=Data!$AI$7), "U9 Boys record",
                      AND(E59="U11B",G59&lt;=Data!$AI$12), "U11 Boys record",
                      AND(E59="U9G",G59&lt;=Data!$AI$18), "U9 Girls record",
                      AND(E59="U11G",G59&lt;=Data!$AI$23), "U11 Girls record"
                       ),""), "")</f>
        <v/>
      </c>
    </row>
    <row r="60" spans="1:11" s="11" customFormat="1" ht="16" customHeight="1">
      <c r="A60" s="187" t="s">
        <v>2</v>
      </c>
      <c r="B60" s="188" t="str">
        <f>IF(ISNA(VLOOKUP($F60,DECLARATIONS!C$5:D$292,2,FALSE)),"",IF(VLOOKUP($F60,DECLARATIONS!C$5:D$292,2,FALSE)="","NOT DECLARED",IF(ISNA(_xlfn.TEXTBEFORE(VLOOKUP($F60,DECLARATIONS!C$5:D$292,2,FALSE)," ")),VLOOKUP($F60,DECLARATIONS!C$5:D$292,2,FALSE),_xlfn.TEXTBEFORE(VLOOKUP($F60,DECLARATIONS!C$5:D$292,2,FALSE)," "))))</f>
        <v/>
      </c>
      <c r="C60" s="188" t="str">
        <f>IF(ISNA(VLOOKUP($F60,DECLARATIONS!C$5:D$292,2,FALSE)),"",IF(VLOOKUP($F60,DECLARATIONS!C$5:D$292,2,FALSE)="","NOT DECLARED",IF(ISNA(_xlfn.TEXTAFTER(VLOOKUP($F60,DECLARATIONS!C$5:D$292,2,FALSE)," ")),VLOOKUP($F60,DECLARATIONS!C$5:D$292,2,FALSE),_xlfn.TEXTAFTER(VLOOKUP($F60,DECLARATIONS!C$5:D$292,2,FALSE)," "))))</f>
        <v/>
      </c>
      <c r="D60" s="188" t="str">
        <f>IF(ISNA(VLOOKUP($F60,DECLARATIONS!$C$5:$G$292,5,FALSE)),"",IF(VLOOKUP($F60,DECLARATIONS!$C$5:$G$292,5,FALSE)="","NOT DECLARED",VLOOKUP($F60,DECLARATIONS!$C$5:$G$292,5,FALSE)))</f>
        <v/>
      </c>
      <c r="E60" s="188" t="str">
        <f>IF(ISNA(VLOOKUP($F60,DECLARATIONS!$C$5:$F$292,4,FALSE)),"",IF(VLOOKUP($F60,DECLARATIONS!$C$5:$F$292,4,FALSE)="","NOT DECLARED",VLOOKUP($F60,DECLARATIONS!$C$5:$F$292,4,FALSE)&amp;LEFT(VLOOKUP($F60,DECLARATIONS!$C$5:$H$292,6,FALSE))))</f>
        <v/>
      </c>
      <c r="F60" s="91"/>
      <c r="G60" s="196"/>
      <c r="H60" s="188" t="str">
        <f>IF(ISNA(VLOOKUP(F60,DECLARATIONS!C$5:D$292,2,FALSE)),"",IF(VLOOKUP(F60,DECLARATIONS!C$5:D$292,2,FALSE)="","NOT DECLARED",VLOOKUP(F60,DECLARATIONS!C$5:D$292,2,FALSE)))</f>
        <v/>
      </c>
      <c r="I60" s="186">
        <f>IF(LOWER(G60)="dnf",1,IF(G60&lt;ScoringTable!B$3,ScoringTable!I$2,VLOOKUP((1000-G60),ScoringTable!G$2:I$95,3)))</f>
        <v>0</v>
      </c>
      <c r="J60" s="186" t="str" cm="1">
        <f t="array" ref="J60">IF(ISBLANK(G60), "", IF(NOT(ISNUMBER(G60)), "Not a valid time", IF(E60="","", IF(RIGHT(E60)="B", _xlfn.IFS(G60&gt;Data!$Z$7,"...",G60&gt;Data!$AA$7,"Stage 1",G60&gt;Data!$AB$7,"Stage 2",G60&gt;Data!$AC$7,"Stage 3",G60&gt;Data!$AD$7,"Stage 4",G60&gt;Data!$AE$7,"Stage 5",G60&gt;Data!$AF$7,"Stage 6",G60&gt;Data!$AG$7,"Stage 7",G60&gt;Data!$AH$7,"Stage 8",G60&lt;=Data!$AH$7,"Stage 9"), _xlfn.IFS(G60&gt;Data!$Z$18,"...",G60&gt;Data!$AA$18,"Stage 1",G60&gt;Data!$AB$18,"Stage 2",G60&gt;Data!$AC$18,"Stage 3",G60&gt;Data!$AD$18,"Stage 4",G60&gt;Data!$AE$18,"Stage 5",G60&gt;Data!$AF$18,"Stage 6",G60&gt;Data!$AG$18,"Stage 7",G60&gt;Data!$AH$18,"Stage 8",G60&lt;=Data!$AH$18,"Stage 9")))))</f>
        <v/>
      </c>
      <c r="K60" s="266" t="str" cm="1">
        <f t="array" ref="K60">IFERROR(_xlfn.IFNA(
                      _xlfn.IFS(
                      G60="", "",
                      AND(E60="U9B",G60&lt;=Data!$AI$7), "U9 Boys record",
                      AND(E60="U11B",G60&lt;=Data!$AI$12), "U11 Boys record",
                      AND(E60="U9G",G60&lt;=Data!$AI$18), "U9 Girls record",
                      AND(E60="U11G",G60&lt;=Data!$AI$23), "U11 Girls record"
                       ),""), "")</f>
        <v/>
      </c>
    </row>
    <row r="61" spans="1:11" s="11" customFormat="1" ht="16" customHeight="1">
      <c r="A61" s="187" t="s">
        <v>2</v>
      </c>
      <c r="B61" s="188" t="str">
        <f>IF(ISNA(VLOOKUP($F61,DECLARATIONS!C$5:D$292,2,FALSE)),"",IF(VLOOKUP($F61,DECLARATIONS!C$5:D$292,2,FALSE)="","NOT DECLARED",IF(ISNA(_xlfn.TEXTBEFORE(VLOOKUP($F61,DECLARATIONS!C$5:D$292,2,FALSE)," ")),VLOOKUP($F61,DECLARATIONS!C$5:D$292,2,FALSE),_xlfn.TEXTBEFORE(VLOOKUP($F61,DECLARATIONS!C$5:D$292,2,FALSE)," "))))</f>
        <v/>
      </c>
      <c r="C61" s="188" t="str">
        <f>IF(ISNA(VLOOKUP($F61,DECLARATIONS!C$5:D$292,2,FALSE)),"",IF(VLOOKUP($F61,DECLARATIONS!C$5:D$292,2,FALSE)="","NOT DECLARED",IF(ISNA(_xlfn.TEXTAFTER(VLOOKUP($F61,DECLARATIONS!C$5:D$292,2,FALSE)," ")),VLOOKUP($F61,DECLARATIONS!C$5:D$292,2,FALSE),_xlfn.TEXTAFTER(VLOOKUP($F61,DECLARATIONS!C$5:D$292,2,FALSE)," "))))</f>
        <v/>
      </c>
      <c r="D61" s="188" t="str">
        <f>IF(ISNA(VLOOKUP($F61,DECLARATIONS!$C$5:$G$292,5,FALSE)),"",IF(VLOOKUP($F61,DECLARATIONS!$C$5:$G$292,5,FALSE)="","NOT DECLARED",VLOOKUP($F61,DECLARATIONS!$C$5:$G$292,5,FALSE)))</f>
        <v/>
      </c>
      <c r="E61" s="188" t="str">
        <f>IF(ISNA(VLOOKUP($F61,DECLARATIONS!$C$5:$F$292,4,FALSE)),"",IF(VLOOKUP($F61,DECLARATIONS!$C$5:$F$292,4,FALSE)="","NOT DECLARED",VLOOKUP($F61,DECLARATIONS!$C$5:$F$292,4,FALSE)&amp;LEFT(VLOOKUP($F61,DECLARATIONS!$C$5:$H$292,6,FALSE))))</f>
        <v/>
      </c>
      <c r="F61" s="91"/>
      <c r="G61" s="196"/>
      <c r="H61" s="188" t="str">
        <f>IF(ISNA(VLOOKUP(F61,DECLARATIONS!C$5:D$292,2,FALSE)),"",IF(VLOOKUP(F61,DECLARATIONS!C$5:D$292,2,FALSE)="","NOT DECLARED",VLOOKUP(F61,DECLARATIONS!C$5:D$292,2,FALSE)))</f>
        <v/>
      </c>
      <c r="I61" s="186">
        <f>IF(LOWER(G61)="dnf",1,IF(G61&lt;ScoringTable!B$3,ScoringTable!I$2,VLOOKUP((1000-G61),ScoringTable!G$2:I$95,3)))</f>
        <v>0</v>
      </c>
      <c r="J61" s="186" t="str" cm="1">
        <f t="array" ref="J61">IF(ISBLANK(G61), "", IF(NOT(ISNUMBER(G61)), "Not a valid time", IF(E61="","", IF(RIGHT(E61)="B", _xlfn.IFS(G61&gt;Data!$Z$7,"...",G61&gt;Data!$AA$7,"Stage 1",G61&gt;Data!$AB$7,"Stage 2",G61&gt;Data!$AC$7,"Stage 3",G61&gt;Data!$AD$7,"Stage 4",G61&gt;Data!$AE$7,"Stage 5",G61&gt;Data!$AF$7,"Stage 6",G61&gt;Data!$AG$7,"Stage 7",G61&gt;Data!$AH$7,"Stage 8",G61&lt;=Data!$AH$7,"Stage 9"), _xlfn.IFS(G61&gt;Data!$Z$18,"...",G61&gt;Data!$AA$18,"Stage 1",G61&gt;Data!$AB$18,"Stage 2",G61&gt;Data!$AC$18,"Stage 3",G61&gt;Data!$AD$18,"Stage 4",G61&gt;Data!$AE$18,"Stage 5",G61&gt;Data!$AF$18,"Stage 6",G61&gt;Data!$AG$18,"Stage 7",G61&gt;Data!$AH$18,"Stage 8",G61&lt;=Data!$AH$18,"Stage 9")))))</f>
        <v/>
      </c>
      <c r="K61" s="266" t="str" cm="1">
        <f t="array" ref="K61">IFERROR(_xlfn.IFNA(
                      _xlfn.IFS(
                      G61="", "",
                      AND(E61="U9B",G61&lt;=Data!$AI$7), "U9 Boys record",
                      AND(E61="U11B",G61&lt;=Data!$AI$12), "U11 Boys record",
                      AND(E61="U9G",G61&lt;=Data!$AI$18), "U9 Girls record",
                      AND(E61="U11G",G61&lt;=Data!$AI$23), "U11 Girls record"
                       ),""), "")</f>
        <v/>
      </c>
    </row>
    <row r="62" spans="1:11" s="11" customFormat="1" ht="16" customHeight="1">
      <c r="A62" s="187" t="s">
        <v>2</v>
      </c>
      <c r="B62" s="188" t="str">
        <f>IF(ISNA(VLOOKUP($F62,DECLARATIONS!C$5:D$292,2,FALSE)),"",IF(VLOOKUP($F62,DECLARATIONS!C$5:D$292,2,FALSE)="","NOT DECLARED",IF(ISNA(_xlfn.TEXTBEFORE(VLOOKUP($F62,DECLARATIONS!C$5:D$292,2,FALSE)," ")),VLOOKUP($F62,DECLARATIONS!C$5:D$292,2,FALSE),_xlfn.TEXTBEFORE(VLOOKUP($F62,DECLARATIONS!C$5:D$292,2,FALSE)," "))))</f>
        <v/>
      </c>
      <c r="C62" s="188" t="str">
        <f>IF(ISNA(VLOOKUP($F62,DECLARATIONS!C$5:D$292,2,FALSE)),"",IF(VLOOKUP($F62,DECLARATIONS!C$5:D$292,2,FALSE)="","NOT DECLARED",IF(ISNA(_xlfn.TEXTAFTER(VLOOKUP($F62,DECLARATIONS!C$5:D$292,2,FALSE)," ")),VLOOKUP($F62,DECLARATIONS!C$5:D$292,2,FALSE),_xlfn.TEXTAFTER(VLOOKUP($F62,DECLARATIONS!C$5:D$292,2,FALSE)," "))))</f>
        <v/>
      </c>
      <c r="D62" s="188" t="str">
        <f>IF(ISNA(VLOOKUP($F62,DECLARATIONS!$C$5:$G$292,5,FALSE)),"",IF(VLOOKUP($F62,DECLARATIONS!$C$5:$G$292,5,FALSE)="","NOT DECLARED",VLOOKUP($F62,DECLARATIONS!$C$5:$G$292,5,FALSE)))</f>
        <v/>
      </c>
      <c r="E62" s="188" t="str">
        <f>IF(ISNA(VLOOKUP($F62,DECLARATIONS!$C$5:$F$292,4,FALSE)),"",IF(VLOOKUP($F62,DECLARATIONS!$C$5:$F$292,4,FALSE)="","NOT DECLARED",VLOOKUP($F62,DECLARATIONS!$C$5:$F$292,4,FALSE)&amp;LEFT(VLOOKUP($F62,DECLARATIONS!$C$5:$H$292,6,FALSE))))</f>
        <v/>
      </c>
      <c r="F62" s="91"/>
      <c r="G62" s="196"/>
      <c r="H62" s="188" t="str">
        <f>IF(ISNA(VLOOKUP(F62,DECLARATIONS!C$5:D$292,2,FALSE)),"",IF(VLOOKUP(F62,DECLARATIONS!C$5:D$292,2,FALSE)="","NOT DECLARED",VLOOKUP(F62,DECLARATIONS!C$5:D$292,2,FALSE)))</f>
        <v/>
      </c>
      <c r="I62" s="186">
        <f>IF(LOWER(G62)="dnf",1,IF(G62&lt;ScoringTable!B$3,ScoringTable!I$2,VLOOKUP((1000-G62),ScoringTable!G$2:I$95,3)))</f>
        <v>0</v>
      </c>
      <c r="J62" s="186" t="str" cm="1">
        <f t="array" ref="J62">IF(ISBLANK(G62), "", IF(NOT(ISNUMBER(G62)), "Not a valid time", IF(E62="","", IF(RIGHT(E62)="B", _xlfn.IFS(G62&gt;Data!$Z$7,"...",G62&gt;Data!$AA$7,"Stage 1",G62&gt;Data!$AB$7,"Stage 2",G62&gt;Data!$AC$7,"Stage 3",G62&gt;Data!$AD$7,"Stage 4",G62&gt;Data!$AE$7,"Stage 5",G62&gt;Data!$AF$7,"Stage 6",G62&gt;Data!$AG$7,"Stage 7",G62&gt;Data!$AH$7,"Stage 8",G62&lt;=Data!$AH$7,"Stage 9"), _xlfn.IFS(G62&gt;Data!$Z$18,"...",G62&gt;Data!$AA$18,"Stage 1",G62&gt;Data!$AB$18,"Stage 2",G62&gt;Data!$AC$18,"Stage 3",G62&gt;Data!$AD$18,"Stage 4",G62&gt;Data!$AE$18,"Stage 5",G62&gt;Data!$AF$18,"Stage 6",G62&gt;Data!$AG$18,"Stage 7",G62&gt;Data!$AH$18,"Stage 8",G62&lt;=Data!$AH$18,"Stage 9")))))</f>
        <v/>
      </c>
      <c r="K62" s="266" t="str" cm="1">
        <f t="array" ref="K62">IFERROR(_xlfn.IFNA(
                      _xlfn.IFS(
                      G62="", "",
                      AND(E62="U9B",G62&lt;=Data!$AI$7), "U9 Boys record",
                      AND(E62="U11B",G62&lt;=Data!$AI$12), "U11 Boys record",
                      AND(E62="U9G",G62&lt;=Data!$AI$18), "U9 Girls record",
                      AND(E62="U11G",G62&lt;=Data!$AI$23), "U11 Girls record"
                       ),""), "")</f>
        <v/>
      </c>
    </row>
    <row r="63" spans="1:11" s="11" customFormat="1" ht="16" customHeight="1">
      <c r="A63" s="187" t="s">
        <v>2</v>
      </c>
      <c r="B63" s="188" t="str">
        <f>IF(ISNA(VLOOKUP($F63,DECLARATIONS!C$5:D$292,2,FALSE)),"",IF(VLOOKUP($F63,DECLARATIONS!C$5:D$292,2,FALSE)="","NOT DECLARED",IF(ISNA(_xlfn.TEXTBEFORE(VLOOKUP($F63,DECLARATIONS!C$5:D$292,2,FALSE)," ")),VLOOKUP($F63,DECLARATIONS!C$5:D$292,2,FALSE),_xlfn.TEXTBEFORE(VLOOKUP($F63,DECLARATIONS!C$5:D$292,2,FALSE)," "))))</f>
        <v/>
      </c>
      <c r="C63" s="188" t="str">
        <f>IF(ISNA(VLOOKUP($F63,DECLARATIONS!C$5:D$292,2,FALSE)),"",IF(VLOOKUP($F63,DECLARATIONS!C$5:D$292,2,FALSE)="","NOT DECLARED",IF(ISNA(_xlfn.TEXTAFTER(VLOOKUP($F63,DECLARATIONS!C$5:D$292,2,FALSE)," ")),VLOOKUP($F63,DECLARATIONS!C$5:D$292,2,FALSE),_xlfn.TEXTAFTER(VLOOKUP($F63,DECLARATIONS!C$5:D$292,2,FALSE)," "))))</f>
        <v/>
      </c>
      <c r="D63" s="188" t="str">
        <f>IF(ISNA(VLOOKUP($F63,DECLARATIONS!$C$5:$G$292,5,FALSE)),"",IF(VLOOKUP($F63,DECLARATIONS!$C$5:$G$292,5,FALSE)="","NOT DECLARED",VLOOKUP($F63,DECLARATIONS!$C$5:$G$292,5,FALSE)))</f>
        <v/>
      </c>
      <c r="E63" s="188" t="str">
        <f>IF(ISNA(VLOOKUP($F63,DECLARATIONS!$C$5:$F$292,4,FALSE)),"",IF(VLOOKUP($F63,DECLARATIONS!$C$5:$F$292,4,FALSE)="","NOT DECLARED",VLOOKUP($F63,DECLARATIONS!$C$5:$F$292,4,FALSE)&amp;LEFT(VLOOKUP($F63,DECLARATIONS!$C$5:$H$292,6,FALSE))))</f>
        <v/>
      </c>
      <c r="F63" s="91"/>
      <c r="G63" s="196"/>
      <c r="H63" s="188" t="str">
        <f>IF(ISNA(VLOOKUP(F63,DECLARATIONS!C$5:D$292,2,FALSE)),"",IF(VLOOKUP(F63,DECLARATIONS!C$5:D$292,2,FALSE)="","NOT DECLARED",VLOOKUP(F63,DECLARATIONS!C$5:D$292,2,FALSE)))</f>
        <v/>
      </c>
      <c r="I63" s="186">
        <f>IF(LOWER(G63)="dnf",1,IF(G63&lt;ScoringTable!B$3,ScoringTable!I$2,VLOOKUP((1000-G63),ScoringTable!G$2:I$95,3)))</f>
        <v>0</v>
      </c>
      <c r="J63" s="186" t="str" cm="1">
        <f t="array" ref="J63">IF(ISBLANK(G63), "", IF(NOT(ISNUMBER(G63)), "Not a valid time", IF(E63="","", IF(RIGHT(E63)="B", _xlfn.IFS(G63&gt;Data!$Z$7,"...",G63&gt;Data!$AA$7,"Stage 1",G63&gt;Data!$AB$7,"Stage 2",G63&gt;Data!$AC$7,"Stage 3",G63&gt;Data!$AD$7,"Stage 4",G63&gt;Data!$AE$7,"Stage 5",G63&gt;Data!$AF$7,"Stage 6",G63&gt;Data!$AG$7,"Stage 7",G63&gt;Data!$AH$7,"Stage 8",G63&lt;=Data!$AH$7,"Stage 9"), _xlfn.IFS(G63&gt;Data!$Z$18,"...",G63&gt;Data!$AA$18,"Stage 1",G63&gt;Data!$AB$18,"Stage 2",G63&gt;Data!$AC$18,"Stage 3",G63&gt;Data!$AD$18,"Stage 4",G63&gt;Data!$AE$18,"Stage 5",G63&gt;Data!$AF$18,"Stage 6",G63&gt;Data!$AG$18,"Stage 7",G63&gt;Data!$AH$18,"Stage 8",G63&lt;=Data!$AH$18,"Stage 9")))))</f>
        <v/>
      </c>
      <c r="K63" s="266" t="str" cm="1">
        <f t="array" ref="K63">IFERROR(_xlfn.IFNA(
                      _xlfn.IFS(
                      G63="", "",
                      AND(E63="U9B",G63&lt;=Data!$AI$7), "U9 Boys record",
                      AND(E63="U11B",G63&lt;=Data!$AI$12), "U11 Boys record",
                      AND(E63="U9G",G63&lt;=Data!$AI$18), "U9 Girls record",
                      AND(E63="U11G",G63&lt;=Data!$AI$23), "U11 Girls record"
                       ),""), "")</f>
        <v/>
      </c>
    </row>
    <row r="64" spans="1:11" s="11" customFormat="1" ht="16" customHeight="1">
      <c r="A64" s="187" t="s">
        <v>2</v>
      </c>
      <c r="B64" s="188" t="str">
        <f>IF(ISNA(VLOOKUP($F64,DECLARATIONS!C$5:D$292,2,FALSE)),"",IF(VLOOKUP($F64,DECLARATIONS!C$5:D$292,2,FALSE)="","NOT DECLARED",IF(ISNA(_xlfn.TEXTBEFORE(VLOOKUP($F64,DECLARATIONS!C$5:D$292,2,FALSE)," ")),VLOOKUP($F64,DECLARATIONS!C$5:D$292,2,FALSE),_xlfn.TEXTBEFORE(VLOOKUP($F64,DECLARATIONS!C$5:D$292,2,FALSE)," "))))</f>
        <v/>
      </c>
      <c r="C64" s="188" t="str">
        <f>IF(ISNA(VLOOKUP($F64,DECLARATIONS!C$5:D$292,2,FALSE)),"",IF(VLOOKUP($F64,DECLARATIONS!C$5:D$292,2,FALSE)="","NOT DECLARED",IF(ISNA(_xlfn.TEXTAFTER(VLOOKUP($F64,DECLARATIONS!C$5:D$292,2,FALSE)," ")),VLOOKUP($F64,DECLARATIONS!C$5:D$292,2,FALSE),_xlfn.TEXTAFTER(VLOOKUP($F64,DECLARATIONS!C$5:D$292,2,FALSE)," "))))</f>
        <v/>
      </c>
      <c r="D64" s="188" t="str">
        <f>IF(ISNA(VLOOKUP($F64,DECLARATIONS!$C$5:$G$292,5,FALSE)),"",IF(VLOOKUP($F64,DECLARATIONS!$C$5:$G$292,5,FALSE)="","NOT DECLARED",VLOOKUP($F64,DECLARATIONS!$C$5:$G$292,5,FALSE)))</f>
        <v/>
      </c>
      <c r="E64" s="188" t="str">
        <f>IF(ISNA(VLOOKUP($F64,DECLARATIONS!$C$5:$F$292,4,FALSE)),"",IF(VLOOKUP($F64,DECLARATIONS!$C$5:$F$292,4,FALSE)="","NOT DECLARED",VLOOKUP($F64,DECLARATIONS!$C$5:$F$292,4,FALSE)&amp;LEFT(VLOOKUP($F64,DECLARATIONS!$C$5:$H$292,6,FALSE))))</f>
        <v/>
      </c>
      <c r="F64" s="91"/>
      <c r="G64" s="196"/>
      <c r="H64" s="188" t="str">
        <f>IF(ISNA(VLOOKUP(F64,DECLARATIONS!C$5:D$292,2,FALSE)),"",IF(VLOOKUP(F64,DECLARATIONS!C$5:D$292,2,FALSE)="","NOT DECLARED",VLOOKUP(F64,DECLARATIONS!C$5:D$292,2,FALSE)))</f>
        <v/>
      </c>
      <c r="I64" s="186">
        <f>IF(LOWER(G64)="dnf",1,IF(G64&lt;ScoringTable!B$3,ScoringTable!I$2,VLOOKUP((1000-G64),ScoringTable!G$2:I$95,3)))</f>
        <v>0</v>
      </c>
      <c r="J64" s="186" t="str" cm="1">
        <f t="array" ref="J64">IF(ISBLANK(G64), "", IF(NOT(ISNUMBER(G64)), "Not a valid time", IF(E64="","", IF(RIGHT(E64)="B", _xlfn.IFS(G64&gt;Data!$Z$7,"...",G64&gt;Data!$AA$7,"Stage 1",G64&gt;Data!$AB$7,"Stage 2",G64&gt;Data!$AC$7,"Stage 3",G64&gt;Data!$AD$7,"Stage 4",G64&gt;Data!$AE$7,"Stage 5",G64&gt;Data!$AF$7,"Stage 6",G64&gt;Data!$AG$7,"Stage 7",G64&gt;Data!$AH$7,"Stage 8",G64&lt;=Data!$AH$7,"Stage 9"), _xlfn.IFS(G64&gt;Data!$Z$18,"...",G64&gt;Data!$AA$18,"Stage 1",G64&gt;Data!$AB$18,"Stage 2",G64&gt;Data!$AC$18,"Stage 3",G64&gt;Data!$AD$18,"Stage 4",G64&gt;Data!$AE$18,"Stage 5",G64&gt;Data!$AF$18,"Stage 6",G64&gt;Data!$AG$18,"Stage 7",G64&gt;Data!$AH$18,"Stage 8",G64&lt;=Data!$AH$18,"Stage 9")))))</f>
        <v/>
      </c>
      <c r="K64" s="266" t="str" cm="1">
        <f t="array" ref="K64">IFERROR(_xlfn.IFNA(
                      _xlfn.IFS(
                      G64="", "",
                      AND(E64="U9B",G64&lt;=Data!$AI$7), "U9 Boys record",
                      AND(E64="U11B",G64&lt;=Data!$AI$12), "U11 Boys record",
                      AND(E64="U9G",G64&lt;=Data!$AI$18), "U9 Girls record",
                      AND(E64="U11G",G64&lt;=Data!$AI$23), "U11 Girls record"
                       ),""), "")</f>
        <v/>
      </c>
    </row>
    <row r="65" spans="1:11" s="11" customFormat="1" ht="16" customHeight="1">
      <c r="A65" s="187" t="s">
        <v>2</v>
      </c>
      <c r="B65" s="188" t="str">
        <f>IF(ISNA(VLOOKUP($F65,DECLARATIONS!C$5:D$292,2,FALSE)),"",IF(VLOOKUP($F65,DECLARATIONS!C$5:D$292,2,FALSE)="","NOT DECLARED",IF(ISNA(_xlfn.TEXTBEFORE(VLOOKUP($F65,DECLARATIONS!C$5:D$292,2,FALSE)," ")),VLOOKUP($F65,DECLARATIONS!C$5:D$292,2,FALSE),_xlfn.TEXTBEFORE(VLOOKUP($F65,DECLARATIONS!C$5:D$292,2,FALSE)," "))))</f>
        <v/>
      </c>
      <c r="C65" s="188" t="str">
        <f>IF(ISNA(VLOOKUP($F65,DECLARATIONS!C$5:D$292,2,FALSE)),"",IF(VLOOKUP($F65,DECLARATIONS!C$5:D$292,2,FALSE)="","NOT DECLARED",IF(ISNA(_xlfn.TEXTAFTER(VLOOKUP($F65,DECLARATIONS!C$5:D$292,2,FALSE)," ")),VLOOKUP($F65,DECLARATIONS!C$5:D$292,2,FALSE),_xlfn.TEXTAFTER(VLOOKUP($F65,DECLARATIONS!C$5:D$292,2,FALSE)," "))))</f>
        <v/>
      </c>
      <c r="D65" s="188" t="str">
        <f>IF(ISNA(VLOOKUP($F65,DECLARATIONS!$C$5:$G$292,5,FALSE)),"",IF(VLOOKUP($F65,DECLARATIONS!$C$5:$G$292,5,FALSE)="","NOT DECLARED",VLOOKUP($F65,DECLARATIONS!$C$5:$G$292,5,FALSE)))</f>
        <v/>
      </c>
      <c r="E65" s="188" t="str">
        <f>IF(ISNA(VLOOKUP($F65,DECLARATIONS!$C$5:$F$292,4,FALSE)),"",IF(VLOOKUP($F65,DECLARATIONS!$C$5:$F$292,4,FALSE)="","NOT DECLARED",VLOOKUP($F65,DECLARATIONS!$C$5:$F$292,4,FALSE)&amp;LEFT(VLOOKUP($F65,DECLARATIONS!$C$5:$H$292,6,FALSE))))</f>
        <v/>
      </c>
      <c r="F65" s="91"/>
      <c r="G65" s="196"/>
      <c r="H65" s="188" t="str">
        <f>IF(ISNA(VLOOKUP(F65,DECLARATIONS!C$5:D$292,2,FALSE)),"",IF(VLOOKUP(F65,DECLARATIONS!C$5:D$292,2,FALSE)="","NOT DECLARED",VLOOKUP(F65,DECLARATIONS!C$5:D$292,2,FALSE)))</f>
        <v/>
      </c>
      <c r="I65" s="186">
        <f>IF(LOWER(G65)="dnf",1,IF(G65&lt;ScoringTable!B$3,ScoringTable!I$2,VLOOKUP((1000-G65),ScoringTable!G$2:I$95,3)))</f>
        <v>0</v>
      </c>
      <c r="J65" s="186" t="str" cm="1">
        <f t="array" ref="J65">IF(ISBLANK(G65), "", IF(NOT(ISNUMBER(G65)), "Not a valid time", IF(E65="","", IF(RIGHT(E65)="B", _xlfn.IFS(G65&gt;Data!$Z$7,"...",G65&gt;Data!$AA$7,"Stage 1",G65&gt;Data!$AB$7,"Stage 2",G65&gt;Data!$AC$7,"Stage 3",G65&gt;Data!$AD$7,"Stage 4",G65&gt;Data!$AE$7,"Stage 5",G65&gt;Data!$AF$7,"Stage 6",G65&gt;Data!$AG$7,"Stage 7",G65&gt;Data!$AH$7,"Stage 8",G65&lt;=Data!$AH$7,"Stage 9"), _xlfn.IFS(G65&gt;Data!$Z$18,"...",G65&gt;Data!$AA$18,"Stage 1",G65&gt;Data!$AB$18,"Stage 2",G65&gt;Data!$AC$18,"Stage 3",G65&gt;Data!$AD$18,"Stage 4",G65&gt;Data!$AE$18,"Stage 5",G65&gt;Data!$AF$18,"Stage 6",G65&gt;Data!$AG$18,"Stage 7",G65&gt;Data!$AH$18,"Stage 8",G65&lt;=Data!$AH$18,"Stage 9")))))</f>
        <v/>
      </c>
      <c r="K65" s="266" t="str" cm="1">
        <f t="array" ref="K65">IFERROR(_xlfn.IFNA(
                      _xlfn.IFS(
                      G65="", "",
                      AND(E65="U9B",G65&lt;=Data!$AI$7), "U9 Boys record",
                      AND(E65="U11B",G65&lt;=Data!$AI$12), "U11 Boys record",
                      AND(E65="U9G",G65&lt;=Data!$AI$18), "U9 Girls record",
                      AND(E65="U11G",G65&lt;=Data!$AI$23), "U11 Girls record"
                       ),""), "")</f>
        <v/>
      </c>
    </row>
    <row r="66" spans="1:11" s="11" customFormat="1" ht="16" customHeight="1">
      <c r="A66" s="187" t="s">
        <v>2</v>
      </c>
      <c r="B66" s="188" t="str">
        <f>IF(ISNA(VLOOKUP($F66,DECLARATIONS!C$5:D$292,2,FALSE)),"",IF(VLOOKUP($F66,DECLARATIONS!C$5:D$292,2,FALSE)="","NOT DECLARED",IF(ISNA(_xlfn.TEXTBEFORE(VLOOKUP($F66,DECLARATIONS!C$5:D$292,2,FALSE)," ")),VLOOKUP($F66,DECLARATIONS!C$5:D$292,2,FALSE),_xlfn.TEXTBEFORE(VLOOKUP($F66,DECLARATIONS!C$5:D$292,2,FALSE)," "))))</f>
        <v/>
      </c>
      <c r="C66" s="188" t="str">
        <f>IF(ISNA(VLOOKUP($F66,DECLARATIONS!C$5:D$292,2,FALSE)),"",IF(VLOOKUP($F66,DECLARATIONS!C$5:D$292,2,FALSE)="","NOT DECLARED",IF(ISNA(_xlfn.TEXTAFTER(VLOOKUP($F66,DECLARATIONS!C$5:D$292,2,FALSE)," ")),VLOOKUP($F66,DECLARATIONS!C$5:D$292,2,FALSE),_xlfn.TEXTAFTER(VLOOKUP($F66,DECLARATIONS!C$5:D$292,2,FALSE)," "))))</f>
        <v/>
      </c>
      <c r="D66" s="188" t="str">
        <f>IF(ISNA(VLOOKUP($F66,DECLARATIONS!$C$5:$G$292,5,FALSE)),"",IF(VLOOKUP($F66,DECLARATIONS!$C$5:$G$292,5,FALSE)="","NOT DECLARED",VLOOKUP($F66,DECLARATIONS!$C$5:$G$292,5,FALSE)))</f>
        <v/>
      </c>
      <c r="E66" s="188" t="str">
        <f>IF(ISNA(VLOOKUP($F66,DECLARATIONS!$C$5:$F$292,4,FALSE)),"",IF(VLOOKUP($F66,DECLARATIONS!$C$5:$F$292,4,FALSE)="","NOT DECLARED",VLOOKUP($F66,DECLARATIONS!$C$5:$F$292,4,FALSE)&amp;LEFT(VLOOKUP($F66,DECLARATIONS!$C$5:$H$292,6,FALSE))))</f>
        <v/>
      </c>
      <c r="F66" s="91"/>
      <c r="G66" s="196"/>
      <c r="H66" s="188" t="str">
        <f>IF(ISNA(VLOOKUP(F66,DECLARATIONS!C$5:D$292,2,FALSE)),"",IF(VLOOKUP(F66,DECLARATIONS!C$5:D$292,2,FALSE)="","NOT DECLARED",VLOOKUP(F66,DECLARATIONS!C$5:D$292,2,FALSE)))</f>
        <v/>
      </c>
      <c r="I66" s="186">
        <f>IF(LOWER(G66)="dnf",1,IF(G66&lt;ScoringTable!B$3,ScoringTable!I$2,VLOOKUP((1000-G66),ScoringTable!G$2:I$95,3)))</f>
        <v>0</v>
      </c>
      <c r="J66" s="186" t="str" cm="1">
        <f t="array" ref="J66">IF(ISBLANK(G66), "", IF(NOT(ISNUMBER(G66)), "Not a valid time", IF(E66="","", IF(RIGHT(E66)="B", _xlfn.IFS(G66&gt;Data!$Z$7,"...",G66&gt;Data!$AA$7,"Stage 1",G66&gt;Data!$AB$7,"Stage 2",G66&gt;Data!$AC$7,"Stage 3",G66&gt;Data!$AD$7,"Stage 4",G66&gt;Data!$AE$7,"Stage 5",G66&gt;Data!$AF$7,"Stage 6",G66&gt;Data!$AG$7,"Stage 7",G66&gt;Data!$AH$7,"Stage 8",G66&lt;=Data!$AH$7,"Stage 9"), _xlfn.IFS(G66&gt;Data!$Z$18,"...",G66&gt;Data!$AA$18,"Stage 1",G66&gt;Data!$AB$18,"Stage 2",G66&gt;Data!$AC$18,"Stage 3",G66&gt;Data!$AD$18,"Stage 4",G66&gt;Data!$AE$18,"Stage 5",G66&gt;Data!$AF$18,"Stage 6",G66&gt;Data!$AG$18,"Stage 7",G66&gt;Data!$AH$18,"Stage 8",G66&lt;=Data!$AH$18,"Stage 9")))))</f>
        <v/>
      </c>
      <c r="K66" s="266" t="str" cm="1">
        <f t="array" ref="K66">IFERROR(_xlfn.IFNA(
                      _xlfn.IFS(
                      G66="", "",
                      AND(E66="U9B",G66&lt;=Data!$AI$7), "U9 Boys record",
                      AND(E66="U11B",G66&lt;=Data!$AI$12), "U11 Boys record",
                      AND(E66="U9G",G66&lt;=Data!$AI$18), "U9 Girls record",
                      AND(E66="U11G",G66&lt;=Data!$AI$23), "U11 Girls record"
                       ),""), "")</f>
        <v/>
      </c>
    </row>
    <row r="67" spans="1:11" s="11" customFormat="1" ht="16" customHeight="1">
      <c r="A67" s="187" t="s">
        <v>2</v>
      </c>
      <c r="B67" s="188" t="str">
        <f>IF(ISNA(VLOOKUP($F67,DECLARATIONS!C$5:D$292,2,FALSE)),"",IF(VLOOKUP($F67,DECLARATIONS!C$5:D$292,2,FALSE)="","NOT DECLARED",IF(ISNA(_xlfn.TEXTBEFORE(VLOOKUP($F67,DECLARATIONS!C$5:D$292,2,FALSE)," ")),VLOOKUP($F67,DECLARATIONS!C$5:D$292,2,FALSE),_xlfn.TEXTBEFORE(VLOOKUP($F67,DECLARATIONS!C$5:D$292,2,FALSE)," "))))</f>
        <v/>
      </c>
      <c r="C67" s="188" t="str">
        <f>IF(ISNA(VLOOKUP($F67,DECLARATIONS!C$5:D$292,2,FALSE)),"",IF(VLOOKUP($F67,DECLARATIONS!C$5:D$292,2,FALSE)="","NOT DECLARED",IF(ISNA(_xlfn.TEXTAFTER(VLOOKUP($F67,DECLARATIONS!C$5:D$292,2,FALSE)," ")),VLOOKUP($F67,DECLARATIONS!C$5:D$292,2,FALSE),_xlfn.TEXTAFTER(VLOOKUP($F67,DECLARATIONS!C$5:D$292,2,FALSE)," "))))</f>
        <v/>
      </c>
      <c r="D67" s="188" t="str">
        <f>IF(ISNA(VLOOKUP($F67,DECLARATIONS!$C$5:$G$292,5,FALSE)),"",IF(VLOOKUP($F67,DECLARATIONS!$C$5:$G$292,5,FALSE)="","NOT DECLARED",VLOOKUP($F67,DECLARATIONS!$C$5:$G$292,5,FALSE)))</f>
        <v/>
      </c>
      <c r="E67" s="188" t="str">
        <f>IF(ISNA(VLOOKUP($F67,DECLARATIONS!$C$5:$F$292,4,FALSE)),"",IF(VLOOKUP($F67,DECLARATIONS!$C$5:$F$292,4,FALSE)="","NOT DECLARED",VLOOKUP($F67,DECLARATIONS!$C$5:$F$292,4,FALSE)&amp;LEFT(VLOOKUP($F67,DECLARATIONS!$C$5:$H$292,6,FALSE))))</f>
        <v/>
      </c>
      <c r="F67" s="91"/>
      <c r="G67" s="196"/>
      <c r="H67" s="188" t="str">
        <f>IF(ISNA(VLOOKUP(F67,DECLARATIONS!C$5:D$292,2,FALSE)),"",IF(VLOOKUP(F67,DECLARATIONS!C$5:D$292,2,FALSE)="","NOT DECLARED",VLOOKUP(F67,DECLARATIONS!C$5:D$292,2,FALSE)))</f>
        <v/>
      </c>
      <c r="I67" s="186">
        <f>IF(LOWER(G67)="dnf",1,IF(G67&lt;ScoringTable!B$3,ScoringTable!I$2,VLOOKUP((1000-G67),ScoringTable!G$2:I$95,3)))</f>
        <v>0</v>
      </c>
      <c r="J67" s="186" t="str" cm="1">
        <f t="array" ref="J67">IF(ISBLANK(G67), "", IF(NOT(ISNUMBER(G67)), "Not a valid time", IF(E67="","", IF(RIGHT(E67)="B", _xlfn.IFS(G67&gt;Data!$Z$7,"...",G67&gt;Data!$AA$7,"Stage 1",G67&gt;Data!$AB$7,"Stage 2",G67&gt;Data!$AC$7,"Stage 3",G67&gt;Data!$AD$7,"Stage 4",G67&gt;Data!$AE$7,"Stage 5",G67&gt;Data!$AF$7,"Stage 6",G67&gt;Data!$AG$7,"Stage 7",G67&gt;Data!$AH$7,"Stage 8",G67&lt;=Data!$AH$7,"Stage 9"), _xlfn.IFS(G67&gt;Data!$Z$18,"...",G67&gt;Data!$AA$18,"Stage 1",G67&gt;Data!$AB$18,"Stage 2",G67&gt;Data!$AC$18,"Stage 3",G67&gt;Data!$AD$18,"Stage 4",G67&gt;Data!$AE$18,"Stage 5",G67&gt;Data!$AF$18,"Stage 6",G67&gt;Data!$AG$18,"Stage 7",G67&gt;Data!$AH$18,"Stage 8",G67&lt;=Data!$AH$18,"Stage 9")))))</f>
        <v/>
      </c>
      <c r="K67" s="266" t="str" cm="1">
        <f t="array" ref="K67">IFERROR(_xlfn.IFNA(
                      _xlfn.IFS(
                      G67="", "",
                      AND(E67="U9B",G67&lt;=Data!$AI$7), "U9 Boys record",
                      AND(E67="U11B",G67&lt;=Data!$AI$12), "U11 Boys record",
                      AND(E67="U9G",G67&lt;=Data!$AI$18), "U9 Girls record",
                      AND(E67="U11G",G67&lt;=Data!$AI$23), "U11 Girls record"
                       ),""), "")</f>
        <v/>
      </c>
    </row>
    <row r="68" spans="1:11" s="11" customFormat="1" ht="16" customHeight="1">
      <c r="A68" s="187" t="s">
        <v>2</v>
      </c>
      <c r="B68" s="188" t="str">
        <f>IF(ISNA(VLOOKUP($F68,DECLARATIONS!C$5:D$292,2,FALSE)),"",IF(VLOOKUP($F68,DECLARATIONS!C$5:D$292,2,FALSE)="","NOT DECLARED",IF(ISNA(_xlfn.TEXTBEFORE(VLOOKUP($F68,DECLARATIONS!C$5:D$292,2,FALSE)," ")),VLOOKUP($F68,DECLARATIONS!C$5:D$292,2,FALSE),_xlfn.TEXTBEFORE(VLOOKUP($F68,DECLARATIONS!C$5:D$292,2,FALSE)," "))))</f>
        <v/>
      </c>
      <c r="C68" s="188" t="str">
        <f>IF(ISNA(VLOOKUP($F68,DECLARATIONS!C$5:D$292,2,FALSE)),"",IF(VLOOKUP($F68,DECLARATIONS!C$5:D$292,2,FALSE)="","NOT DECLARED",IF(ISNA(_xlfn.TEXTAFTER(VLOOKUP($F68,DECLARATIONS!C$5:D$292,2,FALSE)," ")),VLOOKUP($F68,DECLARATIONS!C$5:D$292,2,FALSE),_xlfn.TEXTAFTER(VLOOKUP($F68,DECLARATIONS!C$5:D$292,2,FALSE)," "))))</f>
        <v/>
      </c>
      <c r="D68" s="188" t="str">
        <f>IF(ISNA(VLOOKUP($F68,DECLARATIONS!$C$5:$G$292,5,FALSE)),"",IF(VLOOKUP($F68,DECLARATIONS!$C$5:$G$292,5,FALSE)="","NOT DECLARED",VLOOKUP($F68,DECLARATIONS!$C$5:$G$292,5,FALSE)))</f>
        <v/>
      </c>
      <c r="E68" s="188" t="str">
        <f>IF(ISNA(VLOOKUP($F68,DECLARATIONS!$C$5:$F$292,4,FALSE)),"",IF(VLOOKUP($F68,DECLARATIONS!$C$5:$F$292,4,FALSE)="","NOT DECLARED",VLOOKUP($F68,DECLARATIONS!$C$5:$F$292,4,FALSE)&amp;LEFT(VLOOKUP($F68,DECLARATIONS!$C$5:$H$292,6,FALSE))))</f>
        <v/>
      </c>
      <c r="F68" s="91"/>
      <c r="G68" s="196"/>
      <c r="H68" s="188" t="str">
        <f>IF(ISNA(VLOOKUP(F68,DECLARATIONS!C$5:D$292,2,FALSE)),"",IF(VLOOKUP(F68,DECLARATIONS!C$5:D$292,2,FALSE)="","NOT DECLARED",VLOOKUP(F68,DECLARATIONS!C$5:D$292,2,FALSE)))</f>
        <v/>
      </c>
      <c r="I68" s="186">
        <f>IF(LOWER(G68)="dnf",1,IF(G68&lt;ScoringTable!B$3,ScoringTable!I$2,VLOOKUP((1000-G68),ScoringTable!G$2:I$95,3)))</f>
        <v>0</v>
      </c>
      <c r="J68" s="186" t="str" cm="1">
        <f t="array" ref="J68">IF(ISBLANK(G68), "", IF(NOT(ISNUMBER(G68)), "Not a valid time", IF(E68="","", IF(RIGHT(E68)="B", _xlfn.IFS(G68&gt;Data!$Z$7,"...",G68&gt;Data!$AA$7,"Stage 1",G68&gt;Data!$AB$7,"Stage 2",G68&gt;Data!$AC$7,"Stage 3",G68&gt;Data!$AD$7,"Stage 4",G68&gt;Data!$AE$7,"Stage 5",G68&gt;Data!$AF$7,"Stage 6",G68&gt;Data!$AG$7,"Stage 7",G68&gt;Data!$AH$7,"Stage 8",G68&lt;=Data!$AH$7,"Stage 9"), _xlfn.IFS(G68&gt;Data!$Z$18,"...",G68&gt;Data!$AA$18,"Stage 1",G68&gt;Data!$AB$18,"Stage 2",G68&gt;Data!$AC$18,"Stage 3",G68&gt;Data!$AD$18,"Stage 4",G68&gt;Data!$AE$18,"Stage 5",G68&gt;Data!$AF$18,"Stage 6",G68&gt;Data!$AG$18,"Stage 7",G68&gt;Data!$AH$18,"Stage 8",G68&lt;=Data!$AH$18,"Stage 9")))))</f>
        <v/>
      </c>
      <c r="K68" s="266" t="str" cm="1">
        <f t="array" ref="K68">IFERROR(_xlfn.IFNA(
                      _xlfn.IFS(
                      G68="", "",
                      AND(E68="U9B",G68&lt;=Data!$AI$7), "U9 Boys record",
                      AND(E68="U11B",G68&lt;=Data!$AI$12), "U11 Boys record",
                      AND(E68="U9G",G68&lt;=Data!$AI$18), "U9 Girls record",
                      AND(E68="U11G",G68&lt;=Data!$AI$23), "U11 Girls record"
                       ),""), "")</f>
        <v/>
      </c>
    </row>
    <row r="69" spans="1:11" s="11" customFormat="1" ht="16" customHeight="1">
      <c r="A69" s="187" t="s">
        <v>2</v>
      </c>
      <c r="B69" s="188" t="str">
        <f>IF(ISNA(VLOOKUP($F69,DECLARATIONS!C$5:D$292,2,FALSE)),"",IF(VLOOKUP($F69,DECLARATIONS!C$5:D$292,2,FALSE)="","NOT DECLARED",IF(ISNA(_xlfn.TEXTBEFORE(VLOOKUP($F69,DECLARATIONS!C$5:D$292,2,FALSE)," ")),VLOOKUP($F69,DECLARATIONS!C$5:D$292,2,FALSE),_xlfn.TEXTBEFORE(VLOOKUP($F69,DECLARATIONS!C$5:D$292,2,FALSE)," "))))</f>
        <v/>
      </c>
      <c r="C69" s="188" t="str">
        <f>IF(ISNA(VLOOKUP($F69,DECLARATIONS!C$5:D$292,2,FALSE)),"",IF(VLOOKUP($F69,DECLARATIONS!C$5:D$292,2,FALSE)="","NOT DECLARED",IF(ISNA(_xlfn.TEXTAFTER(VLOOKUP($F69,DECLARATIONS!C$5:D$292,2,FALSE)," ")),VLOOKUP($F69,DECLARATIONS!C$5:D$292,2,FALSE),_xlfn.TEXTAFTER(VLOOKUP($F69,DECLARATIONS!C$5:D$292,2,FALSE)," "))))</f>
        <v/>
      </c>
      <c r="D69" s="188" t="str">
        <f>IF(ISNA(VLOOKUP($F69,DECLARATIONS!$C$5:$G$292,5,FALSE)),"",IF(VLOOKUP($F69,DECLARATIONS!$C$5:$G$292,5,FALSE)="","NOT DECLARED",VLOOKUP($F69,DECLARATIONS!$C$5:$G$292,5,FALSE)))</f>
        <v/>
      </c>
      <c r="E69" s="188" t="str">
        <f>IF(ISNA(VLOOKUP($F69,DECLARATIONS!$C$5:$F$292,4,FALSE)),"",IF(VLOOKUP($F69,DECLARATIONS!$C$5:$F$292,4,FALSE)="","NOT DECLARED",VLOOKUP($F69,DECLARATIONS!$C$5:$F$292,4,FALSE)&amp;LEFT(VLOOKUP($F69,DECLARATIONS!$C$5:$H$292,6,FALSE))))</f>
        <v/>
      </c>
      <c r="F69" s="91"/>
      <c r="G69" s="196"/>
      <c r="H69" s="188" t="str">
        <f>IF(ISNA(VLOOKUP(F69,DECLARATIONS!C$5:D$292,2,FALSE)),"",IF(VLOOKUP(F69,DECLARATIONS!C$5:D$292,2,FALSE)="","NOT DECLARED",VLOOKUP(F69,DECLARATIONS!C$5:D$292,2,FALSE)))</f>
        <v/>
      </c>
      <c r="I69" s="186">
        <f>IF(LOWER(G69)="dnf",1,IF(G69&lt;ScoringTable!B$3,ScoringTable!I$2,VLOOKUP((1000-G69),ScoringTable!G$2:I$95,3)))</f>
        <v>0</v>
      </c>
      <c r="J69" s="186" t="str" cm="1">
        <f t="array" ref="J69">IF(ISBLANK(G69), "", IF(NOT(ISNUMBER(G69)), "Not a valid time", IF(E69="","", IF(RIGHT(E69)="B", _xlfn.IFS(G69&gt;Data!$Z$7,"...",G69&gt;Data!$AA$7,"Stage 1",G69&gt;Data!$AB$7,"Stage 2",G69&gt;Data!$AC$7,"Stage 3",G69&gt;Data!$AD$7,"Stage 4",G69&gt;Data!$AE$7,"Stage 5",G69&gt;Data!$AF$7,"Stage 6",G69&gt;Data!$AG$7,"Stage 7",G69&gt;Data!$AH$7,"Stage 8",G69&lt;=Data!$AH$7,"Stage 9"), _xlfn.IFS(G69&gt;Data!$Z$18,"...",G69&gt;Data!$AA$18,"Stage 1",G69&gt;Data!$AB$18,"Stage 2",G69&gt;Data!$AC$18,"Stage 3",G69&gt;Data!$AD$18,"Stage 4",G69&gt;Data!$AE$18,"Stage 5",G69&gt;Data!$AF$18,"Stage 6",G69&gt;Data!$AG$18,"Stage 7",G69&gt;Data!$AH$18,"Stage 8",G69&lt;=Data!$AH$18,"Stage 9")))))</f>
        <v/>
      </c>
      <c r="K69" s="266" t="str" cm="1">
        <f t="array" ref="K69">IFERROR(_xlfn.IFNA(
                      _xlfn.IFS(
                      G69="", "",
                      AND(E69="U9B",G69&lt;=Data!$AI$7), "U9 Boys record",
                      AND(E69="U11B",G69&lt;=Data!$AI$12), "U11 Boys record",
                      AND(E69="U9G",G69&lt;=Data!$AI$18), "U9 Girls record",
                      AND(E69="U11G",G69&lt;=Data!$AI$23), "U11 Girls record"
                       ),""), "")</f>
        <v/>
      </c>
    </row>
    <row r="70" spans="1:11" s="11" customFormat="1" ht="16" customHeight="1">
      <c r="A70" s="187" t="s">
        <v>2</v>
      </c>
      <c r="B70" s="188" t="str">
        <f>IF(ISNA(VLOOKUP($F70,DECLARATIONS!C$5:D$292,2,FALSE)),"",IF(VLOOKUP($F70,DECLARATIONS!C$5:D$292,2,FALSE)="","NOT DECLARED",IF(ISNA(_xlfn.TEXTBEFORE(VLOOKUP($F70,DECLARATIONS!C$5:D$292,2,FALSE)," ")),VLOOKUP($F70,DECLARATIONS!C$5:D$292,2,FALSE),_xlfn.TEXTBEFORE(VLOOKUP($F70,DECLARATIONS!C$5:D$292,2,FALSE)," "))))</f>
        <v/>
      </c>
      <c r="C70" s="188" t="str">
        <f>IF(ISNA(VLOOKUP($F70,DECLARATIONS!C$5:D$292,2,FALSE)),"",IF(VLOOKUP($F70,DECLARATIONS!C$5:D$292,2,FALSE)="","NOT DECLARED",IF(ISNA(_xlfn.TEXTAFTER(VLOOKUP($F70,DECLARATIONS!C$5:D$292,2,FALSE)," ")),VLOOKUP($F70,DECLARATIONS!C$5:D$292,2,FALSE),_xlfn.TEXTAFTER(VLOOKUP($F70,DECLARATIONS!C$5:D$292,2,FALSE)," "))))</f>
        <v/>
      </c>
      <c r="D70" s="188" t="str">
        <f>IF(ISNA(VLOOKUP($F70,DECLARATIONS!$C$5:$G$292,5,FALSE)),"",IF(VLOOKUP($F70,DECLARATIONS!$C$5:$G$292,5,FALSE)="","NOT DECLARED",VLOOKUP($F70,DECLARATIONS!$C$5:$G$292,5,FALSE)))</f>
        <v/>
      </c>
      <c r="E70" s="188" t="str">
        <f>IF(ISNA(VLOOKUP($F70,DECLARATIONS!$C$5:$F$292,4,FALSE)),"",IF(VLOOKUP($F70,DECLARATIONS!$C$5:$F$292,4,FALSE)="","NOT DECLARED",VLOOKUP($F70,DECLARATIONS!$C$5:$F$292,4,FALSE)&amp;LEFT(VLOOKUP($F70,DECLARATIONS!$C$5:$H$292,6,FALSE))))</f>
        <v/>
      </c>
      <c r="F70" s="91"/>
      <c r="G70" s="196"/>
      <c r="H70" s="188" t="str">
        <f>IF(ISNA(VLOOKUP(F70,DECLARATIONS!C$5:D$292,2,FALSE)),"",IF(VLOOKUP(F70,DECLARATIONS!C$5:D$292,2,FALSE)="","NOT DECLARED",VLOOKUP(F70,DECLARATIONS!C$5:D$292,2,FALSE)))</f>
        <v/>
      </c>
      <c r="I70" s="186">
        <f>IF(LOWER(G70)="dnf",1,IF(G70&lt;ScoringTable!B$3,ScoringTable!I$2,VLOOKUP((1000-G70),ScoringTable!G$2:I$95,3)))</f>
        <v>0</v>
      </c>
      <c r="J70" s="186" t="str" cm="1">
        <f t="array" ref="J70">IF(ISBLANK(G70), "", IF(NOT(ISNUMBER(G70)), "Not a valid time", IF(E70="","", IF(RIGHT(E70)="B", _xlfn.IFS(G70&gt;Data!$Z$7,"...",G70&gt;Data!$AA$7,"Stage 1",G70&gt;Data!$AB$7,"Stage 2",G70&gt;Data!$AC$7,"Stage 3",G70&gt;Data!$AD$7,"Stage 4",G70&gt;Data!$AE$7,"Stage 5",G70&gt;Data!$AF$7,"Stage 6",G70&gt;Data!$AG$7,"Stage 7",G70&gt;Data!$AH$7,"Stage 8",G70&lt;=Data!$AH$7,"Stage 9"), _xlfn.IFS(G70&gt;Data!$Z$18,"...",G70&gt;Data!$AA$18,"Stage 1",G70&gt;Data!$AB$18,"Stage 2",G70&gt;Data!$AC$18,"Stage 3",G70&gt;Data!$AD$18,"Stage 4",G70&gt;Data!$AE$18,"Stage 5",G70&gt;Data!$AF$18,"Stage 6",G70&gt;Data!$AG$18,"Stage 7",G70&gt;Data!$AH$18,"Stage 8",G70&lt;=Data!$AH$18,"Stage 9")))))</f>
        <v/>
      </c>
      <c r="K70" s="266" t="str" cm="1">
        <f t="array" ref="K70">IFERROR(_xlfn.IFNA(
                      _xlfn.IFS(
                      G70="", "",
                      AND(E70="U9B",G70&lt;=Data!$AI$7), "U9 Boys record",
                      AND(E70="U11B",G70&lt;=Data!$AI$12), "U11 Boys record",
                      AND(E70="U9G",G70&lt;=Data!$AI$18), "U9 Girls record",
                      AND(E70="U11G",G70&lt;=Data!$AI$23), "U11 Girls record"
                       ),""), "")</f>
        <v/>
      </c>
    </row>
    <row r="71" spans="1:11" s="11" customFormat="1" ht="16" customHeight="1">
      <c r="A71" s="187" t="s">
        <v>2</v>
      </c>
      <c r="B71" s="188" t="str">
        <f>IF(ISNA(VLOOKUP($F71,DECLARATIONS!C$5:D$292,2,FALSE)),"",IF(VLOOKUP($F71,DECLARATIONS!C$5:D$292,2,FALSE)="","NOT DECLARED",IF(ISNA(_xlfn.TEXTBEFORE(VLOOKUP($F71,DECLARATIONS!C$5:D$292,2,FALSE)," ")),VLOOKUP($F71,DECLARATIONS!C$5:D$292,2,FALSE),_xlfn.TEXTBEFORE(VLOOKUP($F71,DECLARATIONS!C$5:D$292,2,FALSE)," "))))</f>
        <v/>
      </c>
      <c r="C71" s="188" t="str">
        <f>IF(ISNA(VLOOKUP($F71,DECLARATIONS!C$5:D$292,2,FALSE)),"",IF(VLOOKUP($F71,DECLARATIONS!C$5:D$292,2,FALSE)="","NOT DECLARED",IF(ISNA(_xlfn.TEXTAFTER(VLOOKUP($F71,DECLARATIONS!C$5:D$292,2,FALSE)," ")),VLOOKUP($F71,DECLARATIONS!C$5:D$292,2,FALSE),_xlfn.TEXTAFTER(VLOOKUP($F71,DECLARATIONS!C$5:D$292,2,FALSE)," "))))</f>
        <v/>
      </c>
      <c r="D71" s="188" t="str">
        <f>IF(ISNA(VLOOKUP($F71,DECLARATIONS!$C$5:$G$292,5,FALSE)),"",IF(VLOOKUP($F71,DECLARATIONS!$C$5:$G$292,5,FALSE)="","NOT DECLARED",VLOOKUP($F71,DECLARATIONS!$C$5:$G$292,5,FALSE)))</f>
        <v/>
      </c>
      <c r="E71" s="188" t="str">
        <f>IF(ISNA(VLOOKUP($F71,DECLARATIONS!$C$5:$F$292,4,FALSE)),"",IF(VLOOKUP($F71,DECLARATIONS!$C$5:$F$292,4,FALSE)="","NOT DECLARED",VLOOKUP($F71,DECLARATIONS!$C$5:$F$292,4,FALSE)&amp;LEFT(VLOOKUP($F71,DECLARATIONS!$C$5:$H$292,6,FALSE))))</f>
        <v/>
      </c>
      <c r="F71" s="91"/>
      <c r="G71" s="196"/>
      <c r="H71" s="188" t="str">
        <f>IF(ISNA(VLOOKUP(F71,DECLARATIONS!C$5:D$292,2,FALSE)),"",IF(VLOOKUP(F71,DECLARATIONS!C$5:D$292,2,FALSE)="","NOT DECLARED",VLOOKUP(F71,DECLARATIONS!C$5:D$292,2,FALSE)))</f>
        <v/>
      </c>
      <c r="I71" s="186">
        <f>IF(LOWER(G71)="dnf",1,IF(G71&lt;ScoringTable!B$3,ScoringTable!I$2,VLOOKUP((1000-G71),ScoringTable!G$2:I$95,3)))</f>
        <v>0</v>
      </c>
      <c r="J71" s="186" t="str" cm="1">
        <f t="array" ref="J71">IF(ISBLANK(G71), "", IF(NOT(ISNUMBER(G71)), "Not a valid time", IF(E71="","", IF(RIGHT(E71)="B", _xlfn.IFS(G71&gt;Data!$Z$7,"...",G71&gt;Data!$AA$7,"Stage 1",G71&gt;Data!$AB$7,"Stage 2",G71&gt;Data!$AC$7,"Stage 3",G71&gt;Data!$AD$7,"Stage 4",G71&gt;Data!$AE$7,"Stage 5",G71&gt;Data!$AF$7,"Stage 6",G71&gt;Data!$AG$7,"Stage 7",G71&gt;Data!$AH$7,"Stage 8",G71&lt;=Data!$AH$7,"Stage 9"), _xlfn.IFS(G71&gt;Data!$Z$18,"...",G71&gt;Data!$AA$18,"Stage 1",G71&gt;Data!$AB$18,"Stage 2",G71&gt;Data!$AC$18,"Stage 3",G71&gt;Data!$AD$18,"Stage 4",G71&gt;Data!$AE$18,"Stage 5",G71&gt;Data!$AF$18,"Stage 6",G71&gt;Data!$AG$18,"Stage 7",G71&gt;Data!$AH$18,"Stage 8",G71&lt;=Data!$AH$18,"Stage 9")))))</f>
        <v/>
      </c>
      <c r="K71" s="266" t="str" cm="1">
        <f t="array" ref="K71">IFERROR(_xlfn.IFNA(
                      _xlfn.IFS(
                      G71="", "",
                      AND(E71="U9B",G71&lt;=Data!$AI$7), "U9 Boys record",
                      AND(E71="U11B",G71&lt;=Data!$AI$12), "U11 Boys record",
                      AND(E71="U9G",G71&lt;=Data!$AI$18), "U9 Girls record",
                      AND(E71="U11G",G71&lt;=Data!$AI$23), "U11 Girls record"
                       ),""), "")</f>
        <v/>
      </c>
    </row>
    <row r="72" spans="1:11" s="11" customFormat="1" ht="16" customHeight="1">
      <c r="A72" s="187" t="s">
        <v>2</v>
      </c>
      <c r="B72" s="188" t="str">
        <f>IF(ISNA(VLOOKUP($F72,DECLARATIONS!C$5:D$292,2,FALSE)),"",IF(VLOOKUP($F72,DECLARATIONS!C$5:D$292,2,FALSE)="","NOT DECLARED",IF(ISNA(_xlfn.TEXTBEFORE(VLOOKUP($F72,DECLARATIONS!C$5:D$292,2,FALSE)," ")),VLOOKUP($F72,DECLARATIONS!C$5:D$292,2,FALSE),_xlfn.TEXTBEFORE(VLOOKUP($F72,DECLARATIONS!C$5:D$292,2,FALSE)," "))))</f>
        <v/>
      </c>
      <c r="C72" s="188" t="str">
        <f>IF(ISNA(VLOOKUP($F72,DECLARATIONS!C$5:D$292,2,FALSE)),"",IF(VLOOKUP($F72,DECLARATIONS!C$5:D$292,2,FALSE)="","NOT DECLARED",IF(ISNA(_xlfn.TEXTAFTER(VLOOKUP($F72,DECLARATIONS!C$5:D$292,2,FALSE)," ")),VLOOKUP($F72,DECLARATIONS!C$5:D$292,2,FALSE),_xlfn.TEXTAFTER(VLOOKUP($F72,DECLARATIONS!C$5:D$292,2,FALSE)," "))))</f>
        <v/>
      </c>
      <c r="D72" s="188" t="str">
        <f>IF(ISNA(VLOOKUP($F72,DECLARATIONS!$C$5:$G$292,5,FALSE)),"",IF(VLOOKUP($F72,DECLARATIONS!$C$5:$G$292,5,FALSE)="","NOT DECLARED",VLOOKUP($F72,DECLARATIONS!$C$5:$G$292,5,FALSE)))</f>
        <v/>
      </c>
      <c r="E72" s="188" t="str">
        <f>IF(ISNA(VLOOKUP($F72,DECLARATIONS!$C$5:$F$292,4,FALSE)),"",IF(VLOOKUP($F72,DECLARATIONS!$C$5:$F$292,4,FALSE)="","NOT DECLARED",VLOOKUP($F72,DECLARATIONS!$C$5:$F$292,4,FALSE)&amp;LEFT(VLOOKUP($F72,DECLARATIONS!$C$5:$H$292,6,FALSE))))</f>
        <v/>
      </c>
      <c r="F72" s="91"/>
      <c r="G72" s="196"/>
      <c r="H72" s="188" t="str">
        <f>IF(ISNA(VLOOKUP(F72,DECLARATIONS!C$5:D$292,2,FALSE)),"",IF(VLOOKUP(F72,DECLARATIONS!C$5:D$292,2,FALSE)="","NOT DECLARED",VLOOKUP(F72,DECLARATIONS!C$5:D$292,2,FALSE)))</f>
        <v/>
      </c>
      <c r="I72" s="186">
        <f>IF(LOWER(G72)="dnf",1,IF(G72&lt;ScoringTable!B$3,ScoringTable!I$2,VLOOKUP((1000-G72),ScoringTable!G$2:I$95,3)))</f>
        <v>0</v>
      </c>
      <c r="J72" s="186" t="str" cm="1">
        <f t="array" ref="J72">IF(ISBLANK(G72), "", IF(NOT(ISNUMBER(G72)), "Not a valid time", IF(E72="","", IF(RIGHT(E72)="B", _xlfn.IFS(G72&gt;Data!$Z$7,"...",G72&gt;Data!$AA$7,"Stage 1",G72&gt;Data!$AB$7,"Stage 2",G72&gt;Data!$AC$7,"Stage 3",G72&gt;Data!$AD$7,"Stage 4",G72&gt;Data!$AE$7,"Stage 5",G72&gt;Data!$AF$7,"Stage 6",G72&gt;Data!$AG$7,"Stage 7",G72&gt;Data!$AH$7,"Stage 8",G72&lt;=Data!$AH$7,"Stage 9"), _xlfn.IFS(G72&gt;Data!$Z$18,"...",G72&gt;Data!$AA$18,"Stage 1",G72&gt;Data!$AB$18,"Stage 2",G72&gt;Data!$AC$18,"Stage 3",G72&gt;Data!$AD$18,"Stage 4",G72&gt;Data!$AE$18,"Stage 5",G72&gt;Data!$AF$18,"Stage 6",G72&gt;Data!$AG$18,"Stage 7",G72&gt;Data!$AH$18,"Stage 8",G72&lt;=Data!$AH$18,"Stage 9")))))</f>
        <v/>
      </c>
      <c r="K72" s="266" t="str" cm="1">
        <f t="array" ref="K72">IFERROR(_xlfn.IFNA(
                      _xlfn.IFS(
                      G72="", "",
                      AND(E72="U9B",G72&lt;=Data!$AI$7), "U9 Boys record",
                      AND(E72="U11B",G72&lt;=Data!$AI$12), "U11 Boys record",
                      AND(E72="U9G",G72&lt;=Data!$AI$18), "U9 Girls record",
                      AND(E72="U11G",G72&lt;=Data!$AI$23), "U11 Girls record"
                       ),""), "")</f>
        <v/>
      </c>
    </row>
    <row r="73" spans="1:11" s="11" customFormat="1" ht="16" customHeight="1">
      <c r="A73" s="187" t="s">
        <v>2</v>
      </c>
      <c r="B73" s="188" t="str">
        <f>IF(ISNA(VLOOKUP($F73,DECLARATIONS!C$5:D$292,2,FALSE)),"",IF(VLOOKUP($F73,DECLARATIONS!C$5:D$292,2,FALSE)="","NOT DECLARED",IF(ISNA(_xlfn.TEXTBEFORE(VLOOKUP($F73,DECLARATIONS!C$5:D$292,2,FALSE)," ")),VLOOKUP($F73,DECLARATIONS!C$5:D$292,2,FALSE),_xlfn.TEXTBEFORE(VLOOKUP($F73,DECLARATIONS!C$5:D$292,2,FALSE)," "))))</f>
        <v/>
      </c>
      <c r="C73" s="188" t="str">
        <f>IF(ISNA(VLOOKUP($F73,DECLARATIONS!C$5:D$292,2,FALSE)),"",IF(VLOOKUP($F73,DECLARATIONS!C$5:D$292,2,FALSE)="","NOT DECLARED",IF(ISNA(_xlfn.TEXTAFTER(VLOOKUP($F73,DECLARATIONS!C$5:D$292,2,FALSE)," ")),VLOOKUP($F73,DECLARATIONS!C$5:D$292,2,FALSE),_xlfn.TEXTAFTER(VLOOKUP($F73,DECLARATIONS!C$5:D$292,2,FALSE)," "))))</f>
        <v/>
      </c>
      <c r="D73" s="188" t="str">
        <f>IF(ISNA(VLOOKUP($F73,DECLARATIONS!$C$5:$G$292,5,FALSE)),"",IF(VLOOKUP($F73,DECLARATIONS!$C$5:$G$292,5,FALSE)="","NOT DECLARED",VLOOKUP($F73,DECLARATIONS!$C$5:$G$292,5,FALSE)))</f>
        <v/>
      </c>
      <c r="E73" s="188" t="str">
        <f>IF(ISNA(VLOOKUP($F73,DECLARATIONS!$C$5:$F$292,4,FALSE)),"",IF(VLOOKUP($F73,DECLARATIONS!$C$5:$F$292,4,FALSE)="","NOT DECLARED",VLOOKUP($F73,DECLARATIONS!$C$5:$F$292,4,FALSE)&amp;LEFT(VLOOKUP($F73,DECLARATIONS!$C$5:$H$292,6,FALSE))))</f>
        <v/>
      </c>
      <c r="F73" s="91"/>
      <c r="G73" s="196"/>
      <c r="H73" s="188" t="str">
        <f>IF(ISNA(VLOOKUP(F73,DECLARATIONS!C$5:D$292,2,FALSE)),"",IF(VLOOKUP(F73,DECLARATIONS!C$5:D$292,2,FALSE)="","NOT DECLARED",VLOOKUP(F73,DECLARATIONS!C$5:D$292,2,FALSE)))</f>
        <v/>
      </c>
      <c r="I73" s="186">
        <f>IF(LOWER(G73)="dnf",1,IF(G73&lt;ScoringTable!B$3,ScoringTable!I$2,VLOOKUP((1000-G73),ScoringTable!G$2:I$95,3)))</f>
        <v>0</v>
      </c>
      <c r="J73" s="186" t="str" cm="1">
        <f t="array" ref="J73">IF(ISBLANK(G73), "", IF(NOT(ISNUMBER(G73)), "Not a valid time", IF(E73="","", IF(RIGHT(E73)="B", _xlfn.IFS(G73&gt;Data!$Z$7,"...",G73&gt;Data!$AA$7,"Stage 1",G73&gt;Data!$AB$7,"Stage 2",G73&gt;Data!$AC$7,"Stage 3",G73&gt;Data!$AD$7,"Stage 4",G73&gt;Data!$AE$7,"Stage 5",G73&gt;Data!$AF$7,"Stage 6",G73&gt;Data!$AG$7,"Stage 7",G73&gt;Data!$AH$7,"Stage 8",G73&lt;=Data!$AH$7,"Stage 9"), _xlfn.IFS(G73&gt;Data!$Z$18,"...",G73&gt;Data!$AA$18,"Stage 1",G73&gt;Data!$AB$18,"Stage 2",G73&gt;Data!$AC$18,"Stage 3",G73&gt;Data!$AD$18,"Stage 4",G73&gt;Data!$AE$18,"Stage 5",G73&gt;Data!$AF$18,"Stage 6",G73&gt;Data!$AG$18,"Stage 7",G73&gt;Data!$AH$18,"Stage 8",G73&lt;=Data!$AH$18,"Stage 9")))))</f>
        <v/>
      </c>
      <c r="K73" s="266" t="str" cm="1">
        <f t="array" ref="K73">IFERROR(_xlfn.IFNA(
                      _xlfn.IFS(
                      G73="", "",
                      AND(E73="U9B",G73&lt;=Data!$AI$7), "U9 Boys record",
                      AND(E73="U11B",G73&lt;=Data!$AI$12), "U11 Boys record",
                      AND(E73="U9G",G73&lt;=Data!$AI$18), "U9 Girls record",
                      AND(E73="U11G",G73&lt;=Data!$AI$23), "U11 Girls record"
                       ),""), "")</f>
        <v/>
      </c>
    </row>
    <row r="74" spans="1:11" s="11" customFormat="1" ht="16" customHeight="1">
      <c r="A74" s="187" t="s">
        <v>2</v>
      </c>
      <c r="B74" s="188" t="str">
        <f>IF(ISNA(VLOOKUP($F74,DECLARATIONS!C$5:D$292,2,FALSE)),"",IF(VLOOKUP($F74,DECLARATIONS!C$5:D$292,2,FALSE)="","NOT DECLARED",IF(ISNA(_xlfn.TEXTBEFORE(VLOOKUP($F74,DECLARATIONS!C$5:D$292,2,FALSE)," ")),VLOOKUP($F74,DECLARATIONS!C$5:D$292,2,FALSE),_xlfn.TEXTBEFORE(VLOOKUP($F74,DECLARATIONS!C$5:D$292,2,FALSE)," "))))</f>
        <v/>
      </c>
      <c r="C74" s="188" t="str">
        <f>IF(ISNA(VLOOKUP($F74,DECLARATIONS!C$5:D$292,2,FALSE)),"",IF(VLOOKUP($F74,DECLARATIONS!C$5:D$292,2,FALSE)="","NOT DECLARED",IF(ISNA(_xlfn.TEXTAFTER(VLOOKUP($F74,DECLARATIONS!C$5:D$292,2,FALSE)," ")),VLOOKUP($F74,DECLARATIONS!C$5:D$292,2,FALSE),_xlfn.TEXTAFTER(VLOOKUP($F74,DECLARATIONS!C$5:D$292,2,FALSE)," "))))</f>
        <v/>
      </c>
      <c r="D74" s="188" t="str">
        <f>IF(ISNA(VLOOKUP($F74,DECLARATIONS!$C$5:$G$292,5,FALSE)),"",IF(VLOOKUP($F74,DECLARATIONS!$C$5:$G$292,5,FALSE)="","NOT DECLARED",VLOOKUP($F74,DECLARATIONS!$C$5:$G$292,5,FALSE)))</f>
        <v/>
      </c>
      <c r="E74" s="188" t="str">
        <f>IF(ISNA(VLOOKUP($F74,DECLARATIONS!$C$5:$F$292,4,FALSE)),"",IF(VLOOKUP($F74,DECLARATIONS!$C$5:$F$292,4,FALSE)="","NOT DECLARED",VLOOKUP($F74,DECLARATIONS!$C$5:$F$292,4,FALSE)&amp;LEFT(VLOOKUP($F74,DECLARATIONS!$C$5:$H$292,6,FALSE))))</f>
        <v/>
      </c>
      <c r="F74" s="91"/>
      <c r="G74" s="196"/>
      <c r="H74" s="188" t="str">
        <f>IF(ISNA(VLOOKUP(F74,DECLARATIONS!C$5:D$292,2,FALSE)),"",IF(VLOOKUP(F74,DECLARATIONS!C$5:D$292,2,FALSE)="","NOT DECLARED",VLOOKUP(F74,DECLARATIONS!C$5:D$292,2,FALSE)))</f>
        <v/>
      </c>
      <c r="I74" s="186">
        <f>IF(LOWER(G74)="dnf",1,IF(G74&lt;ScoringTable!B$3,ScoringTable!I$2,VLOOKUP((1000-G74),ScoringTable!G$2:I$95,3)))</f>
        <v>0</v>
      </c>
      <c r="J74" s="186" t="str" cm="1">
        <f t="array" ref="J74">IF(ISBLANK(G74), "", IF(NOT(ISNUMBER(G74)), "Not a valid time", IF(E74="","", IF(RIGHT(E74)="B", _xlfn.IFS(G74&gt;Data!$Z$7,"...",G74&gt;Data!$AA$7,"Stage 1",G74&gt;Data!$AB$7,"Stage 2",G74&gt;Data!$AC$7,"Stage 3",G74&gt;Data!$AD$7,"Stage 4",G74&gt;Data!$AE$7,"Stage 5",G74&gt;Data!$AF$7,"Stage 6",G74&gt;Data!$AG$7,"Stage 7",G74&gt;Data!$AH$7,"Stage 8",G74&lt;=Data!$AH$7,"Stage 9"), _xlfn.IFS(G74&gt;Data!$Z$18,"...",G74&gt;Data!$AA$18,"Stage 1",G74&gt;Data!$AB$18,"Stage 2",G74&gt;Data!$AC$18,"Stage 3",G74&gt;Data!$AD$18,"Stage 4",G74&gt;Data!$AE$18,"Stage 5",G74&gt;Data!$AF$18,"Stage 6",G74&gt;Data!$AG$18,"Stage 7",G74&gt;Data!$AH$18,"Stage 8",G74&lt;=Data!$AH$18,"Stage 9")))))</f>
        <v/>
      </c>
      <c r="K74" s="266" t="str" cm="1">
        <f t="array" ref="K74">IFERROR(_xlfn.IFNA(
                      _xlfn.IFS(
                      G74="", "",
                      AND(E74="U9B",G74&lt;=Data!$AI$7), "U9 Boys record",
                      AND(E74="U11B",G74&lt;=Data!$AI$12), "U11 Boys record",
                      AND(E74="U9G",G74&lt;=Data!$AI$18), "U9 Girls record",
                      AND(E74="U11G",G74&lt;=Data!$AI$23), "U11 Girls record"
                       ),""), "")</f>
        <v/>
      </c>
    </row>
    <row r="75" spans="1:11" s="11" customFormat="1" ht="16" customHeight="1">
      <c r="A75" s="187" t="s">
        <v>2</v>
      </c>
      <c r="B75" s="188" t="str">
        <f>IF(ISNA(VLOOKUP($F75,DECLARATIONS!C$5:D$292,2,FALSE)),"",IF(VLOOKUP($F75,DECLARATIONS!C$5:D$292,2,FALSE)="","NOT DECLARED",IF(ISNA(_xlfn.TEXTBEFORE(VLOOKUP($F75,DECLARATIONS!C$5:D$292,2,FALSE)," ")),VLOOKUP($F75,DECLARATIONS!C$5:D$292,2,FALSE),_xlfn.TEXTBEFORE(VLOOKUP($F75,DECLARATIONS!C$5:D$292,2,FALSE)," "))))</f>
        <v/>
      </c>
      <c r="C75" s="188" t="str">
        <f>IF(ISNA(VLOOKUP($F75,DECLARATIONS!C$5:D$292,2,FALSE)),"",IF(VLOOKUP($F75,DECLARATIONS!C$5:D$292,2,FALSE)="","NOT DECLARED",IF(ISNA(_xlfn.TEXTAFTER(VLOOKUP($F75,DECLARATIONS!C$5:D$292,2,FALSE)," ")),VLOOKUP($F75,DECLARATIONS!C$5:D$292,2,FALSE),_xlfn.TEXTAFTER(VLOOKUP($F75,DECLARATIONS!C$5:D$292,2,FALSE)," "))))</f>
        <v/>
      </c>
      <c r="D75" s="188" t="str">
        <f>IF(ISNA(VLOOKUP($F75,DECLARATIONS!$C$5:$G$292,5,FALSE)),"",IF(VLOOKUP($F75,DECLARATIONS!$C$5:$G$292,5,FALSE)="","NOT DECLARED",VLOOKUP($F75,DECLARATIONS!$C$5:$G$292,5,FALSE)))</f>
        <v/>
      </c>
      <c r="E75" s="188" t="str">
        <f>IF(ISNA(VLOOKUP($F75,DECLARATIONS!$C$5:$F$292,4,FALSE)),"",IF(VLOOKUP($F75,DECLARATIONS!$C$5:$F$292,4,FALSE)="","NOT DECLARED",VLOOKUP($F75,DECLARATIONS!$C$5:$F$292,4,FALSE)&amp;LEFT(VLOOKUP($F75,DECLARATIONS!$C$5:$H$292,6,FALSE))))</f>
        <v/>
      </c>
      <c r="F75" s="91"/>
      <c r="G75" s="196"/>
      <c r="H75" s="188" t="str">
        <f>IF(ISNA(VLOOKUP(F75,DECLARATIONS!C$5:D$292,2,FALSE)),"",IF(VLOOKUP(F75,DECLARATIONS!C$5:D$292,2,FALSE)="","NOT DECLARED",VLOOKUP(F75,DECLARATIONS!C$5:D$292,2,FALSE)))</f>
        <v/>
      </c>
      <c r="I75" s="186">
        <f>IF(LOWER(G75)="dnf",1,IF(G75&lt;ScoringTable!B$3,ScoringTable!I$2,VLOOKUP((1000-G75),ScoringTable!G$2:I$95,3)))</f>
        <v>0</v>
      </c>
      <c r="J75" s="186" t="str" cm="1">
        <f t="array" ref="J75">IF(ISBLANK(G75), "", IF(NOT(ISNUMBER(G75)), "Not a valid time", IF(E75="","", IF(RIGHT(E75)="B", _xlfn.IFS(G75&gt;Data!$Z$7,"...",G75&gt;Data!$AA$7,"Stage 1",G75&gt;Data!$AB$7,"Stage 2",G75&gt;Data!$AC$7,"Stage 3",G75&gt;Data!$AD$7,"Stage 4",G75&gt;Data!$AE$7,"Stage 5",G75&gt;Data!$AF$7,"Stage 6",G75&gt;Data!$AG$7,"Stage 7",G75&gt;Data!$AH$7,"Stage 8",G75&lt;=Data!$AH$7,"Stage 9"), _xlfn.IFS(G75&gt;Data!$Z$18,"...",G75&gt;Data!$AA$18,"Stage 1",G75&gt;Data!$AB$18,"Stage 2",G75&gt;Data!$AC$18,"Stage 3",G75&gt;Data!$AD$18,"Stage 4",G75&gt;Data!$AE$18,"Stage 5",G75&gt;Data!$AF$18,"Stage 6",G75&gt;Data!$AG$18,"Stage 7",G75&gt;Data!$AH$18,"Stage 8",G75&lt;=Data!$AH$18,"Stage 9")))))</f>
        <v/>
      </c>
      <c r="K75" s="266" t="str" cm="1">
        <f t="array" ref="K75">IFERROR(_xlfn.IFNA(
                      _xlfn.IFS(
                      G75="", "",
                      AND(E75="U9B",G75&lt;=Data!$AI$7), "U9 Boys record",
                      AND(E75="U11B",G75&lt;=Data!$AI$12), "U11 Boys record",
                      AND(E75="U9G",G75&lt;=Data!$AI$18), "U9 Girls record",
                      AND(E75="U11G",G75&lt;=Data!$AI$23), "U11 Girls record"
                       ),""), "")</f>
        <v/>
      </c>
    </row>
    <row r="76" spans="1:11" s="11" customFormat="1" ht="16" customHeight="1">
      <c r="A76" s="187" t="s">
        <v>2</v>
      </c>
      <c r="B76" s="188" t="str">
        <f>IF(ISNA(VLOOKUP($F76,DECLARATIONS!C$5:D$292,2,FALSE)),"",IF(VLOOKUP($F76,DECLARATIONS!C$5:D$292,2,FALSE)="","NOT DECLARED",IF(ISNA(_xlfn.TEXTBEFORE(VLOOKUP($F76,DECLARATIONS!C$5:D$292,2,FALSE)," ")),VLOOKUP($F76,DECLARATIONS!C$5:D$292,2,FALSE),_xlfn.TEXTBEFORE(VLOOKUP($F76,DECLARATIONS!C$5:D$292,2,FALSE)," "))))</f>
        <v/>
      </c>
      <c r="C76" s="188" t="str">
        <f>IF(ISNA(VLOOKUP($F76,DECLARATIONS!C$5:D$292,2,FALSE)),"",IF(VLOOKUP($F76,DECLARATIONS!C$5:D$292,2,FALSE)="","NOT DECLARED",IF(ISNA(_xlfn.TEXTAFTER(VLOOKUP($F76,DECLARATIONS!C$5:D$292,2,FALSE)," ")),VLOOKUP($F76,DECLARATIONS!C$5:D$292,2,FALSE),_xlfn.TEXTAFTER(VLOOKUP($F76,DECLARATIONS!C$5:D$292,2,FALSE)," "))))</f>
        <v/>
      </c>
      <c r="D76" s="188" t="str">
        <f>IF(ISNA(VLOOKUP($F76,DECLARATIONS!$C$5:$G$292,5,FALSE)),"",IF(VLOOKUP($F76,DECLARATIONS!$C$5:$G$292,5,FALSE)="","NOT DECLARED",VLOOKUP($F76,DECLARATIONS!$C$5:$G$292,5,FALSE)))</f>
        <v/>
      </c>
      <c r="E76" s="188" t="str">
        <f>IF(ISNA(VLOOKUP($F76,DECLARATIONS!$C$5:$F$292,4,FALSE)),"",IF(VLOOKUP($F76,DECLARATIONS!$C$5:$F$292,4,FALSE)="","NOT DECLARED",VLOOKUP($F76,DECLARATIONS!$C$5:$F$292,4,FALSE)&amp;LEFT(VLOOKUP($F76,DECLARATIONS!$C$5:$H$292,6,FALSE))))</f>
        <v/>
      </c>
      <c r="F76" s="91"/>
      <c r="G76" s="196"/>
      <c r="H76" s="188" t="str">
        <f>IF(ISNA(VLOOKUP(F76,DECLARATIONS!C$5:D$292,2,FALSE)),"",IF(VLOOKUP(F76,DECLARATIONS!C$5:D$292,2,FALSE)="","NOT DECLARED",VLOOKUP(F76,DECLARATIONS!C$5:D$292,2,FALSE)))</f>
        <v/>
      </c>
      <c r="I76" s="186">
        <f>IF(LOWER(G76)="dnf",1,IF(G76&lt;ScoringTable!B$3,ScoringTable!I$2,VLOOKUP((1000-G76),ScoringTable!G$2:I$95,3)))</f>
        <v>0</v>
      </c>
      <c r="J76" s="186" t="str" cm="1">
        <f t="array" ref="J76">IF(ISBLANK(G76), "", IF(NOT(ISNUMBER(G76)), "Not a valid time", IF(E76="","", IF(RIGHT(E76)="B", _xlfn.IFS(G76&gt;Data!$Z$7,"...",G76&gt;Data!$AA$7,"Stage 1",G76&gt;Data!$AB$7,"Stage 2",G76&gt;Data!$AC$7,"Stage 3",G76&gt;Data!$AD$7,"Stage 4",G76&gt;Data!$AE$7,"Stage 5",G76&gt;Data!$AF$7,"Stage 6",G76&gt;Data!$AG$7,"Stage 7",G76&gt;Data!$AH$7,"Stage 8",G76&lt;=Data!$AH$7,"Stage 9"), _xlfn.IFS(G76&gt;Data!$Z$18,"...",G76&gt;Data!$AA$18,"Stage 1",G76&gt;Data!$AB$18,"Stage 2",G76&gt;Data!$AC$18,"Stage 3",G76&gt;Data!$AD$18,"Stage 4",G76&gt;Data!$AE$18,"Stage 5",G76&gt;Data!$AF$18,"Stage 6",G76&gt;Data!$AG$18,"Stage 7",G76&gt;Data!$AH$18,"Stage 8",G76&lt;=Data!$AH$18,"Stage 9")))))</f>
        <v/>
      </c>
      <c r="K76" s="266" t="str" cm="1">
        <f t="array" ref="K76">IFERROR(_xlfn.IFNA(
                      _xlfn.IFS(
                      G76="", "",
                      AND(E76="U9B",G76&lt;=Data!$AI$7), "U9 Boys record",
                      AND(E76="U11B",G76&lt;=Data!$AI$12), "U11 Boys record",
                      AND(E76="U9G",G76&lt;=Data!$AI$18), "U9 Girls record",
                      AND(E76="U11G",G76&lt;=Data!$AI$23), "U11 Girls record"
                       ),""), "")</f>
        <v/>
      </c>
    </row>
    <row r="77" spans="1:11" s="11" customFormat="1" ht="16" customHeight="1">
      <c r="A77" s="187" t="s">
        <v>2</v>
      </c>
      <c r="B77" s="188" t="str">
        <f>IF(ISNA(VLOOKUP($F77,DECLARATIONS!C$5:D$292,2,FALSE)),"",IF(VLOOKUP($F77,DECLARATIONS!C$5:D$292,2,FALSE)="","NOT DECLARED",IF(ISNA(_xlfn.TEXTBEFORE(VLOOKUP($F77,DECLARATIONS!C$5:D$292,2,FALSE)," ")),VLOOKUP($F77,DECLARATIONS!C$5:D$292,2,FALSE),_xlfn.TEXTBEFORE(VLOOKUP($F77,DECLARATIONS!C$5:D$292,2,FALSE)," "))))</f>
        <v/>
      </c>
      <c r="C77" s="188" t="str">
        <f>IF(ISNA(VLOOKUP($F77,DECLARATIONS!C$5:D$292,2,FALSE)),"",IF(VLOOKUP($F77,DECLARATIONS!C$5:D$292,2,FALSE)="","NOT DECLARED",IF(ISNA(_xlfn.TEXTAFTER(VLOOKUP($F77,DECLARATIONS!C$5:D$292,2,FALSE)," ")),VLOOKUP($F77,DECLARATIONS!C$5:D$292,2,FALSE),_xlfn.TEXTAFTER(VLOOKUP($F77,DECLARATIONS!C$5:D$292,2,FALSE)," "))))</f>
        <v/>
      </c>
      <c r="D77" s="188" t="str">
        <f>IF(ISNA(VLOOKUP($F77,DECLARATIONS!$C$5:$G$292,5,FALSE)),"",IF(VLOOKUP($F77,DECLARATIONS!$C$5:$G$292,5,FALSE)="","NOT DECLARED",VLOOKUP($F77,DECLARATIONS!$C$5:$G$292,5,FALSE)))</f>
        <v/>
      </c>
      <c r="E77" s="188" t="str">
        <f>IF(ISNA(VLOOKUP($F77,DECLARATIONS!$C$5:$F$292,4,FALSE)),"",IF(VLOOKUP($F77,DECLARATIONS!$C$5:$F$292,4,FALSE)="","NOT DECLARED",VLOOKUP($F77,DECLARATIONS!$C$5:$F$292,4,FALSE)&amp;LEFT(VLOOKUP($F77,DECLARATIONS!$C$5:$H$292,6,FALSE))))</f>
        <v/>
      </c>
      <c r="F77" s="91"/>
      <c r="G77" s="196"/>
      <c r="H77" s="188" t="str">
        <f>IF(ISNA(VLOOKUP(F77,DECLARATIONS!C$5:D$292,2,FALSE)),"",IF(VLOOKUP(F77,DECLARATIONS!C$5:D$292,2,FALSE)="","NOT DECLARED",VLOOKUP(F77,DECLARATIONS!C$5:D$292,2,FALSE)))</f>
        <v/>
      </c>
      <c r="I77" s="186">
        <f>IF(LOWER(G77)="dnf",1,IF(G77&lt;ScoringTable!B$3,ScoringTable!I$2,VLOOKUP((1000-G77),ScoringTable!G$2:I$95,3)))</f>
        <v>0</v>
      </c>
      <c r="J77" s="186" t="str" cm="1">
        <f t="array" ref="J77">IF(ISBLANK(G77), "", IF(NOT(ISNUMBER(G77)), "Not a valid time", IF(E77="","", IF(RIGHT(E77)="B", _xlfn.IFS(G77&gt;Data!$Z$7,"...",G77&gt;Data!$AA$7,"Stage 1",G77&gt;Data!$AB$7,"Stage 2",G77&gt;Data!$AC$7,"Stage 3",G77&gt;Data!$AD$7,"Stage 4",G77&gt;Data!$AE$7,"Stage 5",G77&gt;Data!$AF$7,"Stage 6",G77&gt;Data!$AG$7,"Stage 7",G77&gt;Data!$AH$7,"Stage 8",G77&lt;=Data!$AH$7,"Stage 9"), _xlfn.IFS(G77&gt;Data!$Z$18,"...",G77&gt;Data!$AA$18,"Stage 1",G77&gt;Data!$AB$18,"Stage 2",G77&gt;Data!$AC$18,"Stage 3",G77&gt;Data!$AD$18,"Stage 4",G77&gt;Data!$AE$18,"Stage 5",G77&gt;Data!$AF$18,"Stage 6",G77&gt;Data!$AG$18,"Stage 7",G77&gt;Data!$AH$18,"Stage 8",G77&lt;=Data!$AH$18,"Stage 9")))))</f>
        <v/>
      </c>
      <c r="K77" s="266" t="str" cm="1">
        <f t="array" ref="K77">IFERROR(_xlfn.IFNA(
                      _xlfn.IFS(
                      G77="", "",
                      AND(E77="U9B",G77&lt;=Data!$AI$7), "U9 Boys record",
                      AND(E77="U11B",G77&lt;=Data!$AI$12), "U11 Boys record",
                      AND(E77="U9G",G77&lt;=Data!$AI$18), "U9 Girls record",
                      AND(E77="U11G",G77&lt;=Data!$AI$23), "U11 Girls record"
                       ),""), "")</f>
        <v/>
      </c>
    </row>
    <row r="78" spans="1:11" s="11" customFormat="1" ht="16" customHeight="1">
      <c r="A78" s="187" t="s">
        <v>2</v>
      </c>
      <c r="B78" s="188" t="str">
        <f>IF(ISNA(VLOOKUP($F78,DECLARATIONS!C$5:D$292,2,FALSE)),"",IF(VLOOKUP($F78,DECLARATIONS!C$5:D$292,2,FALSE)="","NOT DECLARED",IF(ISNA(_xlfn.TEXTBEFORE(VLOOKUP($F78,DECLARATIONS!C$5:D$292,2,FALSE)," ")),VLOOKUP($F78,DECLARATIONS!C$5:D$292,2,FALSE),_xlfn.TEXTBEFORE(VLOOKUP($F78,DECLARATIONS!C$5:D$292,2,FALSE)," "))))</f>
        <v/>
      </c>
      <c r="C78" s="188" t="str">
        <f>IF(ISNA(VLOOKUP($F78,DECLARATIONS!C$5:D$292,2,FALSE)),"",IF(VLOOKUP($F78,DECLARATIONS!C$5:D$292,2,FALSE)="","NOT DECLARED",IF(ISNA(_xlfn.TEXTAFTER(VLOOKUP($F78,DECLARATIONS!C$5:D$292,2,FALSE)," ")),VLOOKUP($F78,DECLARATIONS!C$5:D$292,2,FALSE),_xlfn.TEXTAFTER(VLOOKUP($F78,DECLARATIONS!C$5:D$292,2,FALSE)," "))))</f>
        <v/>
      </c>
      <c r="D78" s="188" t="str">
        <f>IF(ISNA(VLOOKUP($F78,DECLARATIONS!$C$5:$G$292,5,FALSE)),"",IF(VLOOKUP($F78,DECLARATIONS!$C$5:$G$292,5,FALSE)="","NOT DECLARED",VLOOKUP($F78,DECLARATIONS!$C$5:$G$292,5,FALSE)))</f>
        <v/>
      </c>
      <c r="E78" s="188" t="str">
        <f>IF(ISNA(VLOOKUP($F78,DECLARATIONS!$C$5:$F$292,4,FALSE)),"",IF(VLOOKUP($F78,DECLARATIONS!$C$5:$F$292,4,FALSE)="","NOT DECLARED",VLOOKUP($F78,DECLARATIONS!$C$5:$F$292,4,FALSE)&amp;LEFT(VLOOKUP($F78,DECLARATIONS!$C$5:$H$292,6,FALSE))))</f>
        <v/>
      </c>
      <c r="F78" s="91"/>
      <c r="G78" s="196"/>
      <c r="H78" s="188" t="str">
        <f>IF(ISNA(VLOOKUP(F78,DECLARATIONS!C$5:D$292,2,FALSE)),"",IF(VLOOKUP(F78,DECLARATIONS!C$5:D$292,2,FALSE)="","NOT DECLARED",VLOOKUP(F78,DECLARATIONS!C$5:D$292,2,FALSE)))</f>
        <v/>
      </c>
      <c r="I78" s="186">
        <f>IF(LOWER(G78)="dnf",1,IF(G78&lt;ScoringTable!B$3,ScoringTable!I$2,VLOOKUP((1000-G78),ScoringTable!G$2:I$95,3)))</f>
        <v>0</v>
      </c>
      <c r="J78" s="186" t="str" cm="1">
        <f t="array" ref="J78">IF(ISBLANK(G78), "", IF(NOT(ISNUMBER(G78)), "Not a valid time", IF(E78="","", IF(RIGHT(E78)="B", _xlfn.IFS(G78&gt;Data!$Z$7,"...",G78&gt;Data!$AA$7,"Stage 1",G78&gt;Data!$AB$7,"Stage 2",G78&gt;Data!$AC$7,"Stage 3",G78&gt;Data!$AD$7,"Stage 4",G78&gt;Data!$AE$7,"Stage 5",G78&gt;Data!$AF$7,"Stage 6",G78&gt;Data!$AG$7,"Stage 7",G78&gt;Data!$AH$7,"Stage 8",G78&lt;=Data!$AH$7,"Stage 9"), _xlfn.IFS(G78&gt;Data!$Z$18,"...",G78&gt;Data!$AA$18,"Stage 1",G78&gt;Data!$AB$18,"Stage 2",G78&gt;Data!$AC$18,"Stage 3",G78&gt;Data!$AD$18,"Stage 4",G78&gt;Data!$AE$18,"Stage 5",G78&gt;Data!$AF$18,"Stage 6",G78&gt;Data!$AG$18,"Stage 7",G78&gt;Data!$AH$18,"Stage 8",G78&lt;=Data!$AH$18,"Stage 9")))))</f>
        <v/>
      </c>
      <c r="K78" s="266" t="str" cm="1">
        <f t="array" ref="K78">IFERROR(_xlfn.IFNA(
                      _xlfn.IFS(
                      G78="", "",
                      AND(E78="U9B",G78&lt;=Data!$AI$7), "U9 Boys record",
                      AND(E78="U11B",G78&lt;=Data!$AI$12), "U11 Boys record",
                      AND(E78="U9G",G78&lt;=Data!$AI$18), "U9 Girls record",
                      AND(E78="U11G",G78&lt;=Data!$AI$23), "U11 Girls record"
                       ),""), "")</f>
        <v/>
      </c>
    </row>
    <row r="79" spans="1:11" s="11" customFormat="1" ht="16" customHeight="1">
      <c r="A79" s="187" t="s">
        <v>2</v>
      </c>
      <c r="B79" s="188" t="str">
        <f>IF(ISNA(VLOOKUP($F79,DECLARATIONS!C$5:D$292,2,FALSE)),"",IF(VLOOKUP($F79,DECLARATIONS!C$5:D$292,2,FALSE)="","NOT DECLARED",IF(ISNA(_xlfn.TEXTBEFORE(VLOOKUP($F79,DECLARATIONS!C$5:D$292,2,FALSE)," ")),VLOOKUP($F79,DECLARATIONS!C$5:D$292,2,FALSE),_xlfn.TEXTBEFORE(VLOOKUP($F79,DECLARATIONS!C$5:D$292,2,FALSE)," "))))</f>
        <v/>
      </c>
      <c r="C79" s="188" t="str">
        <f>IF(ISNA(VLOOKUP($F79,DECLARATIONS!C$5:D$292,2,FALSE)),"",IF(VLOOKUP($F79,DECLARATIONS!C$5:D$292,2,FALSE)="","NOT DECLARED",IF(ISNA(_xlfn.TEXTAFTER(VLOOKUP($F79,DECLARATIONS!C$5:D$292,2,FALSE)," ")),VLOOKUP($F79,DECLARATIONS!C$5:D$292,2,FALSE),_xlfn.TEXTAFTER(VLOOKUP($F79,DECLARATIONS!C$5:D$292,2,FALSE)," "))))</f>
        <v/>
      </c>
      <c r="D79" s="188" t="str">
        <f>IF(ISNA(VLOOKUP($F79,DECLARATIONS!$C$5:$G$292,5,FALSE)),"",IF(VLOOKUP($F79,DECLARATIONS!$C$5:$G$292,5,FALSE)="","NOT DECLARED",VLOOKUP($F79,DECLARATIONS!$C$5:$G$292,5,FALSE)))</f>
        <v/>
      </c>
      <c r="E79" s="188" t="str">
        <f>IF(ISNA(VLOOKUP($F79,DECLARATIONS!$C$5:$F$292,4,FALSE)),"",IF(VLOOKUP($F79,DECLARATIONS!$C$5:$F$292,4,FALSE)="","NOT DECLARED",VLOOKUP($F79,DECLARATIONS!$C$5:$F$292,4,FALSE)&amp;LEFT(VLOOKUP($F79,DECLARATIONS!$C$5:$H$292,6,FALSE))))</f>
        <v/>
      </c>
      <c r="F79" s="91"/>
      <c r="G79" s="196"/>
      <c r="H79" s="188" t="str">
        <f>IF(ISNA(VLOOKUP(F79,DECLARATIONS!C$5:D$292,2,FALSE)),"",IF(VLOOKUP(F79,DECLARATIONS!C$5:D$292,2,FALSE)="","NOT DECLARED",VLOOKUP(F79,DECLARATIONS!C$5:D$292,2,FALSE)))</f>
        <v/>
      </c>
      <c r="I79" s="186">
        <f>IF(LOWER(G79)="dnf",1,IF(G79&lt;ScoringTable!B$3,ScoringTable!I$2,VLOOKUP((1000-G79),ScoringTable!G$2:I$95,3)))</f>
        <v>0</v>
      </c>
      <c r="J79" s="186" t="str" cm="1">
        <f t="array" ref="J79">IF(ISBLANK(G79), "", IF(NOT(ISNUMBER(G79)), "Not a valid time", IF(E79="","", IF(RIGHT(E79)="B", _xlfn.IFS(G79&gt;Data!$Z$7,"...",G79&gt;Data!$AA$7,"Stage 1",G79&gt;Data!$AB$7,"Stage 2",G79&gt;Data!$AC$7,"Stage 3",G79&gt;Data!$AD$7,"Stage 4",G79&gt;Data!$AE$7,"Stage 5",G79&gt;Data!$AF$7,"Stage 6",G79&gt;Data!$AG$7,"Stage 7",G79&gt;Data!$AH$7,"Stage 8",G79&lt;=Data!$AH$7,"Stage 9"), _xlfn.IFS(G79&gt;Data!$Z$18,"...",G79&gt;Data!$AA$18,"Stage 1",G79&gt;Data!$AB$18,"Stage 2",G79&gt;Data!$AC$18,"Stage 3",G79&gt;Data!$AD$18,"Stage 4",G79&gt;Data!$AE$18,"Stage 5",G79&gt;Data!$AF$18,"Stage 6",G79&gt;Data!$AG$18,"Stage 7",G79&gt;Data!$AH$18,"Stage 8",G79&lt;=Data!$AH$18,"Stage 9")))))</f>
        <v/>
      </c>
      <c r="K79" s="266" t="str" cm="1">
        <f t="array" ref="K79">IFERROR(_xlfn.IFNA(
                      _xlfn.IFS(
                      G79="", "",
                      AND(E79="U9B",G79&lt;=Data!$AI$7), "U9 Boys record",
                      AND(E79="U11B",G79&lt;=Data!$AI$12), "U11 Boys record",
                      AND(E79="U9G",G79&lt;=Data!$AI$18), "U9 Girls record",
                      AND(E79="U11G",G79&lt;=Data!$AI$23), "U11 Girls record"
                       ),""), "")</f>
        <v/>
      </c>
    </row>
    <row r="80" spans="1:11" s="11" customFormat="1" ht="16" customHeight="1">
      <c r="A80" s="187" t="s">
        <v>2</v>
      </c>
      <c r="B80" s="188" t="str">
        <f>IF(ISNA(VLOOKUP($F80,DECLARATIONS!C$5:D$292,2,FALSE)),"",IF(VLOOKUP($F80,DECLARATIONS!C$5:D$292,2,FALSE)="","NOT DECLARED",IF(ISNA(_xlfn.TEXTBEFORE(VLOOKUP($F80,DECLARATIONS!C$5:D$292,2,FALSE)," ")),VLOOKUP($F80,DECLARATIONS!C$5:D$292,2,FALSE),_xlfn.TEXTBEFORE(VLOOKUP($F80,DECLARATIONS!C$5:D$292,2,FALSE)," "))))</f>
        <v/>
      </c>
      <c r="C80" s="188" t="str">
        <f>IF(ISNA(VLOOKUP($F80,DECLARATIONS!C$5:D$292,2,FALSE)),"",IF(VLOOKUP($F80,DECLARATIONS!C$5:D$292,2,FALSE)="","NOT DECLARED",IF(ISNA(_xlfn.TEXTAFTER(VLOOKUP($F80,DECLARATIONS!C$5:D$292,2,FALSE)," ")),VLOOKUP($F80,DECLARATIONS!C$5:D$292,2,FALSE),_xlfn.TEXTAFTER(VLOOKUP($F80,DECLARATIONS!C$5:D$292,2,FALSE)," "))))</f>
        <v/>
      </c>
      <c r="D80" s="188" t="str">
        <f>IF(ISNA(VLOOKUP($F80,DECLARATIONS!$C$5:$G$292,5,FALSE)),"",IF(VLOOKUP($F80,DECLARATIONS!$C$5:$G$292,5,FALSE)="","NOT DECLARED",VLOOKUP($F80,DECLARATIONS!$C$5:$G$292,5,FALSE)))</f>
        <v/>
      </c>
      <c r="E80" s="188" t="str">
        <f>IF(ISNA(VLOOKUP($F80,DECLARATIONS!$C$5:$F$292,4,FALSE)),"",IF(VLOOKUP($F80,DECLARATIONS!$C$5:$F$292,4,FALSE)="","NOT DECLARED",VLOOKUP($F80,DECLARATIONS!$C$5:$F$292,4,FALSE)&amp;LEFT(VLOOKUP($F80,DECLARATIONS!$C$5:$H$292,6,FALSE))))</f>
        <v/>
      </c>
      <c r="F80" s="91"/>
      <c r="G80" s="196"/>
      <c r="H80" s="188" t="str">
        <f>IF(ISNA(VLOOKUP(F80,DECLARATIONS!C$5:D$292,2,FALSE)),"",IF(VLOOKUP(F80,DECLARATIONS!C$5:D$292,2,FALSE)="","NOT DECLARED",VLOOKUP(F80,DECLARATIONS!C$5:D$292,2,FALSE)))</f>
        <v/>
      </c>
      <c r="I80" s="186">
        <f>IF(LOWER(G80)="dnf",1,IF(G80&lt;ScoringTable!B$3,ScoringTable!I$2,VLOOKUP((1000-G80),ScoringTable!G$2:I$95,3)))</f>
        <v>0</v>
      </c>
      <c r="J80" s="186" t="str" cm="1">
        <f t="array" ref="J80">IF(ISBLANK(G80), "", IF(NOT(ISNUMBER(G80)), "Not a valid time", IF(E80="","", IF(RIGHT(E80)="B", _xlfn.IFS(G80&gt;Data!$Z$7,"...",G80&gt;Data!$AA$7,"Stage 1",G80&gt;Data!$AB$7,"Stage 2",G80&gt;Data!$AC$7,"Stage 3",G80&gt;Data!$AD$7,"Stage 4",G80&gt;Data!$AE$7,"Stage 5",G80&gt;Data!$AF$7,"Stage 6",G80&gt;Data!$AG$7,"Stage 7",G80&gt;Data!$AH$7,"Stage 8",G80&lt;=Data!$AH$7,"Stage 9"), _xlfn.IFS(G80&gt;Data!$Z$18,"...",G80&gt;Data!$AA$18,"Stage 1",G80&gt;Data!$AB$18,"Stage 2",G80&gt;Data!$AC$18,"Stage 3",G80&gt;Data!$AD$18,"Stage 4",G80&gt;Data!$AE$18,"Stage 5",G80&gt;Data!$AF$18,"Stage 6",G80&gt;Data!$AG$18,"Stage 7",G80&gt;Data!$AH$18,"Stage 8",G80&lt;=Data!$AH$18,"Stage 9")))))</f>
        <v/>
      </c>
      <c r="K80" s="266" t="str" cm="1">
        <f t="array" ref="K80">IFERROR(_xlfn.IFNA(
                      _xlfn.IFS(
                      G80="", "",
                      AND(E80="U9B",G80&lt;=Data!$AI$7), "U9 Boys record",
                      AND(E80="U11B",G80&lt;=Data!$AI$12), "U11 Boys record",
                      AND(E80="U9G",G80&lt;=Data!$AI$18), "U9 Girls record",
                      AND(E80="U11G",G80&lt;=Data!$AI$23), "U11 Girls record"
                       ),""), "")</f>
        <v/>
      </c>
    </row>
    <row r="81" spans="1:11" s="11" customFormat="1" ht="16" customHeight="1">
      <c r="A81" s="187" t="s">
        <v>2</v>
      </c>
      <c r="B81" s="188" t="str">
        <f>IF(ISNA(VLOOKUP($F81,DECLARATIONS!C$5:D$292,2,FALSE)),"",IF(VLOOKUP($F81,DECLARATIONS!C$5:D$292,2,FALSE)="","NOT DECLARED",IF(ISNA(_xlfn.TEXTBEFORE(VLOOKUP($F81,DECLARATIONS!C$5:D$292,2,FALSE)," ")),VLOOKUP($F81,DECLARATIONS!C$5:D$292,2,FALSE),_xlfn.TEXTBEFORE(VLOOKUP($F81,DECLARATIONS!C$5:D$292,2,FALSE)," "))))</f>
        <v/>
      </c>
      <c r="C81" s="188" t="str">
        <f>IF(ISNA(VLOOKUP($F81,DECLARATIONS!C$5:D$292,2,FALSE)),"",IF(VLOOKUP($F81,DECLARATIONS!C$5:D$292,2,FALSE)="","NOT DECLARED",IF(ISNA(_xlfn.TEXTAFTER(VLOOKUP($F81,DECLARATIONS!C$5:D$292,2,FALSE)," ")),VLOOKUP($F81,DECLARATIONS!C$5:D$292,2,FALSE),_xlfn.TEXTAFTER(VLOOKUP($F81,DECLARATIONS!C$5:D$292,2,FALSE)," "))))</f>
        <v/>
      </c>
      <c r="D81" s="188" t="str">
        <f>IF(ISNA(VLOOKUP($F81,DECLARATIONS!$C$5:$G$292,5,FALSE)),"",IF(VLOOKUP($F81,DECLARATIONS!$C$5:$G$292,5,FALSE)="","NOT DECLARED",VLOOKUP($F81,DECLARATIONS!$C$5:$G$292,5,FALSE)))</f>
        <v/>
      </c>
      <c r="E81" s="188" t="str">
        <f>IF(ISNA(VLOOKUP($F81,DECLARATIONS!$C$5:$F$292,4,FALSE)),"",IF(VLOOKUP($F81,DECLARATIONS!$C$5:$F$292,4,FALSE)="","NOT DECLARED",VLOOKUP($F81,DECLARATIONS!$C$5:$F$292,4,FALSE)&amp;LEFT(VLOOKUP($F81,DECLARATIONS!$C$5:$H$292,6,FALSE))))</f>
        <v/>
      </c>
      <c r="F81" s="91"/>
      <c r="G81" s="196"/>
      <c r="H81" s="188" t="str">
        <f>IF(ISNA(VLOOKUP(F81,DECLARATIONS!C$5:D$292,2,FALSE)),"",IF(VLOOKUP(F81,DECLARATIONS!C$5:D$292,2,FALSE)="","NOT DECLARED",VLOOKUP(F81,DECLARATIONS!C$5:D$292,2,FALSE)))</f>
        <v/>
      </c>
      <c r="I81" s="186">
        <f>IF(LOWER(G81)="dnf",1,IF(G81&lt;ScoringTable!B$3,ScoringTable!I$2,VLOOKUP((1000-G81),ScoringTable!G$2:I$95,3)))</f>
        <v>0</v>
      </c>
      <c r="J81" s="186" t="str" cm="1">
        <f t="array" ref="J81">IF(ISBLANK(G81), "", IF(NOT(ISNUMBER(G81)), "Not a valid time", IF(E81="","", IF(RIGHT(E81)="B", _xlfn.IFS(G81&gt;Data!$Z$7,"...",G81&gt;Data!$AA$7,"Stage 1",G81&gt;Data!$AB$7,"Stage 2",G81&gt;Data!$AC$7,"Stage 3",G81&gt;Data!$AD$7,"Stage 4",G81&gt;Data!$AE$7,"Stage 5",G81&gt;Data!$AF$7,"Stage 6",G81&gt;Data!$AG$7,"Stage 7",G81&gt;Data!$AH$7,"Stage 8",G81&lt;=Data!$AH$7,"Stage 9"), _xlfn.IFS(G81&gt;Data!$Z$18,"...",G81&gt;Data!$AA$18,"Stage 1",G81&gt;Data!$AB$18,"Stage 2",G81&gt;Data!$AC$18,"Stage 3",G81&gt;Data!$AD$18,"Stage 4",G81&gt;Data!$AE$18,"Stage 5",G81&gt;Data!$AF$18,"Stage 6",G81&gt;Data!$AG$18,"Stage 7",G81&gt;Data!$AH$18,"Stage 8",G81&lt;=Data!$AH$18,"Stage 9")))))</f>
        <v/>
      </c>
      <c r="K81" s="266" t="str" cm="1">
        <f t="array" ref="K81">IFERROR(_xlfn.IFNA(
                      _xlfn.IFS(
                      G81="", "",
                      AND(E81="U9B",G81&lt;=Data!$AI$7), "U9 Boys record",
                      AND(E81="U11B",G81&lt;=Data!$AI$12), "U11 Boys record",
                      AND(E81="U9G",G81&lt;=Data!$AI$18), "U9 Girls record",
                      AND(E81="U11G",G81&lt;=Data!$AI$23), "U11 Girls record"
                       ),""), "")</f>
        <v/>
      </c>
    </row>
    <row r="82" spans="1:11" s="11" customFormat="1" ht="16" customHeight="1">
      <c r="A82" s="187" t="s">
        <v>2</v>
      </c>
      <c r="B82" s="188" t="str">
        <f>IF(ISNA(VLOOKUP($F82,DECLARATIONS!C$5:D$292,2,FALSE)),"",IF(VLOOKUP($F82,DECLARATIONS!C$5:D$292,2,FALSE)="","NOT DECLARED",IF(ISNA(_xlfn.TEXTBEFORE(VLOOKUP($F82,DECLARATIONS!C$5:D$292,2,FALSE)," ")),VLOOKUP($F82,DECLARATIONS!C$5:D$292,2,FALSE),_xlfn.TEXTBEFORE(VLOOKUP($F82,DECLARATIONS!C$5:D$292,2,FALSE)," "))))</f>
        <v/>
      </c>
      <c r="C82" s="188" t="str">
        <f>IF(ISNA(VLOOKUP($F82,DECLARATIONS!C$5:D$292,2,FALSE)),"",IF(VLOOKUP($F82,DECLARATIONS!C$5:D$292,2,FALSE)="","NOT DECLARED",IF(ISNA(_xlfn.TEXTAFTER(VLOOKUP($F82,DECLARATIONS!C$5:D$292,2,FALSE)," ")),VLOOKUP($F82,DECLARATIONS!C$5:D$292,2,FALSE),_xlfn.TEXTAFTER(VLOOKUP($F82,DECLARATIONS!C$5:D$292,2,FALSE)," "))))</f>
        <v/>
      </c>
      <c r="D82" s="188" t="str">
        <f>IF(ISNA(VLOOKUP($F82,DECLARATIONS!$C$5:$G$292,5,FALSE)),"",IF(VLOOKUP($F82,DECLARATIONS!$C$5:$G$292,5,FALSE)="","NOT DECLARED",VLOOKUP($F82,DECLARATIONS!$C$5:$G$292,5,FALSE)))</f>
        <v/>
      </c>
      <c r="E82" s="188" t="str">
        <f>IF(ISNA(VLOOKUP($F82,DECLARATIONS!$C$5:$F$292,4,FALSE)),"",IF(VLOOKUP($F82,DECLARATIONS!$C$5:$F$292,4,FALSE)="","NOT DECLARED",VLOOKUP($F82,DECLARATIONS!$C$5:$F$292,4,FALSE)&amp;LEFT(VLOOKUP($F82,DECLARATIONS!$C$5:$H$292,6,FALSE))))</f>
        <v/>
      </c>
      <c r="F82" s="91"/>
      <c r="G82" s="196"/>
      <c r="H82" s="188" t="str">
        <f>IF(ISNA(VLOOKUP(F82,DECLARATIONS!C$5:D$292,2,FALSE)),"",IF(VLOOKUP(F82,DECLARATIONS!C$5:D$292,2,FALSE)="","NOT DECLARED",VLOOKUP(F82,DECLARATIONS!C$5:D$292,2,FALSE)))</f>
        <v/>
      </c>
      <c r="I82" s="186">
        <f>IF(LOWER(G82)="dnf",1,IF(G82&lt;ScoringTable!B$3,ScoringTable!I$2,VLOOKUP((1000-G82),ScoringTable!G$2:I$95,3)))</f>
        <v>0</v>
      </c>
      <c r="J82" s="186" t="str" cm="1">
        <f t="array" ref="J82">IF(ISBLANK(G82), "", IF(NOT(ISNUMBER(G82)), "Not a valid time", IF(E82="","", IF(RIGHT(E82)="B", _xlfn.IFS(G82&gt;Data!$Z$7,"...",G82&gt;Data!$AA$7,"Stage 1",G82&gt;Data!$AB$7,"Stage 2",G82&gt;Data!$AC$7,"Stage 3",G82&gt;Data!$AD$7,"Stage 4",G82&gt;Data!$AE$7,"Stage 5",G82&gt;Data!$AF$7,"Stage 6",G82&gt;Data!$AG$7,"Stage 7",G82&gt;Data!$AH$7,"Stage 8",G82&lt;=Data!$AH$7,"Stage 9"), _xlfn.IFS(G82&gt;Data!$Z$18,"...",G82&gt;Data!$AA$18,"Stage 1",G82&gt;Data!$AB$18,"Stage 2",G82&gt;Data!$AC$18,"Stage 3",G82&gt;Data!$AD$18,"Stage 4",G82&gt;Data!$AE$18,"Stage 5",G82&gt;Data!$AF$18,"Stage 6",G82&gt;Data!$AG$18,"Stage 7",G82&gt;Data!$AH$18,"Stage 8",G82&lt;=Data!$AH$18,"Stage 9")))))</f>
        <v/>
      </c>
      <c r="K82" s="266" t="str" cm="1">
        <f t="array" ref="K82">IFERROR(_xlfn.IFNA(
                      _xlfn.IFS(
                      G82="", "",
                      AND(E82="U9B",G82&lt;=Data!$AI$7), "U9 Boys record",
                      AND(E82="U11B",G82&lt;=Data!$AI$12), "U11 Boys record",
                      AND(E82="U9G",G82&lt;=Data!$AI$18), "U9 Girls record",
                      AND(E82="U11G",G82&lt;=Data!$AI$23), "U11 Girls record"
                       ),""), "")</f>
        <v/>
      </c>
    </row>
    <row r="83" spans="1:11" s="11" customFormat="1" ht="16" customHeight="1">
      <c r="A83" s="187" t="s">
        <v>2</v>
      </c>
      <c r="B83" s="188" t="str">
        <f>IF(ISNA(VLOOKUP($F83,DECLARATIONS!C$5:D$292,2,FALSE)),"",IF(VLOOKUP($F83,DECLARATIONS!C$5:D$292,2,FALSE)="","NOT DECLARED",IF(ISNA(_xlfn.TEXTBEFORE(VLOOKUP($F83,DECLARATIONS!C$5:D$292,2,FALSE)," ")),VLOOKUP($F83,DECLARATIONS!C$5:D$292,2,FALSE),_xlfn.TEXTBEFORE(VLOOKUP($F83,DECLARATIONS!C$5:D$292,2,FALSE)," "))))</f>
        <v/>
      </c>
      <c r="C83" s="188" t="str">
        <f>IF(ISNA(VLOOKUP($F83,DECLARATIONS!C$5:D$292,2,FALSE)),"",IF(VLOOKUP($F83,DECLARATIONS!C$5:D$292,2,FALSE)="","NOT DECLARED",IF(ISNA(_xlfn.TEXTAFTER(VLOOKUP($F83,DECLARATIONS!C$5:D$292,2,FALSE)," ")),VLOOKUP($F83,DECLARATIONS!C$5:D$292,2,FALSE),_xlfn.TEXTAFTER(VLOOKUP($F83,DECLARATIONS!C$5:D$292,2,FALSE)," "))))</f>
        <v/>
      </c>
      <c r="D83" s="188" t="str">
        <f>IF(ISNA(VLOOKUP($F83,DECLARATIONS!$C$5:$G$292,5,FALSE)),"",IF(VLOOKUP($F83,DECLARATIONS!$C$5:$G$292,5,FALSE)="","NOT DECLARED",VLOOKUP($F83,DECLARATIONS!$C$5:$G$292,5,FALSE)))</f>
        <v/>
      </c>
      <c r="E83" s="188" t="str">
        <f>IF(ISNA(VLOOKUP($F83,DECLARATIONS!$C$5:$F$292,4,FALSE)),"",IF(VLOOKUP($F83,DECLARATIONS!$C$5:$F$292,4,FALSE)="","NOT DECLARED",VLOOKUP($F83,DECLARATIONS!$C$5:$F$292,4,FALSE)&amp;LEFT(VLOOKUP($F83,DECLARATIONS!$C$5:$H$292,6,FALSE))))</f>
        <v/>
      </c>
      <c r="F83" s="91"/>
      <c r="G83" s="196"/>
      <c r="H83" s="188" t="str">
        <f>IF(ISNA(VLOOKUP(F83,DECLARATIONS!C$5:D$292,2,FALSE)),"",IF(VLOOKUP(F83,DECLARATIONS!C$5:D$292,2,FALSE)="","NOT DECLARED",VLOOKUP(F83,DECLARATIONS!C$5:D$292,2,FALSE)))</f>
        <v/>
      </c>
      <c r="I83" s="186">
        <f>IF(LOWER(G83)="dnf",1,IF(G83&lt;ScoringTable!B$3,ScoringTable!I$2,VLOOKUP((1000-G83),ScoringTable!G$2:I$95,3)))</f>
        <v>0</v>
      </c>
      <c r="J83" s="186" t="str" cm="1">
        <f t="array" ref="J83">IF(ISBLANK(G83), "", IF(NOT(ISNUMBER(G83)), "Not a valid time", IF(E83="","", IF(RIGHT(E83)="B", _xlfn.IFS(G83&gt;Data!$Z$7,"...",G83&gt;Data!$AA$7,"Stage 1",G83&gt;Data!$AB$7,"Stage 2",G83&gt;Data!$AC$7,"Stage 3",G83&gt;Data!$AD$7,"Stage 4",G83&gt;Data!$AE$7,"Stage 5",G83&gt;Data!$AF$7,"Stage 6",G83&gt;Data!$AG$7,"Stage 7",G83&gt;Data!$AH$7,"Stage 8",G83&lt;=Data!$AH$7,"Stage 9"), _xlfn.IFS(G83&gt;Data!$Z$18,"...",G83&gt;Data!$AA$18,"Stage 1",G83&gt;Data!$AB$18,"Stage 2",G83&gt;Data!$AC$18,"Stage 3",G83&gt;Data!$AD$18,"Stage 4",G83&gt;Data!$AE$18,"Stage 5",G83&gt;Data!$AF$18,"Stage 6",G83&gt;Data!$AG$18,"Stage 7",G83&gt;Data!$AH$18,"Stage 8",G83&lt;=Data!$AH$18,"Stage 9")))))</f>
        <v/>
      </c>
      <c r="K83" s="266" t="str" cm="1">
        <f t="array" ref="K83">IFERROR(_xlfn.IFNA(
                      _xlfn.IFS(
                      G83="", "",
                      AND(E83="U9B",G83&lt;=Data!$AI$7), "U9 Boys record",
                      AND(E83="U11B",G83&lt;=Data!$AI$12), "U11 Boys record",
                      AND(E83="U9G",G83&lt;=Data!$AI$18), "U9 Girls record",
                      AND(E83="U11G",G83&lt;=Data!$AI$23), "U11 Girls record"
                       ),""), "")</f>
        <v/>
      </c>
    </row>
    <row r="84" spans="1:11" s="11" customFormat="1" ht="16" customHeight="1">
      <c r="A84" s="187" t="s">
        <v>2</v>
      </c>
      <c r="B84" s="188" t="str">
        <f>IF(ISNA(VLOOKUP($F84,DECLARATIONS!C$5:D$292,2,FALSE)),"",IF(VLOOKUP($F84,DECLARATIONS!C$5:D$292,2,FALSE)="","NOT DECLARED",IF(ISNA(_xlfn.TEXTBEFORE(VLOOKUP($F84,DECLARATIONS!C$5:D$292,2,FALSE)," ")),VLOOKUP($F84,DECLARATIONS!C$5:D$292,2,FALSE),_xlfn.TEXTBEFORE(VLOOKUP($F84,DECLARATIONS!C$5:D$292,2,FALSE)," "))))</f>
        <v/>
      </c>
      <c r="C84" s="188" t="str">
        <f>IF(ISNA(VLOOKUP($F84,DECLARATIONS!C$5:D$292,2,FALSE)),"",IF(VLOOKUP($F84,DECLARATIONS!C$5:D$292,2,FALSE)="","NOT DECLARED",IF(ISNA(_xlfn.TEXTAFTER(VLOOKUP($F84,DECLARATIONS!C$5:D$292,2,FALSE)," ")),VLOOKUP($F84,DECLARATIONS!C$5:D$292,2,FALSE),_xlfn.TEXTAFTER(VLOOKUP($F84,DECLARATIONS!C$5:D$292,2,FALSE)," "))))</f>
        <v/>
      </c>
      <c r="D84" s="188" t="str">
        <f>IF(ISNA(VLOOKUP($F84,DECLARATIONS!$C$5:$G$292,5,FALSE)),"",IF(VLOOKUP($F84,DECLARATIONS!$C$5:$G$292,5,FALSE)="","NOT DECLARED",VLOOKUP($F84,DECLARATIONS!$C$5:$G$292,5,FALSE)))</f>
        <v/>
      </c>
      <c r="E84" s="188" t="str">
        <f>IF(ISNA(VLOOKUP($F84,DECLARATIONS!$C$5:$F$292,4,FALSE)),"",IF(VLOOKUP($F84,DECLARATIONS!$C$5:$F$292,4,FALSE)="","NOT DECLARED",VLOOKUP($F84,DECLARATIONS!$C$5:$F$292,4,FALSE)&amp;LEFT(VLOOKUP($F84,DECLARATIONS!$C$5:$H$292,6,FALSE))))</f>
        <v/>
      </c>
      <c r="F84" s="91"/>
      <c r="G84" s="196"/>
      <c r="H84" s="188" t="str">
        <f>IF(ISNA(VLOOKUP(F84,DECLARATIONS!C$5:D$292,2,FALSE)),"",IF(VLOOKUP(F84,DECLARATIONS!C$5:D$292,2,FALSE)="","NOT DECLARED",VLOOKUP(F84,DECLARATIONS!C$5:D$292,2,FALSE)))</f>
        <v/>
      </c>
      <c r="I84" s="186">
        <f>IF(LOWER(G84)="dnf",1,IF(G84&lt;ScoringTable!B$3,ScoringTable!I$2,VLOOKUP((1000-G84),ScoringTable!G$2:I$95,3)))</f>
        <v>0</v>
      </c>
      <c r="J84" s="186" t="str" cm="1">
        <f t="array" ref="J84">IF(ISBLANK(G84), "", IF(NOT(ISNUMBER(G84)), "Not a valid time", IF(E84="","", IF(RIGHT(E84)="B", _xlfn.IFS(G84&gt;Data!$Z$7,"...",G84&gt;Data!$AA$7,"Stage 1",G84&gt;Data!$AB$7,"Stage 2",G84&gt;Data!$AC$7,"Stage 3",G84&gt;Data!$AD$7,"Stage 4",G84&gt;Data!$AE$7,"Stage 5",G84&gt;Data!$AF$7,"Stage 6",G84&gt;Data!$AG$7,"Stage 7",G84&gt;Data!$AH$7,"Stage 8",G84&lt;=Data!$AH$7,"Stage 9"), _xlfn.IFS(G84&gt;Data!$Z$18,"...",G84&gt;Data!$AA$18,"Stage 1",G84&gt;Data!$AB$18,"Stage 2",G84&gt;Data!$AC$18,"Stage 3",G84&gt;Data!$AD$18,"Stage 4",G84&gt;Data!$AE$18,"Stage 5",G84&gt;Data!$AF$18,"Stage 6",G84&gt;Data!$AG$18,"Stage 7",G84&gt;Data!$AH$18,"Stage 8",G84&lt;=Data!$AH$18,"Stage 9")))))</f>
        <v/>
      </c>
      <c r="K84" s="266" t="str" cm="1">
        <f t="array" ref="K84">IFERROR(_xlfn.IFNA(
                      _xlfn.IFS(
                      G84="", "",
                      AND(E84="U9B",G84&lt;=Data!$AI$7), "U9 Boys record",
                      AND(E84="U11B",G84&lt;=Data!$AI$12), "U11 Boys record",
                      AND(E84="U9G",G84&lt;=Data!$AI$18), "U9 Girls record",
                      AND(E84="U11G",G84&lt;=Data!$AI$23), "U11 Girls record"
                       ),""), "")</f>
        <v/>
      </c>
    </row>
    <row r="85" spans="1:11" s="11" customFormat="1" ht="16" customHeight="1">
      <c r="A85" s="187" t="s">
        <v>2</v>
      </c>
      <c r="B85" s="188" t="str">
        <f>IF(ISNA(VLOOKUP($F85,DECLARATIONS!C$5:D$292,2,FALSE)),"",IF(VLOOKUP($F85,DECLARATIONS!C$5:D$292,2,FALSE)="","NOT DECLARED",IF(ISNA(_xlfn.TEXTBEFORE(VLOOKUP($F85,DECLARATIONS!C$5:D$292,2,FALSE)," ")),VLOOKUP($F85,DECLARATIONS!C$5:D$292,2,FALSE),_xlfn.TEXTBEFORE(VLOOKUP($F85,DECLARATIONS!C$5:D$292,2,FALSE)," "))))</f>
        <v/>
      </c>
      <c r="C85" s="188" t="str">
        <f>IF(ISNA(VLOOKUP($F85,DECLARATIONS!C$5:D$292,2,FALSE)),"",IF(VLOOKUP($F85,DECLARATIONS!C$5:D$292,2,FALSE)="","NOT DECLARED",IF(ISNA(_xlfn.TEXTAFTER(VLOOKUP($F85,DECLARATIONS!C$5:D$292,2,FALSE)," ")),VLOOKUP($F85,DECLARATIONS!C$5:D$292,2,FALSE),_xlfn.TEXTAFTER(VLOOKUP($F85,DECLARATIONS!C$5:D$292,2,FALSE)," "))))</f>
        <v/>
      </c>
      <c r="D85" s="188" t="str">
        <f>IF(ISNA(VLOOKUP($F85,DECLARATIONS!$C$5:$G$292,5,FALSE)),"",IF(VLOOKUP($F85,DECLARATIONS!$C$5:$G$292,5,FALSE)="","NOT DECLARED",VLOOKUP($F85,DECLARATIONS!$C$5:$G$292,5,FALSE)))</f>
        <v/>
      </c>
      <c r="E85" s="188" t="str">
        <f>IF(ISNA(VLOOKUP($F85,DECLARATIONS!$C$5:$F$292,4,FALSE)),"",IF(VLOOKUP($F85,DECLARATIONS!$C$5:$F$292,4,FALSE)="","NOT DECLARED",VLOOKUP($F85,DECLARATIONS!$C$5:$F$292,4,FALSE)&amp;LEFT(VLOOKUP($F85,DECLARATIONS!$C$5:$H$292,6,FALSE))))</f>
        <v/>
      </c>
      <c r="F85" s="91"/>
      <c r="G85" s="196"/>
      <c r="H85" s="188" t="str">
        <f>IF(ISNA(VLOOKUP(F85,DECLARATIONS!C$5:D$292,2,FALSE)),"",IF(VLOOKUP(F85,DECLARATIONS!C$5:D$292,2,FALSE)="","NOT DECLARED",VLOOKUP(F85,DECLARATIONS!C$5:D$292,2,FALSE)))</f>
        <v/>
      </c>
      <c r="I85" s="186">
        <f>IF(LOWER(G85)="dnf",1,IF(G85&lt;ScoringTable!B$3,ScoringTable!I$2,VLOOKUP((1000-G85),ScoringTable!G$2:I$95,3)))</f>
        <v>0</v>
      </c>
      <c r="J85" s="186" t="str" cm="1">
        <f t="array" ref="J85">IF(ISBLANK(G85), "", IF(NOT(ISNUMBER(G85)), "Not a valid time", IF(E85="","", IF(RIGHT(E85)="B", _xlfn.IFS(G85&gt;Data!$Z$7,"...",G85&gt;Data!$AA$7,"Stage 1",G85&gt;Data!$AB$7,"Stage 2",G85&gt;Data!$AC$7,"Stage 3",G85&gt;Data!$AD$7,"Stage 4",G85&gt;Data!$AE$7,"Stage 5",G85&gt;Data!$AF$7,"Stage 6",G85&gt;Data!$AG$7,"Stage 7",G85&gt;Data!$AH$7,"Stage 8",G85&lt;=Data!$AH$7,"Stage 9"), _xlfn.IFS(G85&gt;Data!$Z$18,"...",G85&gt;Data!$AA$18,"Stage 1",G85&gt;Data!$AB$18,"Stage 2",G85&gt;Data!$AC$18,"Stage 3",G85&gt;Data!$AD$18,"Stage 4",G85&gt;Data!$AE$18,"Stage 5",G85&gt;Data!$AF$18,"Stage 6",G85&gt;Data!$AG$18,"Stage 7",G85&gt;Data!$AH$18,"Stage 8",G85&lt;=Data!$AH$18,"Stage 9")))))</f>
        <v/>
      </c>
      <c r="K85" s="266" t="str" cm="1">
        <f t="array" ref="K85">IFERROR(_xlfn.IFNA(
                      _xlfn.IFS(
                      G85="", "",
                      AND(E85="U9B",G85&lt;=Data!$AI$7), "U9 Boys record",
                      AND(E85="U11B",G85&lt;=Data!$AI$12), "U11 Boys record",
                      AND(E85="U9G",G85&lt;=Data!$AI$18), "U9 Girls record",
                      AND(E85="U11G",G85&lt;=Data!$AI$23), "U11 Girls record"
                       ),""), "")</f>
        <v/>
      </c>
    </row>
    <row r="86" spans="1:11" s="11" customFormat="1" ht="16" customHeight="1">
      <c r="A86" s="187" t="s">
        <v>2</v>
      </c>
      <c r="B86" s="188" t="str">
        <f>IF(ISNA(VLOOKUP($F86,DECLARATIONS!C$5:D$292,2,FALSE)),"",IF(VLOOKUP($F86,DECLARATIONS!C$5:D$292,2,FALSE)="","NOT DECLARED",IF(ISNA(_xlfn.TEXTBEFORE(VLOOKUP($F86,DECLARATIONS!C$5:D$292,2,FALSE)," ")),VLOOKUP($F86,DECLARATIONS!C$5:D$292,2,FALSE),_xlfn.TEXTBEFORE(VLOOKUP($F86,DECLARATIONS!C$5:D$292,2,FALSE)," "))))</f>
        <v/>
      </c>
      <c r="C86" s="188" t="str">
        <f>IF(ISNA(VLOOKUP($F86,DECLARATIONS!C$5:D$292,2,FALSE)),"",IF(VLOOKUP($F86,DECLARATIONS!C$5:D$292,2,FALSE)="","NOT DECLARED",IF(ISNA(_xlfn.TEXTAFTER(VLOOKUP($F86,DECLARATIONS!C$5:D$292,2,FALSE)," ")),VLOOKUP($F86,DECLARATIONS!C$5:D$292,2,FALSE),_xlfn.TEXTAFTER(VLOOKUP($F86,DECLARATIONS!C$5:D$292,2,FALSE)," "))))</f>
        <v/>
      </c>
      <c r="D86" s="188" t="str">
        <f>IF(ISNA(VLOOKUP($F86,DECLARATIONS!$C$5:$G$292,5,FALSE)),"",IF(VLOOKUP($F86,DECLARATIONS!$C$5:$G$292,5,FALSE)="","NOT DECLARED",VLOOKUP($F86,DECLARATIONS!$C$5:$G$292,5,FALSE)))</f>
        <v/>
      </c>
      <c r="E86" s="188" t="str">
        <f>IF(ISNA(VLOOKUP($F86,DECLARATIONS!$C$5:$F$292,4,FALSE)),"",IF(VLOOKUP($F86,DECLARATIONS!$C$5:$F$292,4,FALSE)="","NOT DECLARED",VLOOKUP($F86,DECLARATIONS!$C$5:$F$292,4,FALSE)&amp;LEFT(VLOOKUP($F86,DECLARATIONS!$C$5:$H$292,6,FALSE))))</f>
        <v/>
      </c>
      <c r="F86" s="91"/>
      <c r="G86" s="196"/>
      <c r="H86" s="188" t="str">
        <f>IF(ISNA(VLOOKUP(F86,DECLARATIONS!C$5:D$292,2,FALSE)),"",IF(VLOOKUP(F86,DECLARATIONS!C$5:D$292,2,FALSE)="","NOT DECLARED",VLOOKUP(F86,DECLARATIONS!C$5:D$292,2,FALSE)))</f>
        <v/>
      </c>
      <c r="I86" s="186">
        <f>IF(LOWER(G86)="dnf",1,IF(G86&lt;ScoringTable!B$3,ScoringTable!I$2,VLOOKUP((1000-G86),ScoringTable!G$2:I$95,3)))</f>
        <v>0</v>
      </c>
      <c r="J86" s="186" t="str" cm="1">
        <f t="array" ref="J86">IF(ISBLANK(G86), "", IF(NOT(ISNUMBER(G86)), "Not a valid time", IF(E86="","", IF(RIGHT(E86)="B", _xlfn.IFS(G86&gt;Data!$Z$7,"...",G86&gt;Data!$AA$7,"Stage 1",G86&gt;Data!$AB$7,"Stage 2",G86&gt;Data!$AC$7,"Stage 3",G86&gt;Data!$AD$7,"Stage 4",G86&gt;Data!$AE$7,"Stage 5",G86&gt;Data!$AF$7,"Stage 6",G86&gt;Data!$AG$7,"Stage 7",G86&gt;Data!$AH$7,"Stage 8",G86&lt;=Data!$AH$7,"Stage 9"), _xlfn.IFS(G86&gt;Data!$Z$18,"...",G86&gt;Data!$AA$18,"Stage 1",G86&gt;Data!$AB$18,"Stage 2",G86&gt;Data!$AC$18,"Stage 3",G86&gt;Data!$AD$18,"Stage 4",G86&gt;Data!$AE$18,"Stage 5",G86&gt;Data!$AF$18,"Stage 6",G86&gt;Data!$AG$18,"Stage 7",G86&gt;Data!$AH$18,"Stage 8",G86&lt;=Data!$AH$18,"Stage 9")))))</f>
        <v/>
      </c>
      <c r="K86" s="266" t="str" cm="1">
        <f t="array" ref="K86">IFERROR(_xlfn.IFNA(
                      _xlfn.IFS(
                      G86="", "",
                      AND(E86="U9B",G86&lt;=Data!$AI$7), "U9 Boys record",
                      AND(E86="U11B",G86&lt;=Data!$AI$12), "U11 Boys record",
                      AND(E86="U9G",G86&lt;=Data!$AI$18), "U9 Girls record",
                      AND(E86="U11G",G86&lt;=Data!$AI$23), "U11 Girls record"
                       ),""), "")</f>
        <v/>
      </c>
    </row>
    <row r="87" spans="1:11" s="11" customFormat="1" ht="16" customHeight="1">
      <c r="A87" s="187" t="s">
        <v>2</v>
      </c>
      <c r="B87" s="188" t="str">
        <f>IF(ISNA(VLOOKUP($F87,DECLARATIONS!C$5:D$292,2,FALSE)),"",IF(VLOOKUP($F87,DECLARATIONS!C$5:D$292,2,FALSE)="","NOT DECLARED",IF(ISNA(_xlfn.TEXTBEFORE(VLOOKUP($F87,DECLARATIONS!C$5:D$292,2,FALSE)," ")),VLOOKUP($F87,DECLARATIONS!C$5:D$292,2,FALSE),_xlfn.TEXTBEFORE(VLOOKUP($F87,DECLARATIONS!C$5:D$292,2,FALSE)," "))))</f>
        <v/>
      </c>
      <c r="C87" s="188" t="str">
        <f>IF(ISNA(VLOOKUP($F87,DECLARATIONS!C$5:D$292,2,FALSE)),"",IF(VLOOKUP($F87,DECLARATIONS!C$5:D$292,2,FALSE)="","NOT DECLARED",IF(ISNA(_xlfn.TEXTAFTER(VLOOKUP($F87,DECLARATIONS!C$5:D$292,2,FALSE)," ")),VLOOKUP($F87,DECLARATIONS!C$5:D$292,2,FALSE),_xlfn.TEXTAFTER(VLOOKUP($F87,DECLARATIONS!C$5:D$292,2,FALSE)," "))))</f>
        <v/>
      </c>
      <c r="D87" s="188" t="str">
        <f>IF(ISNA(VLOOKUP($F87,DECLARATIONS!$C$5:$G$292,5,FALSE)),"",IF(VLOOKUP($F87,DECLARATIONS!$C$5:$G$292,5,FALSE)="","NOT DECLARED",VLOOKUP($F87,DECLARATIONS!$C$5:$G$292,5,FALSE)))</f>
        <v/>
      </c>
      <c r="E87" s="188" t="str">
        <f>IF(ISNA(VLOOKUP($F87,DECLARATIONS!$C$5:$F$292,4,FALSE)),"",IF(VLOOKUP($F87,DECLARATIONS!$C$5:$F$292,4,FALSE)="","NOT DECLARED",VLOOKUP($F87,DECLARATIONS!$C$5:$F$292,4,FALSE)&amp;LEFT(VLOOKUP($F87,DECLARATIONS!$C$5:$H$292,6,FALSE))))</f>
        <v/>
      </c>
      <c r="F87" s="91"/>
      <c r="G87" s="196"/>
      <c r="H87" s="188" t="str">
        <f>IF(ISNA(VLOOKUP(F87,DECLARATIONS!C$5:D$292,2,FALSE)),"",IF(VLOOKUP(F87,DECLARATIONS!C$5:D$292,2,FALSE)="","NOT DECLARED",VLOOKUP(F87,DECLARATIONS!C$5:D$292,2,FALSE)))</f>
        <v/>
      </c>
      <c r="I87" s="186">
        <f>IF(LOWER(G87)="dnf",1,IF(G87&lt;ScoringTable!B$3,ScoringTable!I$2,VLOOKUP((1000-G87),ScoringTable!G$2:I$95,3)))</f>
        <v>0</v>
      </c>
      <c r="J87" s="186" t="str" cm="1">
        <f t="array" ref="J87">IF(ISBLANK(G87), "", IF(NOT(ISNUMBER(G87)), "Not a valid time", IF(E87="","", IF(RIGHT(E87)="B", _xlfn.IFS(G87&gt;Data!$Z$7,"...",G87&gt;Data!$AA$7,"Stage 1",G87&gt;Data!$AB$7,"Stage 2",G87&gt;Data!$AC$7,"Stage 3",G87&gt;Data!$AD$7,"Stage 4",G87&gt;Data!$AE$7,"Stage 5",G87&gt;Data!$AF$7,"Stage 6",G87&gt;Data!$AG$7,"Stage 7",G87&gt;Data!$AH$7,"Stage 8",G87&lt;=Data!$AH$7,"Stage 9"), _xlfn.IFS(G87&gt;Data!$Z$18,"...",G87&gt;Data!$AA$18,"Stage 1",G87&gt;Data!$AB$18,"Stage 2",G87&gt;Data!$AC$18,"Stage 3",G87&gt;Data!$AD$18,"Stage 4",G87&gt;Data!$AE$18,"Stage 5",G87&gt;Data!$AF$18,"Stage 6",G87&gt;Data!$AG$18,"Stage 7",G87&gt;Data!$AH$18,"Stage 8",G87&lt;=Data!$AH$18,"Stage 9")))))</f>
        <v/>
      </c>
      <c r="K87" s="266" t="str" cm="1">
        <f t="array" ref="K87">IFERROR(_xlfn.IFNA(
                      _xlfn.IFS(
                      G87="", "",
                      AND(E87="U9B",G87&lt;=Data!$AI$7), "U9 Boys record",
                      AND(E87="U11B",G87&lt;=Data!$AI$12), "U11 Boys record",
                      AND(E87="U9G",G87&lt;=Data!$AI$18), "U9 Girls record",
                      AND(E87="U11G",G87&lt;=Data!$AI$23), "U11 Girls record"
                       ),""), "")</f>
        <v/>
      </c>
    </row>
    <row r="88" spans="1:11" s="11" customFormat="1" ht="16" customHeight="1">
      <c r="A88" s="187" t="s">
        <v>2</v>
      </c>
      <c r="B88" s="188" t="str">
        <f>IF(ISNA(VLOOKUP($F88,DECLARATIONS!C$5:D$292,2,FALSE)),"",IF(VLOOKUP($F88,DECLARATIONS!C$5:D$292,2,FALSE)="","NOT DECLARED",IF(ISNA(_xlfn.TEXTBEFORE(VLOOKUP($F88,DECLARATIONS!C$5:D$292,2,FALSE)," ")),VLOOKUP($F88,DECLARATIONS!C$5:D$292,2,FALSE),_xlfn.TEXTBEFORE(VLOOKUP($F88,DECLARATIONS!C$5:D$292,2,FALSE)," "))))</f>
        <v/>
      </c>
      <c r="C88" s="188" t="str">
        <f>IF(ISNA(VLOOKUP($F88,DECLARATIONS!C$5:D$292,2,FALSE)),"",IF(VLOOKUP($F88,DECLARATIONS!C$5:D$292,2,FALSE)="","NOT DECLARED",IF(ISNA(_xlfn.TEXTAFTER(VLOOKUP($F88,DECLARATIONS!C$5:D$292,2,FALSE)," ")),VLOOKUP($F88,DECLARATIONS!C$5:D$292,2,FALSE),_xlfn.TEXTAFTER(VLOOKUP($F88,DECLARATIONS!C$5:D$292,2,FALSE)," "))))</f>
        <v/>
      </c>
      <c r="D88" s="188" t="str">
        <f>IF(ISNA(VLOOKUP($F88,DECLARATIONS!$C$5:$G$292,5,FALSE)),"",IF(VLOOKUP($F88,DECLARATIONS!$C$5:$G$292,5,FALSE)="","NOT DECLARED",VLOOKUP($F88,DECLARATIONS!$C$5:$G$292,5,FALSE)))</f>
        <v/>
      </c>
      <c r="E88" s="188" t="str">
        <f>IF(ISNA(VLOOKUP($F88,DECLARATIONS!$C$5:$F$292,4,FALSE)),"",IF(VLOOKUP($F88,DECLARATIONS!$C$5:$F$292,4,FALSE)="","NOT DECLARED",VLOOKUP($F88,DECLARATIONS!$C$5:$F$292,4,FALSE)&amp;LEFT(VLOOKUP($F88,DECLARATIONS!$C$5:$H$292,6,FALSE))))</f>
        <v/>
      </c>
      <c r="F88" s="91"/>
      <c r="G88" s="196"/>
      <c r="H88" s="188" t="str">
        <f>IF(ISNA(VLOOKUP(F88,DECLARATIONS!C$5:D$292,2,FALSE)),"",IF(VLOOKUP(F88,DECLARATIONS!C$5:D$292,2,FALSE)="","NOT DECLARED",VLOOKUP(F88,DECLARATIONS!C$5:D$292,2,FALSE)))</f>
        <v/>
      </c>
      <c r="I88" s="186">
        <f>IF(LOWER(G88)="dnf",1,IF(G88&lt;ScoringTable!B$3,ScoringTable!I$2,VLOOKUP((1000-G88),ScoringTable!G$2:I$95,3)))</f>
        <v>0</v>
      </c>
      <c r="J88" s="186" t="str" cm="1">
        <f t="array" ref="J88">IF(ISBLANK(G88), "", IF(NOT(ISNUMBER(G88)), "Not a valid time", IF(E88="","", IF(RIGHT(E88)="B", _xlfn.IFS(G88&gt;Data!$Z$7,"...",G88&gt;Data!$AA$7,"Stage 1",G88&gt;Data!$AB$7,"Stage 2",G88&gt;Data!$AC$7,"Stage 3",G88&gt;Data!$AD$7,"Stage 4",G88&gt;Data!$AE$7,"Stage 5",G88&gt;Data!$AF$7,"Stage 6",G88&gt;Data!$AG$7,"Stage 7",G88&gt;Data!$AH$7,"Stage 8",G88&lt;=Data!$AH$7,"Stage 9"), _xlfn.IFS(G88&gt;Data!$Z$18,"...",G88&gt;Data!$AA$18,"Stage 1",G88&gt;Data!$AB$18,"Stage 2",G88&gt;Data!$AC$18,"Stage 3",G88&gt;Data!$AD$18,"Stage 4",G88&gt;Data!$AE$18,"Stage 5",G88&gt;Data!$AF$18,"Stage 6",G88&gt;Data!$AG$18,"Stage 7",G88&gt;Data!$AH$18,"Stage 8",G88&lt;=Data!$AH$18,"Stage 9")))))</f>
        <v/>
      </c>
      <c r="K88" s="266" t="str" cm="1">
        <f t="array" ref="K88">IFERROR(_xlfn.IFNA(
                      _xlfn.IFS(
                      G88="", "",
                      AND(E88="U9B",G88&lt;=Data!$AI$7), "U9 Boys record",
                      AND(E88="U11B",G88&lt;=Data!$AI$12), "U11 Boys record",
                      AND(E88="U9G",G88&lt;=Data!$AI$18), "U9 Girls record",
                      AND(E88="U11G",G88&lt;=Data!$AI$23), "U11 Girls record"
                       ),""), "")</f>
        <v/>
      </c>
    </row>
    <row r="89" spans="1:11" s="11" customFormat="1" ht="16" customHeight="1">
      <c r="A89" s="187" t="s">
        <v>2</v>
      </c>
      <c r="B89" s="188" t="str">
        <f>IF(ISNA(VLOOKUP($F89,DECLARATIONS!C$5:D$292,2,FALSE)),"",IF(VLOOKUP($F89,DECLARATIONS!C$5:D$292,2,FALSE)="","NOT DECLARED",IF(ISNA(_xlfn.TEXTBEFORE(VLOOKUP($F89,DECLARATIONS!C$5:D$292,2,FALSE)," ")),VLOOKUP($F89,DECLARATIONS!C$5:D$292,2,FALSE),_xlfn.TEXTBEFORE(VLOOKUP($F89,DECLARATIONS!C$5:D$292,2,FALSE)," "))))</f>
        <v/>
      </c>
      <c r="C89" s="188" t="str">
        <f>IF(ISNA(VLOOKUP($F89,DECLARATIONS!C$5:D$292,2,FALSE)),"",IF(VLOOKUP($F89,DECLARATIONS!C$5:D$292,2,FALSE)="","NOT DECLARED",IF(ISNA(_xlfn.TEXTAFTER(VLOOKUP($F89,DECLARATIONS!C$5:D$292,2,FALSE)," ")),VLOOKUP($F89,DECLARATIONS!C$5:D$292,2,FALSE),_xlfn.TEXTAFTER(VLOOKUP($F89,DECLARATIONS!C$5:D$292,2,FALSE)," "))))</f>
        <v/>
      </c>
      <c r="D89" s="188" t="str">
        <f>IF(ISNA(VLOOKUP($F89,DECLARATIONS!$C$5:$G$292,5,FALSE)),"",IF(VLOOKUP($F89,DECLARATIONS!$C$5:$G$292,5,FALSE)="","NOT DECLARED",VLOOKUP($F89,DECLARATIONS!$C$5:$G$292,5,FALSE)))</f>
        <v/>
      </c>
      <c r="E89" s="188" t="str">
        <f>IF(ISNA(VLOOKUP($F89,DECLARATIONS!$C$5:$F$292,4,FALSE)),"",IF(VLOOKUP($F89,DECLARATIONS!$C$5:$F$292,4,FALSE)="","NOT DECLARED",VLOOKUP($F89,DECLARATIONS!$C$5:$F$292,4,FALSE)&amp;LEFT(VLOOKUP($F89,DECLARATIONS!$C$5:$H$292,6,FALSE))))</f>
        <v/>
      </c>
      <c r="F89" s="91"/>
      <c r="G89" s="196"/>
      <c r="H89" s="188" t="str">
        <f>IF(ISNA(VLOOKUP(F89,DECLARATIONS!C$5:D$292,2,FALSE)),"",IF(VLOOKUP(F89,DECLARATIONS!C$5:D$292,2,FALSE)="","NOT DECLARED",VLOOKUP(F89,DECLARATIONS!C$5:D$292,2,FALSE)))</f>
        <v/>
      </c>
      <c r="I89" s="186">
        <f>IF(LOWER(G89)="dnf",1,IF(G89&lt;ScoringTable!B$3,ScoringTable!I$2,VLOOKUP((1000-G89),ScoringTable!G$2:I$95,3)))</f>
        <v>0</v>
      </c>
      <c r="J89" s="186" t="str" cm="1">
        <f t="array" ref="J89">IF(ISBLANK(G89), "", IF(NOT(ISNUMBER(G89)), "Not a valid time", IF(E89="","", IF(RIGHT(E89)="B", _xlfn.IFS(G89&gt;Data!$Z$7,"...",G89&gt;Data!$AA$7,"Stage 1",G89&gt;Data!$AB$7,"Stage 2",G89&gt;Data!$AC$7,"Stage 3",G89&gt;Data!$AD$7,"Stage 4",G89&gt;Data!$AE$7,"Stage 5",G89&gt;Data!$AF$7,"Stage 6",G89&gt;Data!$AG$7,"Stage 7",G89&gt;Data!$AH$7,"Stage 8",G89&lt;=Data!$AH$7,"Stage 9"), _xlfn.IFS(G89&gt;Data!$Z$18,"...",G89&gt;Data!$AA$18,"Stage 1",G89&gt;Data!$AB$18,"Stage 2",G89&gt;Data!$AC$18,"Stage 3",G89&gt;Data!$AD$18,"Stage 4",G89&gt;Data!$AE$18,"Stage 5",G89&gt;Data!$AF$18,"Stage 6",G89&gt;Data!$AG$18,"Stage 7",G89&gt;Data!$AH$18,"Stage 8",G89&lt;=Data!$AH$18,"Stage 9")))))</f>
        <v/>
      </c>
      <c r="K89" s="266" t="str" cm="1">
        <f t="array" ref="K89">IFERROR(_xlfn.IFNA(
                      _xlfn.IFS(
                      G89="", "",
                      AND(E89="U9B",G89&lt;=Data!$AI$7), "U9 Boys record",
                      AND(E89="U11B",G89&lt;=Data!$AI$12), "U11 Boys record",
                      AND(E89="U9G",G89&lt;=Data!$AI$18), "U9 Girls record",
                      AND(E89="U11G",G89&lt;=Data!$AI$23), "U11 Girls record"
                       ),""), "")</f>
        <v/>
      </c>
    </row>
    <row r="90" spans="1:11" s="11" customFormat="1" ht="16" customHeight="1">
      <c r="A90" s="187" t="s">
        <v>2</v>
      </c>
      <c r="B90" s="188" t="str">
        <f>IF(ISNA(VLOOKUP($F90,DECLARATIONS!C$5:D$292,2,FALSE)),"",IF(VLOOKUP($F90,DECLARATIONS!C$5:D$292,2,FALSE)="","NOT DECLARED",IF(ISNA(_xlfn.TEXTBEFORE(VLOOKUP($F90,DECLARATIONS!C$5:D$292,2,FALSE)," ")),VLOOKUP($F90,DECLARATIONS!C$5:D$292,2,FALSE),_xlfn.TEXTBEFORE(VLOOKUP($F90,DECLARATIONS!C$5:D$292,2,FALSE)," "))))</f>
        <v/>
      </c>
      <c r="C90" s="188" t="str">
        <f>IF(ISNA(VLOOKUP($F90,DECLARATIONS!C$5:D$292,2,FALSE)),"",IF(VLOOKUP($F90,DECLARATIONS!C$5:D$292,2,FALSE)="","NOT DECLARED",IF(ISNA(_xlfn.TEXTAFTER(VLOOKUP($F90,DECLARATIONS!C$5:D$292,2,FALSE)," ")),VLOOKUP($F90,DECLARATIONS!C$5:D$292,2,FALSE),_xlfn.TEXTAFTER(VLOOKUP($F90,DECLARATIONS!C$5:D$292,2,FALSE)," "))))</f>
        <v/>
      </c>
      <c r="D90" s="188" t="str">
        <f>IF(ISNA(VLOOKUP($F90,DECLARATIONS!$C$5:$G$292,5,FALSE)),"",IF(VLOOKUP($F90,DECLARATIONS!$C$5:$G$292,5,FALSE)="","NOT DECLARED",VLOOKUP($F90,DECLARATIONS!$C$5:$G$292,5,FALSE)))</f>
        <v/>
      </c>
      <c r="E90" s="188" t="str">
        <f>IF(ISNA(VLOOKUP($F90,DECLARATIONS!$C$5:$F$292,4,FALSE)),"",IF(VLOOKUP($F90,DECLARATIONS!$C$5:$F$292,4,FALSE)="","NOT DECLARED",VLOOKUP($F90,DECLARATIONS!$C$5:$F$292,4,FALSE)&amp;LEFT(VLOOKUP($F90,DECLARATIONS!$C$5:$H$292,6,FALSE))))</f>
        <v/>
      </c>
      <c r="F90" s="91"/>
      <c r="G90" s="196"/>
      <c r="H90" s="188" t="str">
        <f>IF(ISNA(VLOOKUP(F90,DECLARATIONS!C$5:D$292,2,FALSE)),"",IF(VLOOKUP(F90,DECLARATIONS!C$5:D$292,2,FALSE)="","NOT DECLARED",VLOOKUP(F90,DECLARATIONS!C$5:D$292,2,FALSE)))</f>
        <v/>
      </c>
      <c r="I90" s="186">
        <f>IF(LOWER(G90)="dnf",1,IF(G90&lt;ScoringTable!B$3,ScoringTable!I$2,VLOOKUP((1000-G90),ScoringTable!G$2:I$95,3)))</f>
        <v>0</v>
      </c>
      <c r="J90" s="186" t="str" cm="1">
        <f t="array" ref="J90">IF(ISBLANK(G90), "", IF(NOT(ISNUMBER(G90)), "Not a valid time", IF(E90="","", IF(RIGHT(E90)="B", _xlfn.IFS(G90&gt;Data!$Z$7,"...",G90&gt;Data!$AA$7,"Stage 1",G90&gt;Data!$AB$7,"Stage 2",G90&gt;Data!$AC$7,"Stage 3",G90&gt;Data!$AD$7,"Stage 4",G90&gt;Data!$AE$7,"Stage 5",G90&gt;Data!$AF$7,"Stage 6",G90&gt;Data!$AG$7,"Stage 7",G90&gt;Data!$AH$7,"Stage 8",G90&lt;=Data!$AH$7,"Stage 9"), _xlfn.IFS(G90&gt;Data!$Z$18,"...",G90&gt;Data!$AA$18,"Stage 1",G90&gt;Data!$AB$18,"Stage 2",G90&gt;Data!$AC$18,"Stage 3",G90&gt;Data!$AD$18,"Stage 4",G90&gt;Data!$AE$18,"Stage 5",G90&gt;Data!$AF$18,"Stage 6",G90&gt;Data!$AG$18,"Stage 7",G90&gt;Data!$AH$18,"Stage 8",G90&lt;=Data!$AH$18,"Stage 9")))))</f>
        <v/>
      </c>
      <c r="K90" s="266" t="str" cm="1">
        <f t="array" ref="K90">IFERROR(_xlfn.IFNA(
                      _xlfn.IFS(
                      G90="", "",
                      AND(E90="U9B",G90&lt;=Data!$AI$7), "U9 Boys record",
                      AND(E90="U11B",G90&lt;=Data!$AI$12), "U11 Boys record",
                      AND(E90="U9G",G90&lt;=Data!$AI$18), "U9 Girls record",
                      AND(E90="U11G",G90&lt;=Data!$AI$23), "U11 Girls record"
                       ),""), "")</f>
        <v/>
      </c>
    </row>
    <row r="91" spans="1:11" s="11" customFormat="1" ht="16" customHeight="1">
      <c r="A91" s="187" t="s">
        <v>2</v>
      </c>
      <c r="B91" s="188" t="str">
        <f>IF(ISNA(VLOOKUP($F91,DECLARATIONS!C$5:D$292,2,FALSE)),"",IF(VLOOKUP($F91,DECLARATIONS!C$5:D$292,2,FALSE)="","NOT DECLARED",IF(ISNA(_xlfn.TEXTBEFORE(VLOOKUP($F91,DECLARATIONS!C$5:D$292,2,FALSE)," ")),VLOOKUP($F91,DECLARATIONS!C$5:D$292,2,FALSE),_xlfn.TEXTBEFORE(VLOOKUP($F91,DECLARATIONS!C$5:D$292,2,FALSE)," "))))</f>
        <v/>
      </c>
      <c r="C91" s="188" t="str">
        <f>IF(ISNA(VLOOKUP($F91,DECLARATIONS!C$5:D$292,2,FALSE)),"",IF(VLOOKUP($F91,DECLARATIONS!C$5:D$292,2,FALSE)="","NOT DECLARED",IF(ISNA(_xlfn.TEXTAFTER(VLOOKUP($F91,DECLARATIONS!C$5:D$292,2,FALSE)," ")),VLOOKUP($F91,DECLARATIONS!C$5:D$292,2,FALSE),_xlfn.TEXTAFTER(VLOOKUP($F91,DECLARATIONS!C$5:D$292,2,FALSE)," "))))</f>
        <v/>
      </c>
      <c r="D91" s="188" t="str">
        <f>IF(ISNA(VLOOKUP($F91,DECLARATIONS!$C$5:$G$292,5,FALSE)),"",IF(VLOOKUP($F91,DECLARATIONS!$C$5:$G$292,5,FALSE)="","NOT DECLARED",VLOOKUP($F91,DECLARATIONS!$C$5:$G$292,5,FALSE)))</f>
        <v/>
      </c>
      <c r="E91" s="188" t="str">
        <f>IF(ISNA(VLOOKUP($F91,DECLARATIONS!$C$5:$F$292,4,FALSE)),"",IF(VLOOKUP($F91,DECLARATIONS!$C$5:$F$292,4,FALSE)="","NOT DECLARED",VLOOKUP($F91,DECLARATIONS!$C$5:$F$292,4,FALSE)&amp;LEFT(VLOOKUP($F91,DECLARATIONS!$C$5:$H$292,6,FALSE))))</f>
        <v/>
      </c>
      <c r="F91" s="91"/>
      <c r="G91" s="196"/>
      <c r="H91" s="188" t="str">
        <f>IF(ISNA(VLOOKUP(F91,DECLARATIONS!C$5:D$292,2,FALSE)),"",IF(VLOOKUP(F91,DECLARATIONS!C$5:D$292,2,FALSE)="","NOT DECLARED",VLOOKUP(F91,DECLARATIONS!C$5:D$292,2,FALSE)))</f>
        <v/>
      </c>
      <c r="I91" s="186">
        <f>IF(LOWER(G91)="dnf",1,IF(G91&lt;ScoringTable!B$3,ScoringTable!I$2,VLOOKUP((1000-G91),ScoringTable!G$2:I$95,3)))</f>
        <v>0</v>
      </c>
      <c r="J91" s="186" t="str" cm="1">
        <f t="array" ref="J91">IF(ISBLANK(G91), "", IF(NOT(ISNUMBER(G91)), "Not a valid time", IF(E91="","", IF(RIGHT(E91)="B", _xlfn.IFS(G91&gt;Data!$Z$7,"...",G91&gt;Data!$AA$7,"Stage 1",G91&gt;Data!$AB$7,"Stage 2",G91&gt;Data!$AC$7,"Stage 3",G91&gt;Data!$AD$7,"Stage 4",G91&gt;Data!$AE$7,"Stage 5",G91&gt;Data!$AF$7,"Stage 6",G91&gt;Data!$AG$7,"Stage 7",G91&gt;Data!$AH$7,"Stage 8",G91&lt;=Data!$AH$7,"Stage 9"), _xlfn.IFS(G91&gt;Data!$Z$18,"...",G91&gt;Data!$AA$18,"Stage 1",G91&gt;Data!$AB$18,"Stage 2",G91&gt;Data!$AC$18,"Stage 3",G91&gt;Data!$AD$18,"Stage 4",G91&gt;Data!$AE$18,"Stage 5",G91&gt;Data!$AF$18,"Stage 6",G91&gt;Data!$AG$18,"Stage 7",G91&gt;Data!$AH$18,"Stage 8",G91&lt;=Data!$AH$18,"Stage 9")))))</f>
        <v/>
      </c>
      <c r="K91" s="266" t="str" cm="1">
        <f t="array" ref="K91">IFERROR(_xlfn.IFNA(
                      _xlfn.IFS(
                      G91="", "",
                      AND(E91="U9B",G91&lt;=Data!$AI$7), "U9 Boys record",
                      AND(E91="U11B",G91&lt;=Data!$AI$12), "U11 Boys record",
                      AND(E91="U9G",G91&lt;=Data!$AI$18), "U9 Girls record",
                      AND(E91="U11G",G91&lt;=Data!$AI$23), "U11 Girls record"
                       ),""), "")</f>
        <v/>
      </c>
    </row>
    <row r="92" spans="1:11" s="11" customFormat="1" ht="16" customHeight="1">
      <c r="A92" s="187" t="s">
        <v>2</v>
      </c>
      <c r="B92" s="188" t="str">
        <f>IF(ISNA(VLOOKUP($F92,DECLARATIONS!C$5:D$292,2,FALSE)),"",IF(VLOOKUP($F92,DECLARATIONS!C$5:D$292,2,FALSE)="","NOT DECLARED",IF(ISNA(_xlfn.TEXTBEFORE(VLOOKUP($F92,DECLARATIONS!C$5:D$292,2,FALSE)," ")),VLOOKUP($F92,DECLARATIONS!C$5:D$292,2,FALSE),_xlfn.TEXTBEFORE(VLOOKUP($F92,DECLARATIONS!C$5:D$292,2,FALSE)," "))))</f>
        <v/>
      </c>
      <c r="C92" s="188" t="str">
        <f>IF(ISNA(VLOOKUP($F92,DECLARATIONS!C$5:D$292,2,FALSE)),"",IF(VLOOKUP($F92,DECLARATIONS!C$5:D$292,2,FALSE)="","NOT DECLARED",IF(ISNA(_xlfn.TEXTAFTER(VLOOKUP($F92,DECLARATIONS!C$5:D$292,2,FALSE)," ")),VLOOKUP($F92,DECLARATIONS!C$5:D$292,2,FALSE),_xlfn.TEXTAFTER(VLOOKUP($F92,DECLARATIONS!C$5:D$292,2,FALSE)," "))))</f>
        <v/>
      </c>
      <c r="D92" s="188" t="str">
        <f>IF(ISNA(VLOOKUP($F92,DECLARATIONS!$C$5:$G$292,5,FALSE)),"",IF(VLOOKUP($F92,DECLARATIONS!$C$5:$G$292,5,FALSE)="","NOT DECLARED",VLOOKUP($F92,DECLARATIONS!$C$5:$G$292,5,FALSE)))</f>
        <v/>
      </c>
      <c r="E92" s="188" t="str">
        <f>IF(ISNA(VLOOKUP($F92,DECLARATIONS!$C$5:$F$292,4,FALSE)),"",IF(VLOOKUP($F92,DECLARATIONS!$C$5:$F$292,4,FALSE)="","NOT DECLARED",VLOOKUP($F92,DECLARATIONS!$C$5:$F$292,4,FALSE)&amp;LEFT(VLOOKUP($F92,DECLARATIONS!$C$5:$H$292,6,FALSE))))</f>
        <v/>
      </c>
      <c r="F92" s="91"/>
      <c r="G92" s="196"/>
      <c r="H92" s="188" t="str">
        <f>IF(ISNA(VLOOKUP(F92,DECLARATIONS!C$5:D$292,2,FALSE)),"",IF(VLOOKUP(F92,DECLARATIONS!C$5:D$292,2,FALSE)="","NOT DECLARED",VLOOKUP(F92,DECLARATIONS!C$5:D$292,2,FALSE)))</f>
        <v/>
      </c>
      <c r="I92" s="186">
        <f>IF(LOWER(G92)="dnf",1,IF(G92&lt;ScoringTable!B$3,ScoringTable!I$2,VLOOKUP((1000-G92),ScoringTable!G$2:I$95,3)))</f>
        <v>0</v>
      </c>
      <c r="J92" s="186" t="str" cm="1">
        <f t="array" ref="J92">IF(ISBLANK(G92), "", IF(NOT(ISNUMBER(G92)), "Not a valid time", IF(E92="","", IF(RIGHT(E92)="B", _xlfn.IFS(G92&gt;Data!$Z$7,"...",G92&gt;Data!$AA$7,"Stage 1",G92&gt;Data!$AB$7,"Stage 2",G92&gt;Data!$AC$7,"Stage 3",G92&gt;Data!$AD$7,"Stage 4",G92&gt;Data!$AE$7,"Stage 5",G92&gt;Data!$AF$7,"Stage 6",G92&gt;Data!$AG$7,"Stage 7",G92&gt;Data!$AH$7,"Stage 8",G92&lt;=Data!$AH$7,"Stage 9"), _xlfn.IFS(G92&gt;Data!$Z$18,"...",G92&gt;Data!$AA$18,"Stage 1",G92&gt;Data!$AB$18,"Stage 2",G92&gt;Data!$AC$18,"Stage 3",G92&gt;Data!$AD$18,"Stage 4",G92&gt;Data!$AE$18,"Stage 5",G92&gt;Data!$AF$18,"Stage 6",G92&gt;Data!$AG$18,"Stage 7",G92&gt;Data!$AH$18,"Stage 8",G92&lt;=Data!$AH$18,"Stage 9")))))</f>
        <v/>
      </c>
      <c r="K92" s="266" t="str" cm="1">
        <f t="array" ref="K92">IFERROR(_xlfn.IFNA(
                      _xlfn.IFS(
                      G92="", "",
                      AND(E92="U9B",G92&lt;=Data!$AI$7), "U9 Boys record",
                      AND(E92="U11B",G92&lt;=Data!$AI$12), "U11 Boys record",
                      AND(E92="U9G",G92&lt;=Data!$AI$18), "U9 Girls record",
                      AND(E92="U11G",G92&lt;=Data!$AI$23), "U11 Girls record"
                       ),""), "")</f>
        <v/>
      </c>
    </row>
    <row r="93" spans="1:11" s="11" customFormat="1" ht="16" customHeight="1">
      <c r="A93" s="187" t="s">
        <v>2</v>
      </c>
      <c r="B93" s="188" t="str">
        <f>IF(ISNA(VLOOKUP($F93,DECLARATIONS!C$5:D$292,2,FALSE)),"",IF(VLOOKUP($F93,DECLARATIONS!C$5:D$292,2,FALSE)="","NOT DECLARED",IF(ISNA(_xlfn.TEXTBEFORE(VLOOKUP($F93,DECLARATIONS!C$5:D$292,2,FALSE)," ")),VLOOKUP($F93,DECLARATIONS!C$5:D$292,2,FALSE),_xlfn.TEXTBEFORE(VLOOKUP($F93,DECLARATIONS!C$5:D$292,2,FALSE)," "))))</f>
        <v/>
      </c>
      <c r="C93" s="188" t="str">
        <f>IF(ISNA(VLOOKUP($F93,DECLARATIONS!C$5:D$292,2,FALSE)),"",IF(VLOOKUP($F93,DECLARATIONS!C$5:D$292,2,FALSE)="","NOT DECLARED",IF(ISNA(_xlfn.TEXTAFTER(VLOOKUP($F93,DECLARATIONS!C$5:D$292,2,FALSE)," ")),VLOOKUP($F93,DECLARATIONS!C$5:D$292,2,FALSE),_xlfn.TEXTAFTER(VLOOKUP($F93,DECLARATIONS!C$5:D$292,2,FALSE)," "))))</f>
        <v/>
      </c>
      <c r="D93" s="188" t="str">
        <f>IF(ISNA(VLOOKUP($F93,DECLARATIONS!$C$5:$G$292,5,FALSE)),"",IF(VLOOKUP($F93,DECLARATIONS!$C$5:$G$292,5,FALSE)="","NOT DECLARED",VLOOKUP($F93,DECLARATIONS!$C$5:$G$292,5,FALSE)))</f>
        <v/>
      </c>
      <c r="E93" s="188" t="str">
        <f>IF(ISNA(VLOOKUP($F93,DECLARATIONS!$C$5:$F$292,4,FALSE)),"",IF(VLOOKUP($F93,DECLARATIONS!$C$5:$F$292,4,FALSE)="","NOT DECLARED",VLOOKUP($F93,DECLARATIONS!$C$5:$F$292,4,FALSE)&amp;LEFT(VLOOKUP($F93,DECLARATIONS!$C$5:$H$292,6,FALSE))))</f>
        <v/>
      </c>
      <c r="F93" s="91"/>
      <c r="G93" s="196"/>
      <c r="H93" s="188" t="str">
        <f>IF(ISNA(VLOOKUP(F93,DECLARATIONS!C$5:D$292,2,FALSE)),"",IF(VLOOKUP(F93,DECLARATIONS!C$5:D$292,2,FALSE)="","NOT DECLARED",VLOOKUP(F93,DECLARATIONS!C$5:D$292,2,FALSE)))</f>
        <v/>
      </c>
      <c r="I93" s="186">
        <f>IF(LOWER(G93)="dnf",1,IF(G93&lt;ScoringTable!B$3,ScoringTable!I$2,VLOOKUP((1000-G93),ScoringTable!G$2:I$95,3)))</f>
        <v>0</v>
      </c>
      <c r="J93" s="186" t="str" cm="1">
        <f t="array" ref="J93">IF(ISBLANK(G93), "", IF(NOT(ISNUMBER(G93)), "Not a valid time", IF(E93="","", IF(RIGHT(E93)="B", _xlfn.IFS(G93&gt;Data!$Z$7,"...",G93&gt;Data!$AA$7,"Stage 1",G93&gt;Data!$AB$7,"Stage 2",G93&gt;Data!$AC$7,"Stage 3",G93&gt;Data!$AD$7,"Stage 4",G93&gt;Data!$AE$7,"Stage 5",G93&gt;Data!$AF$7,"Stage 6",G93&gt;Data!$AG$7,"Stage 7",G93&gt;Data!$AH$7,"Stage 8",G93&lt;=Data!$AH$7,"Stage 9"), _xlfn.IFS(G93&gt;Data!$Z$18,"...",G93&gt;Data!$AA$18,"Stage 1",G93&gt;Data!$AB$18,"Stage 2",G93&gt;Data!$AC$18,"Stage 3",G93&gt;Data!$AD$18,"Stage 4",G93&gt;Data!$AE$18,"Stage 5",G93&gt;Data!$AF$18,"Stage 6",G93&gt;Data!$AG$18,"Stage 7",G93&gt;Data!$AH$18,"Stage 8",G93&lt;=Data!$AH$18,"Stage 9")))))</f>
        <v/>
      </c>
      <c r="K93" s="266" t="str" cm="1">
        <f t="array" ref="K93">IFERROR(_xlfn.IFNA(
                      _xlfn.IFS(
                      G93="", "",
                      AND(E93="U9B",G93&lt;=Data!$AI$7), "U9 Boys record",
                      AND(E93="U11B",G93&lt;=Data!$AI$12), "U11 Boys record",
                      AND(E93="U9G",G93&lt;=Data!$AI$18), "U9 Girls record",
                      AND(E93="U11G",G93&lt;=Data!$AI$23), "U11 Girls record"
                       ),""), "")</f>
        <v/>
      </c>
    </row>
    <row r="94" spans="1:11" s="11" customFormat="1" ht="16" customHeight="1">
      <c r="A94" s="187" t="s">
        <v>2</v>
      </c>
      <c r="B94" s="188" t="str">
        <f>IF(ISNA(VLOOKUP($F94,DECLARATIONS!C$5:D$292,2,FALSE)),"",IF(VLOOKUP($F94,DECLARATIONS!C$5:D$292,2,FALSE)="","NOT DECLARED",IF(ISNA(_xlfn.TEXTBEFORE(VLOOKUP($F94,DECLARATIONS!C$5:D$292,2,FALSE)," ")),VLOOKUP($F94,DECLARATIONS!C$5:D$292,2,FALSE),_xlfn.TEXTBEFORE(VLOOKUP($F94,DECLARATIONS!C$5:D$292,2,FALSE)," "))))</f>
        <v/>
      </c>
      <c r="C94" s="188" t="str">
        <f>IF(ISNA(VLOOKUP($F94,DECLARATIONS!C$5:D$292,2,FALSE)),"",IF(VLOOKUP($F94,DECLARATIONS!C$5:D$292,2,FALSE)="","NOT DECLARED",IF(ISNA(_xlfn.TEXTAFTER(VLOOKUP($F94,DECLARATIONS!C$5:D$292,2,FALSE)," ")),VLOOKUP($F94,DECLARATIONS!C$5:D$292,2,FALSE),_xlfn.TEXTAFTER(VLOOKUP($F94,DECLARATIONS!C$5:D$292,2,FALSE)," "))))</f>
        <v/>
      </c>
      <c r="D94" s="188" t="str">
        <f>IF(ISNA(VLOOKUP($F94,DECLARATIONS!$C$5:$G$292,5,FALSE)),"",IF(VLOOKUP($F94,DECLARATIONS!$C$5:$G$292,5,FALSE)="","NOT DECLARED",VLOOKUP($F94,DECLARATIONS!$C$5:$G$292,5,FALSE)))</f>
        <v/>
      </c>
      <c r="E94" s="188" t="str">
        <f>IF(ISNA(VLOOKUP($F94,DECLARATIONS!$C$5:$F$292,4,FALSE)),"",IF(VLOOKUP($F94,DECLARATIONS!$C$5:$F$292,4,FALSE)="","NOT DECLARED",VLOOKUP($F94,DECLARATIONS!$C$5:$F$292,4,FALSE)&amp;LEFT(VLOOKUP($F94,DECLARATIONS!$C$5:$H$292,6,FALSE))))</f>
        <v/>
      </c>
      <c r="F94" s="91"/>
      <c r="G94" s="196"/>
      <c r="H94" s="188" t="str">
        <f>IF(ISNA(VLOOKUP(F94,DECLARATIONS!C$5:D$292,2,FALSE)),"",IF(VLOOKUP(F94,DECLARATIONS!C$5:D$292,2,FALSE)="","NOT DECLARED",VLOOKUP(F94,DECLARATIONS!C$5:D$292,2,FALSE)))</f>
        <v/>
      </c>
      <c r="I94" s="186">
        <f>IF(LOWER(G94)="dnf",1,IF(G94&lt;ScoringTable!B$3,ScoringTable!I$2,VLOOKUP((1000-G94),ScoringTable!G$2:I$95,3)))</f>
        <v>0</v>
      </c>
      <c r="J94" s="186" t="str" cm="1">
        <f t="array" ref="J94">IF(ISBLANK(G94), "", IF(NOT(ISNUMBER(G94)), "Not a valid time", IF(E94="","", IF(RIGHT(E94)="B", _xlfn.IFS(G94&gt;Data!$Z$7,"...",G94&gt;Data!$AA$7,"Stage 1",G94&gt;Data!$AB$7,"Stage 2",G94&gt;Data!$AC$7,"Stage 3",G94&gt;Data!$AD$7,"Stage 4",G94&gt;Data!$AE$7,"Stage 5",G94&gt;Data!$AF$7,"Stage 6",G94&gt;Data!$AG$7,"Stage 7",G94&gt;Data!$AH$7,"Stage 8",G94&lt;=Data!$AH$7,"Stage 9"), _xlfn.IFS(G94&gt;Data!$Z$18,"...",G94&gt;Data!$AA$18,"Stage 1",G94&gt;Data!$AB$18,"Stage 2",G94&gt;Data!$AC$18,"Stage 3",G94&gt;Data!$AD$18,"Stage 4",G94&gt;Data!$AE$18,"Stage 5",G94&gt;Data!$AF$18,"Stage 6",G94&gt;Data!$AG$18,"Stage 7",G94&gt;Data!$AH$18,"Stage 8",G94&lt;=Data!$AH$18,"Stage 9")))))</f>
        <v/>
      </c>
      <c r="K94" s="266" t="str" cm="1">
        <f t="array" ref="K94">IFERROR(_xlfn.IFNA(
                      _xlfn.IFS(
                      G94="", "",
                      AND(E94="U9B",G94&lt;=Data!$AI$7), "U9 Boys record",
                      AND(E94="U11B",G94&lt;=Data!$AI$12), "U11 Boys record",
                      AND(E94="U9G",G94&lt;=Data!$AI$18), "U9 Girls record",
                      AND(E94="U11G",G94&lt;=Data!$AI$23), "U11 Girls record"
                       ),""), "")</f>
        <v/>
      </c>
    </row>
    <row r="95" spans="1:11" s="11" customFormat="1" ht="16" customHeight="1">
      <c r="A95" s="187" t="s">
        <v>2</v>
      </c>
      <c r="B95" s="188" t="str">
        <f>IF(ISNA(VLOOKUP($F95,DECLARATIONS!C$5:D$292,2,FALSE)),"",IF(VLOOKUP($F95,DECLARATIONS!C$5:D$292,2,FALSE)="","NOT DECLARED",IF(ISNA(_xlfn.TEXTBEFORE(VLOOKUP($F95,DECLARATIONS!C$5:D$292,2,FALSE)," ")),VLOOKUP($F95,DECLARATIONS!C$5:D$292,2,FALSE),_xlfn.TEXTBEFORE(VLOOKUP($F95,DECLARATIONS!C$5:D$292,2,FALSE)," "))))</f>
        <v/>
      </c>
      <c r="C95" s="188" t="str">
        <f>IF(ISNA(VLOOKUP($F95,DECLARATIONS!C$5:D$292,2,FALSE)),"",IF(VLOOKUP($F95,DECLARATIONS!C$5:D$292,2,FALSE)="","NOT DECLARED",IF(ISNA(_xlfn.TEXTAFTER(VLOOKUP($F95,DECLARATIONS!C$5:D$292,2,FALSE)," ")),VLOOKUP($F95,DECLARATIONS!C$5:D$292,2,FALSE),_xlfn.TEXTAFTER(VLOOKUP($F95,DECLARATIONS!C$5:D$292,2,FALSE)," "))))</f>
        <v/>
      </c>
      <c r="D95" s="188" t="str">
        <f>IF(ISNA(VLOOKUP($F95,DECLARATIONS!$C$5:$G$292,5,FALSE)),"",IF(VLOOKUP($F95,DECLARATIONS!$C$5:$G$292,5,FALSE)="","NOT DECLARED",VLOOKUP($F95,DECLARATIONS!$C$5:$G$292,5,FALSE)))</f>
        <v/>
      </c>
      <c r="E95" s="188" t="str">
        <f>IF(ISNA(VLOOKUP($F95,DECLARATIONS!$C$5:$F$292,4,FALSE)),"",IF(VLOOKUP($F95,DECLARATIONS!$C$5:$F$292,4,FALSE)="","NOT DECLARED",VLOOKUP($F95,DECLARATIONS!$C$5:$F$292,4,FALSE)&amp;LEFT(VLOOKUP($F95,DECLARATIONS!$C$5:$H$292,6,FALSE))))</f>
        <v/>
      </c>
      <c r="F95" s="91"/>
      <c r="G95" s="196"/>
      <c r="H95" s="188" t="str">
        <f>IF(ISNA(VLOOKUP(F95,DECLARATIONS!C$5:D$292,2,FALSE)),"",IF(VLOOKUP(F95,DECLARATIONS!C$5:D$292,2,FALSE)="","NOT DECLARED",VLOOKUP(F95,DECLARATIONS!C$5:D$292,2,FALSE)))</f>
        <v/>
      </c>
      <c r="I95" s="186">
        <f>IF(LOWER(G95)="dnf",1,IF(G95&lt;ScoringTable!B$3,ScoringTable!I$2,VLOOKUP((1000-G95),ScoringTable!G$2:I$95,3)))</f>
        <v>0</v>
      </c>
      <c r="J95" s="186" t="str" cm="1">
        <f t="array" ref="J95">IF(ISBLANK(G95), "", IF(NOT(ISNUMBER(G95)), "Not a valid time", IF(E95="","", IF(RIGHT(E95)="B", _xlfn.IFS(G95&gt;Data!$Z$7,"...",G95&gt;Data!$AA$7,"Stage 1",G95&gt;Data!$AB$7,"Stage 2",G95&gt;Data!$AC$7,"Stage 3",G95&gt;Data!$AD$7,"Stage 4",G95&gt;Data!$AE$7,"Stage 5",G95&gt;Data!$AF$7,"Stage 6",G95&gt;Data!$AG$7,"Stage 7",G95&gt;Data!$AH$7,"Stage 8",G95&lt;=Data!$AH$7,"Stage 9"), _xlfn.IFS(G95&gt;Data!$Z$18,"...",G95&gt;Data!$AA$18,"Stage 1",G95&gt;Data!$AB$18,"Stage 2",G95&gt;Data!$AC$18,"Stage 3",G95&gt;Data!$AD$18,"Stage 4",G95&gt;Data!$AE$18,"Stage 5",G95&gt;Data!$AF$18,"Stage 6",G95&gt;Data!$AG$18,"Stage 7",G95&gt;Data!$AH$18,"Stage 8",G95&lt;=Data!$AH$18,"Stage 9")))))</f>
        <v/>
      </c>
      <c r="K95" s="266" t="str" cm="1">
        <f t="array" ref="K95">IFERROR(_xlfn.IFNA(
                      _xlfn.IFS(
                      G95="", "",
                      AND(E95="U9B",G95&lt;=Data!$AI$7), "U9 Boys record",
                      AND(E95="U11B",G95&lt;=Data!$AI$12), "U11 Boys record",
                      AND(E95="U9G",G95&lt;=Data!$AI$18), "U9 Girls record",
                      AND(E95="U11G",G95&lt;=Data!$AI$23), "U11 Girls record"
                       ),""), "")</f>
        <v/>
      </c>
    </row>
    <row r="96" spans="1:11" s="11" customFormat="1" ht="16" customHeight="1">
      <c r="A96" s="187" t="s">
        <v>2</v>
      </c>
      <c r="B96" s="188" t="str">
        <f>IF(ISNA(VLOOKUP($F96,DECLARATIONS!C$5:D$292,2,FALSE)),"",IF(VLOOKUP($F96,DECLARATIONS!C$5:D$292,2,FALSE)="","NOT DECLARED",IF(ISNA(_xlfn.TEXTBEFORE(VLOOKUP($F96,DECLARATIONS!C$5:D$292,2,FALSE)," ")),VLOOKUP($F96,DECLARATIONS!C$5:D$292,2,FALSE),_xlfn.TEXTBEFORE(VLOOKUP($F96,DECLARATIONS!C$5:D$292,2,FALSE)," "))))</f>
        <v/>
      </c>
      <c r="C96" s="188" t="str">
        <f>IF(ISNA(VLOOKUP($F96,DECLARATIONS!C$5:D$292,2,FALSE)),"",IF(VLOOKUP($F96,DECLARATIONS!C$5:D$292,2,FALSE)="","NOT DECLARED",IF(ISNA(_xlfn.TEXTAFTER(VLOOKUP($F96,DECLARATIONS!C$5:D$292,2,FALSE)," ")),VLOOKUP($F96,DECLARATIONS!C$5:D$292,2,FALSE),_xlfn.TEXTAFTER(VLOOKUP($F96,DECLARATIONS!C$5:D$292,2,FALSE)," "))))</f>
        <v/>
      </c>
      <c r="D96" s="188" t="str">
        <f>IF(ISNA(VLOOKUP($F96,DECLARATIONS!$C$5:$G$292,5,FALSE)),"",IF(VLOOKUP($F96,DECLARATIONS!$C$5:$G$292,5,FALSE)="","NOT DECLARED",VLOOKUP($F96,DECLARATIONS!$C$5:$G$292,5,FALSE)))</f>
        <v/>
      </c>
      <c r="E96" s="188" t="str">
        <f>IF(ISNA(VLOOKUP($F96,DECLARATIONS!$C$5:$F$292,4,FALSE)),"",IF(VLOOKUP($F96,DECLARATIONS!$C$5:$F$292,4,FALSE)="","NOT DECLARED",VLOOKUP($F96,DECLARATIONS!$C$5:$F$292,4,FALSE)&amp;LEFT(VLOOKUP($F96,DECLARATIONS!$C$5:$H$292,6,FALSE))))</f>
        <v/>
      </c>
      <c r="F96" s="91"/>
      <c r="G96" s="196"/>
      <c r="H96" s="188" t="str">
        <f>IF(ISNA(VLOOKUP(F96,DECLARATIONS!C$5:D$292,2,FALSE)),"",IF(VLOOKUP(F96,DECLARATIONS!C$5:D$292,2,FALSE)="","NOT DECLARED",VLOOKUP(F96,DECLARATIONS!C$5:D$292,2,FALSE)))</f>
        <v/>
      </c>
      <c r="I96" s="186">
        <f>IF(LOWER(G96)="dnf",1,IF(G96&lt;ScoringTable!B$3,ScoringTable!I$2,VLOOKUP((1000-G96),ScoringTable!G$2:I$95,3)))</f>
        <v>0</v>
      </c>
      <c r="J96" s="186" t="str" cm="1">
        <f t="array" ref="J96">IF(ISBLANK(G96), "", IF(NOT(ISNUMBER(G96)), "Not a valid time", IF(E96="","", IF(RIGHT(E96)="B", _xlfn.IFS(G96&gt;Data!$Z$7,"...",G96&gt;Data!$AA$7,"Stage 1",G96&gt;Data!$AB$7,"Stage 2",G96&gt;Data!$AC$7,"Stage 3",G96&gt;Data!$AD$7,"Stage 4",G96&gt;Data!$AE$7,"Stage 5",G96&gt;Data!$AF$7,"Stage 6",G96&gt;Data!$AG$7,"Stage 7",G96&gt;Data!$AH$7,"Stage 8",G96&lt;=Data!$AH$7,"Stage 9"), _xlfn.IFS(G96&gt;Data!$Z$18,"...",G96&gt;Data!$AA$18,"Stage 1",G96&gt;Data!$AB$18,"Stage 2",G96&gt;Data!$AC$18,"Stage 3",G96&gt;Data!$AD$18,"Stage 4",G96&gt;Data!$AE$18,"Stage 5",G96&gt;Data!$AF$18,"Stage 6",G96&gt;Data!$AG$18,"Stage 7",G96&gt;Data!$AH$18,"Stage 8",G96&lt;=Data!$AH$18,"Stage 9")))))</f>
        <v/>
      </c>
      <c r="K96" s="266" t="str" cm="1">
        <f t="array" ref="K96">IFERROR(_xlfn.IFNA(
                      _xlfn.IFS(
                      G96="", "",
                      AND(E96="U9B",G96&lt;=Data!$AI$7), "U9 Boys record",
                      AND(E96="U11B",G96&lt;=Data!$AI$12), "U11 Boys record",
                      AND(E96="U9G",G96&lt;=Data!$AI$18), "U9 Girls record",
                      AND(E96="U11G",G96&lt;=Data!$AI$23), "U11 Girls record"
                       ),""), "")</f>
        <v/>
      </c>
    </row>
    <row r="97" spans="1:11" s="11" customFormat="1" ht="16" customHeight="1">
      <c r="A97" s="187" t="s">
        <v>2</v>
      </c>
      <c r="B97" s="188" t="str">
        <f>IF(ISNA(VLOOKUP($F97,DECLARATIONS!C$5:D$292,2,FALSE)),"",IF(VLOOKUP($F97,DECLARATIONS!C$5:D$292,2,FALSE)="","NOT DECLARED",IF(ISNA(_xlfn.TEXTBEFORE(VLOOKUP($F97,DECLARATIONS!C$5:D$292,2,FALSE)," ")),VLOOKUP($F97,DECLARATIONS!C$5:D$292,2,FALSE),_xlfn.TEXTBEFORE(VLOOKUP($F97,DECLARATIONS!C$5:D$292,2,FALSE)," "))))</f>
        <v/>
      </c>
      <c r="C97" s="188" t="str">
        <f>IF(ISNA(VLOOKUP($F97,DECLARATIONS!C$5:D$292,2,FALSE)),"",IF(VLOOKUP($F97,DECLARATIONS!C$5:D$292,2,FALSE)="","NOT DECLARED",IF(ISNA(_xlfn.TEXTAFTER(VLOOKUP($F97,DECLARATIONS!C$5:D$292,2,FALSE)," ")),VLOOKUP($F97,DECLARATIONS!C$5:D$292,2,FALSE),_xlfn.TEXTAFTER(VLOOKUP($F97,DECLARATIONS!C$5:D$292,2,FALSE)," "))))</f>
        <v/>
      </c>
      <c r="D97" s="188" t="str">
        <f>IF(ISNA(VLOOKUP($F97,DECLARATIONS!$C$5:$G$292,5,FALSE)),"",IF(VLOOKUP($F97,DECLARATIONS!$C$5:$G$292,5,FALSE)="","NOT DECLARED",VLOOKUP($F97,DECLARATIONS!$C$5:$G$292,5,FALSE)))</f>
        <v/>
      </c>
      <c r="E97" s="188" t="str">
        <f>IF(ISNA(VLOOKUP($F97,DECLARATIONS!$C$5:$F$292,4,FALSE)),"",IF(VLOOKUP($F97,DECLARATIONS!$C$5:$F$292,4,FALSE)="","NOT DECLARED",VLOOKUP($F97,DECLARATIONS!$C$5:$F$292,4,FALSE)&amp;LEFT(VLOOKUP($F97,DECLARATIONS!$C$5:$H$292,6,FALSE))))</f>
        <v/>
      </c>
      <c r="F97" s="91"/>
      <c r="G97" s="196"/>
      <c r="H97" s="188" t="str">
        <f>IF(ISNA(VLOOKUP(F97,DECLARATIONS!C$5:D$292,2,FALSE)),"",IF(VLOOKUP(F97,DECLARATIONS!C$5:D$292,2,FALSE)="","NOT DECLARED",VLOOKUP(F97,DECLARATIONS!C$5:D$292,2,FALSE)))</f>
        <v/>
      </c>
      <c r="I97" s="186">
        <f>IF(LOWER(G97)="dnf",1,IF(G97&lt;ScoringTable!B$3,ScoringTable!I$2,VLOOKUP((1000-G97),ScoringTable!G$2:I$95,3)))</f>
        <v>0</v>
      </c>
      <c r="J97" s="186" t="str" cm="1">
        <f t="array" ref="J97">IF(ISBLANK(G97), "", IF(NOT(ISNUMBER(G97)), "Not a valid time", IF(E97="","", IF(RIGHT(E97)="B", _xlfn.IFS(G97&gt;Data!$Z$7,"...",G97&gt;Data!$AA$7,"Stage 1",G97&gt;Data!$AB$7,"Stage 2",G97&gt;Data!$AC$7,"Stage 3",G97&gt;Data!$AD$7,"Stage 4",G97&gt;Data!$AE$7,"Stage 5",G97&gt;Data!$AF$7,"Stage 6",G97&gt;Data!$AG$7,"Stage 7",G97&gt;Data!$AH$7,"Stage 8",G97&lt;=Data!$AH$7,"Stage 9"), _xlfn.IFS(G97&gt;Data!$Z$18,"...",G97&gt;Data!$AA$18,"Stage 1",G97&gt;Data!$AB$18,"Stage 2",G97&gt;Data!$AC$18,"Stage 3",G97&gt;Data!$AD$18,"Stage 4",G97&gt;Data!$AE$18,"Stage 5",G97&gt;Data!$AF$18,"Stage 6",G97&gt;Data!$AG$18,"Stage 7",G97&gt;Data!$AH$18,"Stage 8",G97&lt;=Data!$AH$18,"Stage 9")))))</f>
        <v/>
      </c>
      <c r="K97" s="266" t="str" cm="1">
        <f t="array" ref="K97">IFERROR(_xlfn.IFNA(
                      _xlfn.IFS(
                      G97="", "",
                      AND(E97="U9B",G97&lt;=Data!$AI$7), "U9 Boys record",
                      AND(E97="U11B",G97&lt;=Data!$AI$12), "U11 Boys record",
                      AND(E97="U9G",G97&lt;=Data!$AI$18), "U9 Girls record",
                      AND(E97="U11G",G97&lt;=Data!$AI$23), "U11 Girls record"
                       ),""), "")</f>
        <v/>
      </c>
    </row>
    <row r="98" spans="1:11" s="11" customFormat="1" ht="16" customHeight="1">
      <c r="A98" s="187" t="s">
        <v>2</v>
      </c>
      <c r="B98" s="188" t="str">
        <f>IF(ISNA(VLOOKUP($F98,DECLARATIONS!C$5:D$292,2,FALSE)),"",IF(VLOOKUP($F98,DECLARATIONS!C$5:D$292,2,FALSE)="","NOT DECLARED",IF(ISNA(_xlfn.TEXTBEFORE(VLOOKUP($F98,DECLARATIONS!C$5:D$292,2,FALSE)," ")),VLOOKUP($F98,DECLARATIONS!C$5:D$292,2,FALSE),_xlfn.TEXTBEFORE(VLOOKUP($F98,DECLARATIONS!C$5:D$292,2,FALSE)," "))))</f>
        <v/>
      </c>
      <c r="C98" s="188" t="str">
        <f>IF(ISNA(VLOOKUP($F98,DECLARATIONS!C$5:D$292,2,FALSE)),"",IF(VLOOKUP($F98,DECLARATIONS!C$5:D$292,2,FALSE)="","NOT DECLARED",IF(ISNA(_xlfn.TEXTAFTER(VLOOKUP($F98,DECLARATIONS!C$5:D$292,2,FALSE)," ")),VLOOKUP($F98,DECLARATIONS!C$5:D$292,2,FALSE),_xlfn.TEXTAFTER(VLOOKUP($F98,DECLARATIONS!C$5:D$292,2,FALSE)," "))))</f>
        <v/>
      </c>
      <c r="D98" s="188" t="str">
        <f>IF(ISNA(VLOOKUP($F98,DECLARATIONS!$C$5:$G$292,5,FALSE)),"",IF(VLOOKUP($F98,DECLARATIONS!$C$5:$G$292,5,FALSE)="","NOT DECLARED",VLOOKUP($F98,DECLARATIONS!$C$5:$G$292,5,FALSE)))</f>
        <v/>
      </c>
      <c r="E98" s="188" t="str">
        <f>IF(ISNA(VLOOKUP($F98,DECLARATIONS!$C$5:$F$292,4,FALSE)),"",IF(VLOOKUP($F98,DECLARATIONS!$C$5:$F$292,4,FALSE)="","NOT DECLARED",VLOOKUP($F98,DECLARATIONS!$C$5:$F$292,4,FALSE)&amp;LEFT(VLOOKUP($F98,DECLARATIONS!$C$5:$H$292,6,FALSE))))</f>
        <v/>
      </c>
      <c r="F98" s="91"/>
      <c r="G98" s="196"/>
      <c r="H98" s="188" t="str">
        <f>IF(ISNA(VLOOKUP(F98,DECLARATIONS!C$5:D$292,2,FALSE)),"",IF(VLOOKUP(F98,DECLARATIONS!C$5:D$292,2,FALSE)="","NOT DECLARED",VLOOKUP(F98,DECLARATIONS!C$5:D$292,2,FALSE)))</f>
        <v/>
      </c>
      <c r="I98" s="186">
        <f>IF(LOWER(G98)="dnf",1,IF(G98&lt;ScoringTable!B$3,ScoringTable!I$2,VLOOKUP((1000-G98),ScoringTable!G$2:I$95,3)))</f>
        <v>0</v>
      </c>
      <c r="J98" s="186" t="str" cm="1">
        <f t="array" ref="J98">IF(ISBLANK(G98), "", IF(NOT(ISNUMBER(G98)), "Not a valid time", IF(E98="","", IF(RIGHT(E98)="B", _xlfn.IFS(G98&gt;Data!$Z$7,"...",G98&gt;Data!$AA$7,"Stage 1",G98&gt;Data!$AB$7,"Stage 2",G98&gt;Data!$AC$7,"Stage 3",G98&gt;Data!$AD$7,"Stage 4",G98&gt;Data!$AE$7,"Stage 5",G98&gt;Data!$AF$7,"Stage 6",G98&gt;Data!$AG$7,"Stage 7",G98&gt;Data!$AH$7,"Stage 8",G98&lt;=Data!$AH$7,"Stage 9"), _xlfn.IFS(G98&gt;Data!$Z$18,"...",G98&gt;Data!$AA$18,"Stage 1",G98&gt;Data!$AB$18,"Stage 2",G98&gt;Data!$AC$18,"Stage 3",G98&gt;Data!$AD$18,"Stage 4",G98&gt;Data!$AE$18,"Stage 5",G98&gt;Data!$AF$18,"Stage 6",G98&gt;Data!$AG$18,"Stage 7",G98&gt;Data!$AH$18,"Stage 8",G98&lt;=Data!$AH$18,"Stage 9")))))</f>
        <v/>
      </c>
      <c r="K98" s="266" t="str" cm="1">
        <f t="array" ref="K98">IFERROR(_xlfn.IFNA(
                      _xlfn.IFS(
                      G98="", "",
                      AND(E98="U9B",G98&lt;=Data!$AI$7), "U9 Boys record",
                      AND(E98="U11B",G98&lt;=Data!$AI$12), "U11 Boys record",
                      AND(E98="U9G",G98&lt;=Data!$AI$18), "U9 Girls record",
                      AND(E98="U11G",G98&lt;=Data!$AI$23), "U11 Girls record"
                       ),""), "")</f>
        <v/>
      </c>
    </row>
    <row r="99" spans="1:11" s="11" customFormat="1" ht="16" customHeight="1">
      <c r="A99" s="187" t="s">
        <v>2</v>
      </c>
      <c r="B99" s="188" t="str">
        <f>IF(ISNA(VLOOKUP($F99,DECLARATIONS!C$5:D$292,2,FALSE)),"",IF(VLOOKUP($F99,DECLARATIONS!C$5:D$292,2,FALSE)="","NOT DECLARED",IF(ISNA(_xlfn.TEXTBEFORE(VLOOKUP($F99,DECLARATIONS!C$5:D$292,2,FALSE)," ")),VLOOKUP($F99,DECLARATIONS!C$5:D$292,2,FALSE),_xlfn.TEXTBEFORE(VLOOKUP($F99,DECLARATIONS!C$5:D$292,2,FALSE)," "))))</f>
        <v/>
      </c>
      <c r="C99" s="188" t="str">
        <f>IF(ISNA(VLOOKUP($F99,DECLARATIONS!C$5:D$292,2,FALSE)),"",IF(VLOOKUP($F99,DECLARATIONS!C$5:D$292,2,FALSE)="","NOT DECLARED",IF(ISNA(_xlfn.TEXTAFTER(VLOOKUP($F99,DECLARATIONS!C$5:D$292,2,FALSE)," ")),VLOOKUP($F99,DECLARATIONS!C$5:D$292,2,FALSE),_xlfn.TEXTAFTER(VLOOKUP($F99,DECLARATIONS!C$5:D$292,2,FALSE)," "))))</f>
        <v/>
      </c>
      <c r="D99" s="188" t="str">
        <f>IF(ISNA(VLOOKUP($F99,DECLARATIONS!$C$5:$G$292,5,FALSE)),"",IF(VLOOKUP($F99,DECLARATIONS!$C$5:$G$292,5,FALSE)="","NOT DECLARED",VLOOKUP($F99,DECLARATIONS!$C$5:$G$292,5,FALSE)))</f>
        <v/>
      </c>
      <c r="E99" s="188" t="str">
        <f>IF(ISNA(VLOOKUP($F99,DECLARATIONS!$C$5:$F$292,4,FALSE)),"",IF(VLOOKUP($F99,DECLARATIONS!$C$5:$F$292,4,FALSE)="","NOT DECLARED",VLOOKUP($F99,DECLARATIONS!$C$5:$F$292,4,FALSE)&amp;LEFT(VLOOKUP($F99,DECLARATIONS!$C$5:$H$292,6,FALSE))))</f>
        <v/>
      </c>
      <c r="F99" s="91"/>
      <c r="G99" s="196"/>
      <c r="H99" s="188" t="str">
        <f>IF(ISNA(VLOOKUP(F99,DECLARATIONS!C$5:D$292,2,FALSE)),"",IF(VLOOKUP(F99,DECLARATIONS!C$5:D$292,2,FALSE)="","NOT DECLARED",VLOOKUP(F99,DECLARATIONS!C$5:D$292,2,FALSE)))</f>
        <v/>
      </c>
      <c r="I99" s="186">
        <f>IF(LOWER(G99)="dnf",1,IF(G99&lt;ScoringTable!B$3,ScoringTable!I$2,VLOOKUP((1000-G99),ScoringTable!G$2:I$95,3)))</f>
        <v>0</v>
      </c>
      <c r="J99" s="186" t="str" cm="1">
        <f t="array" ref="J99">IF(ISBLANK(G99), "", IF(NOT(ISNUMBER(G99)), "Not a valid time", IF(E99="","", IF(RIGHT(E99)="B", _xlfn.IFS(G99&gt;Data!$Z$7,"...",G99&gt;Data!$AA$7,"Stage 1",G99&gt;Data!$AB$7,"Stage 2",G99&gt;Data!$AC$7,"Stage 3",G99&gt;Data!$AD$7,"Stage 4",G99&gt;Data!$AE$7,"Stage 5",G99&gt;Data!$AF$7,"Stage 6",G99&gt;Data!$AG$7,"Stage 7",G99&gt;Data!$AH$7,"Stage 8",G99&lt;=Data!$AH$7,"Stage 9"), _xlfn.IFS(G99&gt;Data!$Z$18,"...",G99&gt;Data!$AA$18,"Stage 1",G99&gt;Data!$AB$18,"Stage 2",G99&gt;Data!$AC$18,"Stage 3",G99&gt;Data!$AD$18,"Stage 4",G99&gt;Data!$AE$18,"Stage 5",G99&gt;Data!$AF$18,"Stage 6",G99&gt;Data!$AG$18,"Stage 7",G99&gt;Data!$AH$18,"Stage 8",G99&lt;=Data!$AH$18,"Stage 9")))))</f>
        <v/>
      </c>
      <c r="K99" s="266" t="str" cm="1">
        <f t="array" ref="K99">IFERROR(_xlfn.IFNA(
                      _xlfn.IFS(
                      G99="", "",
                      AND(E99="U9B",G99&lt;=Data!$AI$7), "U9 Boys record",
                      AND(E99="U11B",G99&lt;=Data!$AI$12), "U11 Boys record",
                      AND(E99="U9G",G99&lt;=Data!$AI$18), "U9 Girls record",
                      AND(E99="U11G",G99&lt;=Data!$AI$23), "U11 Girls record"
                       ),""), "")</f>
        <v/>
      </c>
    </row>
    <row r="100" spans="1:11" s="11" customFormat="1" ht="16" customHeight="1">
      <c r="A100" s="187" t="s">
        <v>2</v>
      </c>
      <c r="B100" s="188" t="str">
        <f>IF(ISNA(VLOOKUP($F100,DECLARATIONS!C$5:D$292,2,FALSE)),"",IF(VLOOKUP($F100,DECLARATIONS!C$5:D$292,2,FALSE)="","NOT DECLARED",IF(ISNA(_xlfn.TEXTBEFORE(VLOOKUP($F100,DECLARATIONS!C$5:D$292,2,FALSE)," ")),VLOOKUP($F100,DECLARATIONS!C$5:D$292,2,FALSE),_xlfn.TEXTBEFORE(VLOOKUP($F100,DECLARATIONS!C$5:D$292,2,FALSE)," "))))</f>
        <v/>
      </c>
      <c r="C100" s="188" t="str">
        <f>IF(ISNA(VLOOKUP($F100,DECLARATIONS!C$5:D$292,2,FALSE)),"",IF(VLOOKUP($F100,DECLARATIONS!C$5:D$292,2,FALSE)="","NOT DECLARED",IF(ISNA(_xlfn.TEXTAFTER(VLOOKUP($F100,DECLARATIONS!C$5:D$292,2,FALSE)," ")),VLOOKUP($F100,DECLARATIONS!C$5:D$292,2,FALSE),_xlfn.TEXTAFTER(VLOOKUP($F100,DECLARATIONS!C$5:D$292,2,FALSE)," "))))</f>
        <v/>
      </c>
      <c r="D100" s="188" t="str">
        <f>IF(ISNA(VLOOKUP($F100,DECLARATIONS!$C$5:$G$292,5,FALSE)),"",IF(VLOOKUP($F100,DECLARATIONS!$C$5:$G$292,5,FALSE)="","NOT DECLARED",VLOOKUP($F100,DECLARATIONS!$C$5:$G$292,5,FALSE)))</f>
        <v/>
      </c>
      <c r="E100" s="188" t="str">
        <f>IF(ISNA(VLOOKUP($F100,DECLARATIONS!$C$5:$F$292,4,FALSE)),"",IF(VLOOKUP($F100,DECLARATIONS!$C$5:$F$292,4,FALSE)="","NOT DECLARED",VLOOKUP($F100,DECLARATIONS!$C$5:$F$292,4,FALSE)&amp;LEFT(VLOOKUP($F100,DECLARATIONS!$C$5:$H$292,6,FALSE))))</f>
        <v/>
      </c>
      <c r="F100" s="91"/>
      <c r="G100" s="196"/>
      <c r="H100" s="188" t="str">
        <f>IF(ISNA(VLOOKUP(F100,DECLARATIONS!C$5:D$292,2,FALSE)),"",IF(VLOOKUP(F100,DECLARATIONS!C$5:D$292,2,FALSE)="","NOT DECLARED",VLOOKUP(F100,DECLARATIONS!C$5:D$292,2,FALSE)))</f>
        <v/>
      </c>
      <c r="I100" s="186">
        <f>IF(LOWER(G100)="dnf",1,IF(G100&lt;ScoringTable!B$3,ScoringTable!I$2,VLOOKUP((1000-G100),ScoringTable!G$2:I$95,3)))</f>
        <v>0</v>
      </c>
      <c r="J100" s="186" t="str" cm="1">
        <f t="array" ref="J100">IF(ISBLANK(G100), "", IF(NOT(ISNUMBER(G100)), "Not a valid time", IF(E100="","", IF(RIGHT(E100)="B", _xlfn.IFS(G100&gt;Data!$Z$7,"...",G100&gt;Data!$AA$7,"Stage 1",G100&gt;Data!$AB$7,"Stage 2",G100&gt;Data!$AC$7,"Stage 3",G100&gt;Data!$AD$7,"Stage 4",G100&gt;Data!$AE$7,"Stage 5",G100&gt;Data!$AF$7,"Stage 6",G100&gt;Data!$AG$7,"Stage 7",G100&gt;Data!$AH$7,"Stage 8",G100&lt;=Data!$AH$7,"Stage 9"), _xlfn.IFS(G100&gt;Data!$Z$18,"...",G100&gt;Data!$AA$18,"Stage 1",G100&gt;Data!$AB$18,"Stage 2",G100&gt;Data!$AC$18,"Stage 3",G100&gt;Data!$AD$18,"Stage 4",G100&gt;Data!$AE$18,"Stage 5",G100&gt;Data!$AF$18,"Stage 6",G100&gt;Data!$AG$18,"Stage 7",G100&gt;Data!$AH$18,"Stage 8",G100&lt;=Data!$AH$18,"Stage 9")))))</f>
        <v/>
      </c>
      <c r="K100" s="266" t="str" cm="1">
        <f t="array" ref="K100">IFERROR(_xlfn.IFNA(
                      _xlfn.IFS(
                      G100="", "",
                      AND(E100="U9B",G100&lt;=Data!$AI$7), "U9 Boys record",
                      AND(E100="U11B",G100&lt;=Data!$AI$12), "U11 Boys record",
                      AND(E100="U9G",G100&lt;=Data!$AI$18), "U9 Girls record",
                      AND(E100="U11G",G100&lt;=Data!$AI$23), "U11 Girls record"
                       ),""), "")</f>
        <v/>
      </c>
    </row>
    <row r="101" spans="1:11" s="11" customFormat="1" ht="16" customHeight="1">
      <c r="A101" s="187" t="s">
        <v>2</v>
      </c>
      <c r="B101" s="188" t="str">
        <f>IF(ISNA(VLOOKUP($F101,DECLARATIONS!C$5:D$292,2,FALSE)),"",IF(VLOOKUP($F101,DECLARATIONS!C$5:D$292,2,FALSE)="","NOT DECLARED",IF(ISNA(_xlfn.TEXTBEFORE(VLOOKUP($F101,DECLARATIONS!C$5:D$292,2,FALSE)," ")),VLOOKUP($F101,DECLARATIONS!C$5:D$292,2,FALSE),_xlfn.TEXTBEFORE(VLOOKUP($F101,DECLARATIONS!C$5:D$292,2,FALSE)," "))))</f>
        <v/>
      </c>
      <c r="C101" s="188" t="str">
        <f>IF(ISNA(VLOOKUP($F101,DECLARATIONS!C$5:D$292,2,FALSE)),"",IF(VLOOKUP($F101,DECLARATIONS!C$5:D$292,2,FALSE)="","NOT DECLARED",IF(ISNA(_xlfn.TEXTAFTER(VLOOKUP($F101,DECLARATIONS!C$5:D$292,2,FALSE)," ")),VLOOKUP($F101,DECLARATIONS!C$5:D$292,2,FALSE),_xlfn.TEXTAFTER(VLOOKUP($F101,DECLARATIONS!C$5:D$292,2,FALSE)," "))))</f>
        <v/>
      </c>
      <c r="D101" s="188" t="str">
        <f>IF(ISNA(VLOOKUP($F101,DECLARATIONS!$C$5:$G$292,5,FALSE)),"",IF(VLOOKUP($F101,DECLARATIONS!$C$5:$G$292,5,FALSE)="","NOT DECLARED",VLOOKUP($F101,DECLARATIONS!$C$5:$G$292,5,FALSE)))</f>
        <v/>
      </c>
      <c r="E101" s="188" t="str">
        <f>IF(ISNA(VLOOKUP($F101,DECLARATIONS!$C$5:$F$292,4,FALSE)),"",IF(VLOOKUP($F101,DECLARATIONS!$C$5:$F$292,4,FALSE)="","NOT DECLARED",VLOOKUP($F101,DECLARATIONS!$C$5:$F$292,4,FALSE)&amp;LEFT(VLOOKUP($F101,DECLARATIONS!$C$5:$H$292,6,FALSE))))</f>
        <v/>
      </c>
      <c r="F101" s="91"/>
      <c r="G101" s="196"/>
      <c r="H101" s="188" t="str">
        <f>IF(ISNA(VLOOKUP(F101,DECLARATIONS!C$5:D$292,2,FALSE)),"",IF(VLOOKUP(F101,DECLARATIONS!C$5:D$292,2,FALSE)="","NOT DECLARED",VLOOKUP(F101,DECLARATIONS!C$5:D$292,2,FALSE)))</f>
        <v/>
      </c>
      <c r="I101" s="186">
        <f>IF(LOWER(G101)="dnf",1,IF(G101&lt;ScoringTable!B$3,ScoringTable!I$2,VLOOKUP((1000-G101),ScoringTable!G$2:I$95,3)))</f>
        <v>0</v>
      </c>
      <c r="J101" s="186" t="str" cm="1">
        <f t="array" ref="J101">IF(ISBLANK(G101), "", IF(NOT(ISNUMBER(G101)), "Not a valid time", IF(E101="","", IF(RIGHT(E101)="B", _xlfn.IFS(G101&gt;Data!$Z$7,"...",G101&gt;Data!$AA$7,"Stage 1",G101&gt;Data!$AB$7,"Stage 2",G101&gt;Data!$AC$7,"Stage 3",G101&gt;Data!$AD$7,"Stage 4",G101&gt;Data!$AE$7,"Stage 5",G101&gt;Data!$AF$7,"Stage 6",G101&gt;Data!$AG$7,"Stage 7",G101&gt;Data!$AH$7,"Stage 8",G101&lt;=Data!$AH$7,"Stage 9"), _xlfn.IFS(G101&gt;Data!$Z$18,"...",G101&gt;Data!$AA$18,"Stage 1",G101&gt;Data!$AB$18,"Stage 2",G101&gt;Data!$AC$18,"Stage 3",G101&gt;Data!$AD$18,"Stage 4",G101&gt;Data!$AE$18,"Stage 5",G101&gt;Data!$AF$18,"Stage 6",G101&gt;Data!$AG$18,"Stage 7",G101&gt;Data!$AH$18,"Stage 8",G101&lt;=Data!$AH$18,"Stage 9")))))</f>
        <v/>
      </c>
      <c r="K101" s="266" t="str" cm="1">
        <f t="array" ref="K101">IFERROR(_xlfn.IFNA(
                      _xlfn.IFS(
                      G101="", "",
                      AND(E101="U9B",G101&lt;=Data!$AI$7), "U9 Boys record",
                      AND(E101="U11B",G101&lt;=Data!$AI$12), "U11 Boys record",
                      AND(E101="U9G",G101&lt;=Data!$AI$18), "U9 Girls record",
                      AND(E101="U11G",G101&lt;=Data!$AI$23), "U11 Girls record"
                       ),""), "")</f>
        <v/>
      </c>
    </row>
    <row r="102" spans="1:11" s="11" customFormat="1" ht="16" customHeight="1">
      <c r="A102" s="187" t="s">
        <v>2</v>
      </c>
      <c r="B102" s="188" t="str">
        <f>IF(ISNA(VLOOKUP($F102,DECLARATIONS!C$5:D$292,2,FALSE)),"",IF(VLOOKUP($F102,DECLARATIONS!C$5:D$292,2,FALSE)="","NOT DECLARED",IF(ISNA(_xlfn.TEXTBEFORE(VLOOKUP($F102,DECLARATIONS!C$5:D$292,2,FALSE)," ")),VLOOKUP($F102,DECLARATIONS!C$5:D$292,2,FALSE),_xlfn.TEXTBEFORE(VLOOKUP($F102,DECLARATIONS!C$5:D$292,2,FALSE)," "))))</f>
        <v/>
      </c>
      <c r="C102" s="188" t="str">
        <f>IF(ISNA(VLOOKUP($F102,DECLARATIONS!C$5:D$292,2,FALSE)),"",IF(VLOOKUP($F102,DECLARATIONS!C$5:D$292,2,FALSE)="","NOT DECLARED",IF(ISNA(_xlfn.TEXTAFTER(VLOOKUP($F102,DECLARATIONS!C$5:D$292,2,FALSE)," ")),VLOOKUP($F102,DECLARATIONS!C$5:D$292,2,FALSE),_xlfn.TEXTAFTER(VLOOKUP($F102,DECLARATIONS!C$5:D$292,2,FALSE)," "))))</f>
        <v/>
      </c>
      <c r="D102" s="188" t="str">
        <f>IF(ISNA(VLOOKUP($F102,DECLARATIONS!$C$5:$G$292,5,FALSE)),"",IF(VLOOKUP($F102,DECLARATIONS!$C$5:$G$292,5,FALSE)="","NOT DECLARED",VLOOKUP($F102,DECLARATIONS!$C$5:$G$292,5,FALSE)))</f>
        <v/>
      </c>
      <c r="E102" s="188" t="str">
        <f>IF(ISNA(VLOOKUP($F102,DECLARATIONS!$C$5:$F$292,4,FALSE)),"",IF(VLOOKUP($F102,DECLARATIONS!$C$5:$F$292,4,FALSE)="","NOT DECLARED",VLOOKUP($F102,DECLARATIONS!$C$5:$F$292,4,FALSE)&amp;LEFT(VLOOKUP($F102,DECLARATIONS!$C$5:$H$292,6,FALSE))))</f>
        <v/>
      </c>
      <c r="F102" s="91"/>
      <c r="G102" s="196"/>
      <c r="H102" s="188" t="str">
        <f>IF(ISNA(VLOOKUP(F102,DECLARATIONS!C$5:D$292,2,FALSE)),"",IF(VLOOKUP(F102,DECLARATIONS!C$5:D$292,2,FALSE)="","NOT DECLARED",VLOOKUP(F102,DECLARATIONS!C$5:D$292,2,FALSE)))</f>
        <v/>
      </c>
      <c r="I102" s="186">
        <f>IF(LOWER(G102)="dnf",1,IF(G102&lt;ScoringTable!B$3,ScoringTable!I$2,VLOOKUP((1000-G102),ScoringTable!G$2:I$95,3)))</f>
        <v>0</v>
      </c>
      <c r="J102" s="186" t="str" cm="1">
        <f t="array" ref="J102">IF(ISBLANK(G102), "", IF(NOT(ISNUMBER(G102)), "Not a valid time", IF(E102="","", IF(RIGHT(E102)="B", _xlfn.IFS(G102&gt;Data!$Z$7,"...",G102&gt;Data!$AA$7,"Stage 1",G102&gt;Data!$AB$7,"Stage 2",G102&gt;Data!$AC$7,"Stage 3",G102&gt;Data!$AD$7,"Stage 4",G102&gt;Data!$AE$7,"Stage 5",G102&gt;Data!$AF$7,"Stage 6",G102&gt;Data!$AG$7,"Stage 7",G102&gt;Data!$AH$7,"Stage 8",G102&lt;=Data!$AH$7,"Stage 9"), _xlfn.IFS(G102&gt;Data!$Z$18,"...",G102&gt;Data!$AA$18,"Stage 1",G102&gt;Data!$AB$18,"Stage 2",G102&gt;Data!$AC$18,"Stage 3",G102&gt;Data!$AD$18,"Stage 4",G102&gt;Data!$AE$18,"Stage 5",G102&gt;Data!$AF$18,"Stage 6",G102&gt;Data!$AG$18,"Stage 7",G102&gt;Data!$AH$18,"Stage 8",G102&lt;=Data!$AH$18,"Stage 9")))))</f>
        <v/>
      </c>
      <c r="K102" s="266" t="str" cm="1">
        <f t="array" ref="K102">IFERROR(_xlfn.IFNA(
                      _xlfn.IFS(
                      G102="", "",
                      AND(E102="U9B",G102&lt;=Data!$AI$7), "U9 Boys record",
                      AND(E102="U11B",G102&lt;=Data!$AI$12), "U11 Boys record",
                      AND(E102="U9G",G102&lt;=Data!$AI$18), "U9 Girls record",
                      AND(E102="U11G",G102&lt;=Data!$AI$23), "U11 Girls record"
                       ),""), "")</f>
        <v/>
      </c>
    </row>
    <row r="103" spans="1:11" s="11" customFormat="1" ht="16" customHeight="1">
      <c r="A103" s="187" t="s">
        <v>2</v>
      </c>
      <c r="B103" s="188" t="str">
        <f>IF(ISNA(VLOOKUP($F103,DECLARATIONS!C$5:D$292,2,FALSE)),"",IF(VLOOKUP($F103,DECLARATIONS!C$5:D$292,2,FALSE)="","NOT DECLARED",IF(ISNA(_xlfn.TEXTBEFORE(VLOOKUP($F103,DECLARATIONS!C$5:D$292,2,FALSE)," ")),VLOOKUP($F103,DECLARATIONS!C$5:D$292,2,FALSE),_xlfn.TEXTBEFORE(VLOOKUP($F103,DECLARATIONS!C$5:D$292,2,FALSE)," "))))</f>
        <v/>
      </c>
      <c r="C103" s="188" t="str">
        <f>IF(ISNA(VLOOKUP($F103,DECLARATIONS!C$5:D$292,2,FALSE)),"",IF(VLOOKUP($F103,DECLARATIONS!C$5:D$292,2,FALSE)="","NOT DECLARED",IF(ISNA(_xlfn.TEXTAFTER(VLOOKUP($F103,DECLARATIONS!C$5:D$292,2,FALSE)," ")),VLOOKUP($F103,DECLARATIONS!C$5:D$292,2,FALSE),_xlfn.TEXTAFTER(VLOOKUP($F103,DECLARATIONS!C$5:D$292,2,FALSE)," "))))</f>
        <v/>
      </c>
      <c r="D103" s="188" t="str">
        <f>IF(ISNA(VLOOKUP($F103,DECLARATIONS!$C$5:$G$292,5,FALSE)),"",IF(VLOOKUP($F103,DECLARATIONS!$C$5:$G$292,5,FALSE)="","NOT DECLARED",VLOOKUP($F103,DECLARATIONS!$C$5:$G$292,5,FALSE)))</f>
        <v/>
      </c>
      <c r="E103" s="188" t="str">
        <f>IF(ISNA(VLOOKUP($F103,DECLARATIONS!$C$5:$F$292,4,FALSE)),"",IF(VLOOKUP($F103,DECLARATIONS!$C$5:$F$292,4,FALSE)="","NOT DECLARED",VLOOKUP($F103,DECLARATIONS!$C$5:$F$292,4,FALSE)&amp;LEFT(VLOOKUP($F103,DECLARATIONS!$C$5:$H$292,6,FALSE))))</f>
        <v/>
      </c>
      <c r="F103" s="91"/>
      <c r="G103" s="196"/>
      <c r="H103" s="188" t="str">
        <f>IF(ISNA(VLOOKUP(F103,DECLARATIONS!C$5:D$292,2,FALSE)),"",IF(VLOOKUP(F103,DECLARATIONS!C$5:D$292,2,FALSE)="","NOT DECLARED",VLOOKUP(F103,DECLARATIONS!C$5:D$292,2,FALSE)))</f>
        <v/>
      </c>
      <c r="I103" s="186">
        <f>IF(LOWER(G103)="dnf",1,IF(G103&lt;ScoringTable!B$3,ScoringTable!I$2,VLOOKUP((1000-G103),ScoringTable!G$2:I$95,3)))</f>
        <v>0</v>
      </c>
      <c r="J103" s="186" t="str" cm="1">
        <f t="array" ref="J103">IF(ISBLANK(G103), "", IF(NOT(ISNUMBER(G103)), "Not a valid time", IF(E103="","", IF(RIGHT(E103)="B", _xlfn.IFS(G103&gt;Data!$Z$7,"...",G103&gt;Data!$AA$7,"Stage 1",G103&gt;Data!$AB$7,"Stage 2",G103&gt;Data!$AC$7,"Stage 3",G103&gt;Data!$AD$7,"Stage 4",G103&gt;Data!$AE$7,"Stage 5",G103&gt;Data!$AF$7,"Stage 6",G103&gt;Data!$AG$7,"Stage 7",G103&gt;Data!$AH$7,"Stage 8",G103&lt;=Data!$AH$7,"Stage 9"), _xlfn.IFS(G103&gt;Data!$Z$18,"...",G103&gt;Data!$AA$18,"Stage 1",G103&gt;Data!$AB$18,"Stage 2",G103&gt;Data!$AC$18,"Stage 3",G103&gt;Data!$AD$18,"Stage 4",G103&gt;Data!$AE$18,"Stage 5",G103&gt;Data!$AF$18,"Stage 6",G103&gt;Data!$AG$18,"Stage 7",G103&gt;Data!$AH$18,"Stage 8",G103&lt;=Data!$AH$18,"Stage 9")))))</f>
        <v/>
      </c>
      <c r="K103" s="266" t="str" cm="1">
        <f t="array" ref="K103">IFERROR(_xlfn.IFNA(
                      _xlfn.IFS(
                      G103="", "",
                      AND(E103="U9B",G103&lt;=Data!$AI$7), "U9 Boys record",
                      AND(E103="U11B",G103&lt;=Data!$AI$12), "U11 Boys record",
                      AND(E103="U9G",G103&lt;=Data!$AI$18), "U9 Girls record",
                      AND(E103="U11G",G103&lt;=Data!$AI$23), "U11 Girls record"
                       ),""), "")</f>
        <v/>
      </c>
    </row>
    <row r="104" spans="1:11" s="11" customFormat="1" ht="16" customHeight="1">
      <c r="A104" s="187" t="s">
        <v>2</v>
      </c>
      <c r="B104" s="188" t="str">
        <f>IF(ISNA(VLOOKUP($F104,DECLARATIONS!C$5:D$292,2,FALSE)),"",IF(VLOOKUP($F104,DECLARATIONS!C$5:D$292,2,FALSE)="","NOT DECLARED",IF(ISNA(_xlfn.TEXTBEFORE(VLOOKUP($F104,DECLARATIONS!C$5:D$292,2,FALSE)," ")),VLOOKUP($F104,DECLARATIONS!C$5:D$292,2,FALSE),_xlfn.TEXTBEFORE(VLOOKUP($F104,DECLARATIONS!C$5:D$292,2,FALSE)," "))))</f>
        <v/>
      </c>
      <c r="C104" s="188" t="str">
        <f>IF(ISNA(VLOOKUP($F104,DECLARATIONS!C$5:D$292,2,FALSE)),"",IF(VLOOKUP($F104,DECLARATIONS!C$5:D$292,2,FALSE)="","NOT DECLARED",IF(ISNA(_xlfn.TEXTAFTER(VLOOKUP($F104,DECLARATIONS!C$5:D$292,2,FALSE)," ")),VLOOKUP($F104,DECLARATIONS!C$5:D$292,2,FALSE),_xlfn.TEXTAFTER(VLOOKUP($F104,DECLARATIONS!C$5:D$292,2,FALSE)," "))))</f>
        <v/>
      </c>
      <c r="D104" s="188" t="str">
        <f>IF(ISNA(VLOOKUP($F104,DECLARATIONS!$C$5:$G$292,5,FALSE)),"",IF(VLOOKUP($F104,DECLARATIONS!$C$5:$G$292,5,FALSE)="","NOT DECLARED",VLOOKUP($F104,DECLARATIONS!$C$5:$G$292,5,FALSE)))</f>
        <v/>
      </c>
      <c r="E104" s="188" t="str">
        <f>IF(ISNA(VLOOKUP($F104,DECLARATIONS!$C$5:$F$292,4,FALSE)),"",IF(VLOOKUP($F104,DECLARATIONS!$C$5:$F$292,4,FALSE)="","NOT DECLARED",VLOOKUP($F104,DECLARATIONS!$C$5:$F$292,4,FALSE)&amp;LEFT(VLOOKUP($F104,DECLARATIONS!$C$5:$H$292,6,FALSE))))</f>
        <v/>
      </c>
      <c r="F104" s="91"/>
      <c r="G104" s="196"/>
      <c r="H104" s="188" t="str">
        <f>IF(ISNA(VLOOKUP(F104,DECLARATIONS!C$5:D$292,2,FALSE)),"",IF(VLOOKUP(F104,DECLARATIONS!C$5:D$292,2,FALSE)="","NOT DECLARED",VLOOKUP(F104,DECLARATIONS!C$5:D$292,2,FALSE)))</f>
        <v/>
      </c>
      <c r="I104" s="186">
        <f>IF(LOWER(G104)="dnf",1,IF(G104&lt;ScoringTable!B$3,ScoringTable!I$2,VLOOKUP((1000-G104),ScoringTable!G$2:I$95,3)))</f>
        <v>0</v>
      </c>
      <c r="J104" s="186" t="str" cm="1">
        <f t="array" ref="J104">IF(ISBLANK(G104), "", IF(NOT(ISNUMBER(G104)), "Not a valid time", IF(E104="","", IF(RIGHT(E104)="B", _xlfn.IFS(G104&gt;Data!$Z$7,"...",G104&gt;Data!$AA$7,"Stage 1",G104&gt;Data!$AB$7,"Stage 2",G104&gt;Data!$AC$7,"Stage 3",G104&gt;Data!$AD$7,"Stage 4",G104&gt;Data!$AE$7,"Stage 5",G104&gt;Data!$AF$7,"Stage 6",G104&gt;Data!$AG$7,"Stage 7",G104&gt;Data!$AH$7,"Stage 8",G104&lt;=Data!$AH$7,"Stage 9"), _xlfn.IFS(G104&gt;Data!$Z$18,"...",G104&gt;Data!$AA$18,"Stage 1",G104&gt;Data!$AB$18,"Stage 2",G104&gt;Data!$AC$18,"Stage 3",G104&gt;Data!$AD$18,"Stage 4",G104&gt;Data!$AE$18,"Stage 5",G104&gt;Data!$AF$18,"Stage 6",G104&gt;Data!$AG$18,"Stage 7",G104&gt;Data!$AH$18,"Stage 8",G104&lt;=Data!$AH$18,"Stage 9")))))</f>
        <v/>
      </c>
      <c r="K104" s="266" t="str" cm="1">
        <f t="array" ref="K104">IFERROR(_xlfn.IFNA(
                      _xlfn.IFS(
                      G104="", "",
                      AND(E104="U9B",G104&lt;=Data!$AI$7), "U9 Boys record",
                      AND(E104="U11B",G104&lt;=Data!$AI$12), "U11 Boys record",
                      AND(E104="U9G",G104&lt;=Data!$AI$18), "U9 Girls record",
                      AND(E104="U11G",G104&lt;=Data!$AI$23), "U11 Girls record"
                       ),""), "")</f>
        <v/>
      </c>
    </row>
    <row r="105" spans="1:11" s="11" customFormat="1" ht="16" customHeight="1">
      <c r="A105" s="187" t="s">
        <v>2</v>
      </c>
      <c r="B105" s="188" t="str">
        <f>IF(ISNA(VLOOKUP($F105,DECLARATIONS!C$5:D$292,2,FALSE)),"",IF(VLOOKUP($F105,DECLARATIONS!C$5:D$292,2,FALSE)="","NOT DECLARED",IF(ISNA(_xlfn.TEXTBEFORE(VLOOKUP($F105,DECLARATIONS!C$5:D$292,2,FALSE)," ")),VLOOKUP($F105,DECLARATIONS!C$5:D$292,2,FALSE),_xlfn.TEXTBEFORE(VLOOKUP($F105,DECLARATIONS!C$5:D$292,2,FALSE)," "))))</f>
        <v/>
      </c>
      <c r="C105" s="188" t="str">
        <f>IF(ISNA(VLOOKUP($F105,DECLARATIONS!C$5:D$292,2,FALSE)),"",IF(VLOOKUP($F105,DECLARATIONS!C$5:D$292,2,FALSE)="","NOT DECLARED",IF(ISNA(_xlfn.TEXTAFTER(VLOOKUP($F105,DECLARATIONS!C$5:D$292,2,FALSE)," ")),VLOOKUP($F105,DECLARATIONS!C$5:D$292,2,FALSE),_xlfn.TEXTAFTER(VLOOKUP($F105,DECLARATIONS!C$5:D$292,2,FALSE)," "))))</f>
        <v/>
      </c>
      <c r="D105" s="188" t="str">
        <f>IF(ISNA(VLOOKUP($F105,DECLARATIONS!$C$5:$G$292,5,FALSE)),"",IF(VLOOKUP($F105,DECLARATIONS!$C$5:$G$292,5,FALSE)="","NOT DECLARED",VLOOKUP($F105,DECLARATIONS!$C$5:$G$292,5,FALSE)))</f>
        <v/>
      </c>
      <c r="E105" s="188" t="str">
        <f>IF(ISNA(VLOOKUP($F105,DECLARATIONS!$C$5:$F$292,4,FALSE)),"",IF(VLOOKUP($F105,DECLARATIONS!$C$5:$F$292,4,FALSE)="","NOT DECLARED",VLOOKUP($F105,DECLARATIONS!$C$5:$F$292,4,FALSE)&amp;LEFT(VLOOKUP($F105,DECLARATIONS!$C$5:$H$292,6,FALSE))))</f>
        <v/>
      </c>
      <c r="F105" s="91"/>
      <c r="G105" s="196"/>
      <c r="H105" s="188" t="str">
        <f>IF(ISNA(VLOOKUP(F105,DECLARATIONS!C$5:D$292,2,FALSE)),"",IF(VLOOKUP(F105,DECLARATIONS!C$5:D$292,2,FALSE)="","NOT DECLARED",VLOOKUP(F105,DECLARATIONS!C$5:D$292,2,FALSE)))</f>
        <v/>
      </c>
      <c r="I105" s="186">
        <f>IF(LOWER(G105)="dnf",1,IF(G105&lt;ScoringTable!B$3,ScoringTable!I$2,VLOOKUP((1000-G105),ScoringTable!G$2:I$95,3)))</f>
        <v>0</v>
      </c>
      <c r="J105" s="186" t="str" cm="1">
        <f t="array" ref="J105">IF(ISBLANK(G105), "", IF(NOT(ISNUMBER(G105)), "Not a valid time", IF(E105="","", IF(RIGHT(E105)="B", _xlfn.IFS(G105&gt;Data!$Z$7,"...",G105&gt;Data!$AA$7,"Stage 1",G105&gt;Data!$AB$7,"Stage 2",G105&gt;Data!$AC$7,"Stage 3",G105&gt;Data!$AD$7,"Stage 4",G105&gt;Data!$AE$7,"Stage 5",G105&gt;Data!$AF$7,"Stage 6",G105&gt;Data!$AG$7,"Stage 7",G105&gt;Data!$AH$7,"Stage 8",G105&lt;=Data!$AH$7,"Stage 9"), _xlfn.IFS(G105&gt;Data!$Z$18,"...",G105&gt;Data!$AA$18,"Stage 1",G105&gt;Data!$AB$18,"Stage 2",G105&gt;Data!$AC$18,"Stage 3",G105&gt;Data!$AD$18,"Stage 4",G105&gt;Data!$AE$18,"Stage 5",G105&gt;Data!$AF$18,"Stage 6",G105&gt;Data!$AG$18,"Stage 7",G105&gt;Data!$AH$18,"Stage 8",G105&lt;=Data!$AH$18,"Stage 9")))))</f>
        <v/>
      </c>
      <c r="K105" s="266" t="str" cm="1">
        <f t="array" ref="K105">IFERROR(_xlfn.IFNA(
                      _xlfn.IFS(
                      G105="", "",
                      AND(E105="U9B",G105&lt;=Data!$AI$7), "U9 Boys record",
                      AND(E105="U11B",G105&lt;=Data!$AI$12), "U11 Boys record",
                      AND(E105="U9G",G105&lt;=Data!$AI$18), "U9 Girls record",
                      AND(E105="U11G",G105&lt;=Data!$AI$23), "U11 Girls record"
                       ),""), "")</f>
        <v/>
      </c>
    </row>
    <row r="106" spans="1:11" s="11" customFormat="1" ht="16" customHeight="1">
      <c r="A106" s="187" t="s">
        <v>2</v>
      </c>
      <c r="B106" s="188" t="str">
        <f>IF(ISNA(VLOOKUP($F106,DECLARATIONS!C$5:D$292,2,FALSE)),"",IF(VLOOKUP($F106,DECLARATIONS!C$5:D$292,2,FALSE)="","NOT DECLARED",IF(ISNA(_xlfn.TEXTBEFORE(VLOOKUP($F106,DECLARATIONS!C$5:D$292,2,FALSE)," ")),VLOOKUP($F106,DECLARATIONS!C$5:D$292,2,FALSE),_xlfn.TEXTBEFORE(VLOOKUP($F106,DECLARATIONS!C$5:D$292,2,FALSE)," "))))</f>
        <v/>
      </c>
      <c r="C106" s="188" t="str">
        <f>IF(ISNA(VLOOKUP($F106,DECLARATIONS!C$5:D$292,2,FALSE)),"",IF(VLOOKUP($F106,DECLARATIONS!C$5:D$292,2,FALSE)="","NOT DECLARED",IF(ISNA(_xlfn.TEXTAFTER(VLOOKUP($F106,DECLARATIONS!C$5:D$292,2,FALSE)," ")),VLOOKUP($F106,DECLARATIONS!C$5:D$292,2,FALSE),_xlfn.TEXTAFTER(VLOOKUP($F106,DECLARATIONS!C$5:D$292,2,FALSE)," "))))</f>
        <v/>
      </c>
      <c r="D106" s="188" t="str">
        <f>IF(ISNA(VLOOKUP($F106,DECLARATIONS!$C$5:$G$292,5,FALSE)),"",IF(VLOOKUP($F106,DECLARATIONS!$C$5:$G$292,5,FALSE)="","NOT DECLARED",VLOOKUP($F106,DECLARATIONS!$C$5:$G$292,5,FALSE)))</f>
        <v/>
      </c>
      <c r="E106" s="188" t="str">
        <f>IF(ISNA(VLOOKUP($F106,DECLARATIONS!$C$5:$F$292,4,FALSE)),"",IF(VLOOKUP($F106,DECLARATIONS!$C$5:$F$292,4,FALSE)="","NOT DECLARED",VLOOKUP($F106,DECLARATIONS!$C$5:$F$292,4,FALSE)&amp;LEFT(VLOOKUP($F106,DECLARATIONS!$C$5:$H$292,6,FALSE))))</f>
        <v/>
      </c>
      <c r="F106" s="91"/>
      <c r="G106" s="196"/>
      <c r="H106" s="188" t="str">
        <f>IF(ISNA(VLOOKUP(F106,DECLARATIONS!C$5:D$292,2,FALSE)),"",IF(VLOOKUP(F106,DECLARATIONS!C$5:D$292,2,FALSE)="","NOT DECLARED",VLOOKUP(F106,DECLARATIONS!C$5:D$292,2,FALSE)))</f>
        <v/>
      </c>
      <c r="I106" s="186">
        <f>IF(LOWER(G106)="dnf",1,IF(G106&lt;ScoringTable!B$3,ScoringTable!I$2,VLOOKUP((1000-G106),ScoringTable!G$2:I$95,3)))</f>
        <v>0</v>
      </c>
      <c r="J106" s="186" t="str" cm="1">
        <f t="array" ref="J106">IF(ISBLANK(G106), "", IF(NOT(ISNUMBER(G106)), "Not a valid time", IF(E106="","", IF(RIGHT(E106)="B", _xlfn.IFS(G106&gt;Data!$Z$7,"...",G106&gt;Data!$AA$7,"Stage 1",G106&gt;Data!$AB$7,"Stage 2",G106&gt;Data!$AC$7,"Stage 3",G106&gt;Data!$AD$7,"Stage 4",G106&gt;Data!$AE$7,"Stage 5",G106&gt;Data!$AF$7,"Stage 6",G106&gt;Data!$AG$7,"Stage 7",G106&gt;Data!$AH$7,"Stage 8",G106&lt;=Data!$AH$7,"Stage 9"), _xlfn.IFS(G106&gt;Data!$Z$18,"...",G106&gt;Data!$AA$18,"Stage 1",G106&gt;Data!$AB$18,"Stage 2",G106&gt;Data!$AC$18,"Stage 3",G106&gt;Data!$AD$18,"Stage 4",G106&gt;Data!$AE$18,"Stage 5",G106&gt;Data!$AF$18,"Stage 6",G106&gt;Data!$AG$18,"Stage 7",G106&gt;Data!$AH$18,"Stage 8",G106&lt;=Data!$AH$18,"Stage 9")))))</f>
        <v/>
      </c>
      <c r="K106" s="266" t="str" cm="1">
        <f t="array" ref="K106">IFERROR(_xlfn.IFNA(
                      _xlfn.IFS(
                      G106="", "",
                      AND(E106="U9B",G106&lt;=Data!$AI$7), "U9 Boys record",
                      AND(E106="U11B",G106&lt;=Data!$AI$12), "U11 Boys record",
                      AND(E106="U9G",G106&lt;=Data!$AI$18), "U9 Girls record",
                      AND(E106="U11G",G106&lt;=Data!$AI$23), "U11 Girls record"
                       ),""), "")</f>
        <v/>
      </c>
    </row>
    <row r="107" spans="1:11" s="11" customFormat="1" ht="16" customHeight="1">
      <c r="A107" s="187" t="s">
        <v>2</v>
      </c>
      <c r="B107" s="188" t="str">
        <f>IF(ISNA(VLOOKUP($F107,DECLARATIONS!C$5:D$292,2,FALSE)),"",IF(VLOOKUP($F107,DECLARATIONS!C$5:D$292,2,FALSE)="","NOT DECLARED",IF(ISNA(_xlfn.TEXTBEFORE(VLOOKUP($F107,DECLARATIONS!C$5:D$292,2,FALSE)," ")),VLOOKUP($F107,DECLARATIONS!C$5:D$292,2,FALSE),_xlfn.TEXTBEFORE(VLOOKUP($F107,DECLARATIONS!C$5:D$292,2,FALSE)," "))))</f>
        <v/>
      </c>
      <c r="C107" s="188" t="str">
        <f>IF(ISNA(VLOOKUP($F107,DECLARATIONS!C$5:D$292,2,FALSE)),"",IF(VLOOKUP($F107,DECLARATIONS!C$5:D$292,2,FALSE)="","NOT DECLARED",IF(ISNA(_xlfn.TEXTAFTER(VLOOKUP($F107,DECLARATIONS!C$5:D$292,2,FALSE)," ")),VLOOKUP($F107,DECLARATIONS!C$5:D$292,2,FALSE),_xlfn.TEXTAFTER(VLOOKUP($F107,DECLARATIONS!C$5:D$292,2,FALSE)," "))))</f>
        <v/>
      </c>
      <c r="D107" s="188" t="str">
        <f>IF(ISNA(VLOOKUP($F107,DECLARATIONS!$C$5:$G$292,5,FALSE)),"",IF(VLOOKUP($F107,DECLARATIONS!$C$5:$G$292,5,FALSE)="","NOT DECLARED",VLOOKUP($F107,DECLARATIONS!$C$5:$G$292,5,FALSE)))</f>
        <v/>
      </c>
      <c r="E107" s="188" t="str">
        <f>IF(ISNA(VLOOKUP($F107,DECLARATIONS!$C$5:$F$292,4,FALSE)),"",IF(VLOOKUP($F107,DECLARATIONS!$C$5:$F$292,4,FALSE)="","NOT DECLARED",VLOOKUP($F107,DECLARATIONS!$C$5:$F$292,4,FALSE)&amp;LEFT(VLOOKUP($F107,DECLARATIONS!$C$5:$H$292,6,FALSE))))</f>
        <v/>
      </c>
      <c r="F107" s="91"/>
      <c r="G107" s="196"/>
      <c r="H107" s="188" t="str">
        <f>IF(ISNA(VLOOKUP(F107,DECLARATIONS!C$5:D$292,2,FALSE)),"",IF(VLOOKUP(F107,DECLARATIONS!C$5:D$292,2,FALSE)="","NOT DECLARED",VLOOKUP(F107,DECLARATIONS!C$5:D$292,2,FALSE)))</f>
        <v/>
      </c>
      <c r="I107" s="186">
        <f>IF(LOWER(G107)="dnf",1,IF(G107&lt;ScoringTable!B$3,ScoringTable!I$2,VLOOKUP((1000-G107),ScoringTable!G$2:I$95,3)))</f>
        <v>0</v>
      </c>
      <c r="J107" s="186" t="str" cm="1">
        <f t="array" ref="J107">IF(ISBLANK(G107), "", IF(NOT(ISNUMBER(G107)), "Not a valid time", IF(E107="","", IF(RIGHT(E107)="B", _xlfn.IFS(G107&gt;Data!$Z$7,"...",G107&gt;Data!$AA$7,"Stage 1",G107&gt;Data!$AB$7,"Stage 2",G107&gt;Data!$AC$7,"Stage 3",G107&gt;Data!$AD$7,"Stage 4",G107&gt;Data!$AE$7,"Stage 5",G107&gt;Data!$AF$7,"Stage 6",G107&gt;Data!$AG$7,"Stage 7",G107&gt;Data!$AH$7,"Stage 8",G107&lt;=Data!$AH$7,"Stage 9"), _xlfn.IFS(G107&gt;Data!$Z$18,"...",G107&gt;Data!$AA$18,"Stage 1",G107&gt;Data!$AB$18,"Stage 2",G107&gt;Data!$AC$18,"Stage 3",G107&gt;Data!$AD$18,"Stage 4",G107&gt;Data!$AE$18,"Stage 5",G107&gt;Data!$AF$18,"Stage 6",G107&gt;Data!$AG$18,"Stage 7",G107&gt;Data!$AH$18,"Stage 8",G107&lt;=Data!$AH$18,"Stage 9")))))</f>
        <v/>
      </c>
      <c r="K107" s="266" t="str" cm="1">
        <f t="array" ref="K107">IFERROR(_xlfn.IFNA(
                      _xlfn.IFS(
                      G107="", "",
                      AND(E107="U9B",G107&lt;=Data!$AI$7), "U9 Boys record",
                      AND(E107="U11B",G107&lt;=Data!$AI$12), "U11 Boys record",
                      AND(E107="U9G",G107&lt;=Data!$AI$18), "U9 Girls record",
                      AND(E107="U11G",G107&lt;=Data!$AI$23), "U11 Girls record"
                       ),""), "")</f>
        <v/>
      </c>
    </row>
    <row r="108" spans="1:11" s="11" customFormat="1" ht="16" customHeight="1">
      <c r="A108" s="187" t="s">
        <v>2</v>
      </c>
      <c r="B108" s="188" t="str">
        <f>IF(ISNA(VLOOKUP($F108,DECLARATIONS!C$5:D$292,2,FALSE)),"",IF(VLOOKUP($F108,DECLARATIONS!C$5:D$292,2,FALSE)="","NOT DECLARED",IF(ISNA(_xlfn.TEXTBEFORE(VLOOKUP($F108,DECLARATIONS!C$5:D$292,2,FALSE)," ")),VLOOKUP($F108,DECLARATIONS!C$5:D$292,2,FALSE),_xlfn.TEXTBEFORE(VLOOKUP($F108,DECLARATIONS!C$5:D$292,2,FALSE)," "))))</f>
        <v/>
      </c>
      <c r="C108" s="188" t="str">
        <f>IF(ISNA(VLOOKUP($F108,DECLARATIONS!C$5:D$292,2,FALSE)),"",IF(VLOOKUP($F108,DECLARATIONS!C$5:D$292,2,FALSE)="","NOT DECLARED",IF(ISNA(_xlfn.TEXTAFTER(VLOOKUP($F108,DECLARATIONS!C$5:D$292,2,FALSE)," ")),VLOOKUP($F108,DECLARATIONS!C$5:D$292,2,FALSE),_xlfn.TEXTAFTER(VLOOKUP($F108,DECLARATIONS!C$5:D$292,2,FALSE)," "))))</f>
        <v/>
      </c>
      <c r="D108" s="188" t="str">
        <f>IF(ISNA(VLOOKUP($F108,DECLARATIONS!$C$5:$G$292,5,FALSE)),"",IF(VLOOKUP($F108,DECLARATIONS!$C$5:$G$292,5,FALSE)="","NOT DECLARED",VLOOKUP($F108,DECLARATIONS!$C$5:$G$292,5,FALSE)))</f>
        <v/>
      </c>
      <c r="E108" s="188" t="str">
        <f>IF(ISNA(VLOOKUP($F108,DECLARATIONS!$C$5:$F$292,4,FALSE)),"",IF(VLOOKUP($F108,DECLARATIONS!$C$5:$F$292,4,FALSE)="","NOT DECLARED",VLOOKUP($F108,DECLARATIONS!$C$5:$F$292,4,FALSE)&amp;LEFT(VLOOKUP($F108,DECLARATIONS!$C$5:$H$292,6,FALSE))))</f>
        <v/>
      </c>
      <c r="F108" s="91"/>
      <c r="G108" s="196"/>
      <c r="H108" s="188" t="str">
        <f>IF(ISNA(VLOOKUP(F108,DECLARATIONS!C$5:D$292,2,FALSE)),"",IF(VLOOKUP(F108,DECLARATIONS!C$5:D$292,2,FALSE)="","NOT DECLARED",VLOOKUP(F108,DECLARATIONS!C$5:D$292,2,FALSE)))</f>
        <v/>
      </c>
      <c r="I108" s="186">
        <f>IF(LOWER(G108)="dnf",1,IF(G108&lt;ScoringTable!B$3,ScoringTable!I$2,VLOOKUP((1000-G108),ScoringTable!G$2:I$95,3)))</f>
        <v>0</v>
      </c>
      <c r="J108" s="186" t="str" cm="1">
        <f t="array" ref="J108">IF(ISBLANK(G108), "", IF(NOT(ISNUMBER(G108)), "Not a valid time", IF(E108="","", IF(RIGHT(E108)="B", _xlfn.IFS(G108&gt;Data!$Z$7,"...",G108&gt;Data!$AA$7,"Stage 1",G108&gt;Data!$AB$7,"Stage 2",G108&gt;Data!$AC$7,"Stage 3",G108&gt;Data!$AD$7,"Stage 4",G108&gt;Data!$AE$7,"Stage 5",G108&gt;Data!$AF$7,"Stage 6",G108&gt;Data!$AG$7,"Stage 7",G108&gt;Data!$AH$7,"Stage 8",G108&lt;=Data!$AH$7,"Stage 9"), _xlfn.IFS(G108&gt;Data!$Z$18,"...",G108&gt;Data!$AA$18,"Stage 1",G108&gt;Data!$AB$18,"Stage 2",G108&gt;Data!$AC$18,"Stage 3",G108&gt;Data!$AD$18,"Stage 4",G108&gt;Data!$AE$18,"Stage 5",G108&gt;Data!$AF$18,"Stage 6",G108&gt;Data!$AG$18,"Stage 7",G108&gt;Data!$AH$18,"Stage 8",G108&lt;=Data!$AH$18,"Stage 9")))))</f>
        <v/>
      </c>
      <c r="K108" s="266" t="str" cm="1">
        <f t="array" ref="K108">IFERROR(_xlfn.IFNA(
                      _xlfn.IFS(
                      G108="", "",
                      AND(E108="U9B",G108&lt;=Data!$AI$7), "U9 Boys record",
                      AND(E108="U11B",G108&lt;=Data!$AI$12), "U11 Boys record",
                      AND(E108="U9G",G108&lt;=Data!$AI$18), "U9 Girls record",
                      AND(E108="U11G",G108&lt;=Data!$AI$23), "U11 Girls record"
                       ),""), "")</f>
        <v/>
      </c>
    </row>
    <row r="109" spans="1:11" s="11" customFormat="1" ht="16" customHeight="1">
      <c r="A109" s="187" t="s">
        <v>2</v>
      </c>
      <c r="B109" s="188" t="str">
        <f>IF(ISNA(VLOOKUP($F109,DECLARATIONS!C$5:D$292,2,FALSE)),"",IF(VLOOKUP($F109,DECLARATIONS!C$5:D$292,2,FALSE)="","NOT DECLARED",IF(ISNA(_xlfn.TEXTBEFORE(VLOOKUP($F109,DECLARATIONS!C$5:D$292,2,FALSE)," ")),VLOOKUP($F109,DECLARATIONS!C$5:D$292,2,FALSE),_xlfn.TEXTBEFORE(VLOOKUP($F109,DECLARATIONS!C$5:D$292,2,FALSE)," "))))</f>
        <v/>
      </c>
      <c r="C109" s="188" t="str">
        <f>IF(ISNA(VLOOKUP($F109,DECLARATIONS!C$5:D$292,2,FALSE)),"",IF(VLOOKUP($F109,DECLARATIONS!C$5:D$292,2,FALSE)="","NOT DECLARED",IF(ISNA(_xlfn.TEXTAFTER(VLOOKUP($F109,DECLARATIONS!C$5:D$292,2,FALSE)," ")),VLOOKUP($F109,DECLARATIONS!C$5:D$292,2,FALSE),_xlfn.TEXTAFTER(VLOOKUP($F109,DECLARATIONS!C$5:D$292,2,FALSE)," "))))</f>
        <v/>
      </c>
      <c r="D109" s="188" t="str">
        <f>IF(ISNA(VLOOKUP($F109,DECLARATIONS!$C$5:$G$292,5,FALSE)),"",IF(VLOOKUP($F109,DECLARATIONS!$C$5:$G$292,5,FALSE)="","NOT DECLARED",VLOOKUP($F109,DECLARATIONS!$C$5:$G$292,5,FALSE)))</f>
        <v/>
      </c>
      <c r="E109" s="188" t="str">
        <f>IF(ISNA(VLOOKUP($F109,DECLARATIONS!$C$5:$F$292,4,FALSE)),"",IF(VLOOKUP($F109,DECLARATIONS!$C$5:$F$292,4,FALSE)="","NOT DECLARED",VLOOKUP($F109,DECLARATIONS!$C$5:$F$292,4,FALSE)&amp;LEFT(VLOOKUP($F109,DECLARATIONS!$C$5:$H$292,6,FALSE))))</f>
        <v/>
      </c>
      <c r="F109" s="91"/>
      <c r="G109" s="196"/>
      <c r="H109" s="188" t="str">
        <f>IF(ISNA(VLOOKUP(F109,DECLARATIONS!C$5:D$292,2,FALSE)),"",IF(VLOOKUP(F109,DECLARATIONS!C$5:D$292,2,FALSE)="","NOT DECLARED",VLOOKUP(F109,DECLARATIONS!C$5:D$292,2,FALSE)))</f>
        <v/>
      </c>
      <c r="I109" s="186">
        <f>IF(LOWER(G109)="dnf",1,IF(G109&lt;ScoringTable!B$3,ScoringTable!I$2,VLOOKUP((1000-G109),ScoringTable!G$2:I$95,3)))</f>
        <v>0</v>
      </c>
      <c r="J109" s="186" t="str" cm="1">
        <f t="array" ref="J109">IF(ISBLANK(G109), "", IF(NOT(ISNUMBER(G109)), "Not a valid time", IF(E109="","", IF(RIGHT(E109)="B", _xlfn.IFS(G109&gt;Data!$Z$7,"...",G109&gt;Data!$AA$7,"Stage 1",G109&gt;Data!$AB$7,"Stage 2",G109&gt;Data!$AC$7,"Stage 3",G109&gt;Data!$AD$7,"Stage 4",G109&gt;Data!$AE$7,"Stage 5",G109&gt;Data!$AF$7,"Stage 6",G109&gt;Data!$AG$7,"Stage 7",G109&gt;Data!$AH$7,"Stage 8",G109&lt;=Data!$AH$7,"Stage 9"), _xlfn.IFS(G109&gt;Data!$Z$18,"...",G109&gt;Data!$AA$18,"Stage 1",G109&gt;Data!$AB$18,"Stage 2",G109&gt;Data!$AC$18,"Stage 3",G109&gt;Data!$AD$18,"Stage 4",G109&gt;Data!$AE$18,"Stage 5",G109&gt;Data!$AF$18,"Stage 6",G109&gt;Data!$AG$18,"Stage 7",G109&gt;Data!$AH$18,"Stage 8",G109&lt;=Data!$AH$18,"Stage 9")))))</f>
        <v/>
      </c>
      <c r="K109" s="266" t="str" cm="1">
        <f t="array" ref="K109">IFERROR(_xlfn.IFNA(
                      _xlfn.IFS(
                      G109="", "",
                      AND(E109="U9B",G109&lt;=Data!$AI$7), "U9 Boys record",
                      AND(E109="U11B",G109&lt;=Data!$AI$12), "U11 Boys record",
                      AND(E109="U9G",G109&lt;=Data!$AI$18), "U9 Girls record",
                      AND(E109="U11G",G109&lt;=Data!$AI$23), "U11 Girls record"
                       ),""), "")</f>
        <v/>
      </c>
    </row>
    <row r="110" spans="1:11" s="11" customFormat="1" ht="16" customHeight="1">
      <c r="A110" s="187" t="s">
        <v>2</v>
      </c>
      <c r="B110" s="188" t="str">
        <f>IF(ISNA(VLOOKUP($F110,DECLARATIONS!C$5:D$292,2,FALSE)),"",IF(VLOOKUP($F110,DECLARATIONS!C$5:D$292,2,FALSE)="","NOT DECLARED",IF(ISNA(_xlfn.TEXTBEFORE(VLOOKUP($F110,DECLARATIONS!C$5:D$292,2,FALSE)," ")),VLOOKUP($F110,DECLARATIONS!C$5:D$292,2,FALSE),_xlfn.TEXTBEFORE(VLOOKUP($F110,DECLARATIONS!C$5:D$292,2,FALSE)," "))))</f>
        <v/>
      </c>
      <c r="C110" s="188" t="str">
        <f>IF(ISNA(VLOOKUP($F110,DECLARATIONS!C$5:D$292,2,FALSE)),"",IF(VLOOKUP($F110,DECLARATIONS!C$5:D$292,2,FALSE)="","NOT DECLARED",IF(ISNA(_xlfn.TEXTAFTER(VLOOKUP($F110,DECLARATIONS!C$5:D$292,2,FALSE)," ")),VLOOKUP($F110,DECLARATIONS!C$5:D$292,2,FALSE),_xlfn.TEXTAFTER(VLOOKUP($F110,DECLARATIONS!C$5:D$292,2,FALSE)," "))))</f>
        <v/>
      </c>
      <c r="D110" s="188" t="str">
        <f>IF(ISNA(VLOOKUP($F110,DECLARATIONS!$C$5:$G$292,5,FALSE)),"",IF(VLOOKUP($F110,DECLARATIONS!$C$5:$G$292,5,FALSE)="","NOT DECLARED",VLOOKUP($F110,DECLARATIONS!$C$5:$G$292,5,FALSE)))</f>
        <v/>
      </c>
      <c r="E110" s="188" t="str">
        <f>IF(ISNA(VLOOKUP($F110,DECLARATIONS!$C$5:$F$292,4,FALSE)),"",IF(VLOOKUP($F110,DECLARATIONS!$C$5:$F$292,4,FALSE)="","NOT DECLARED",VLOOKUP($F110,DECLARATIONS!$C$5:$F$292,4,FALSE)&amp;LEFT(VLOOKUP($F110,DECLARATIONS!$C$5:$H$292,6,FALSE))))</f>
        <v/>
      </c>
      <c r="F110" s="91"/>
      <c r="G110" s="196"/>
      <c r="H110" s="188" t="str">
        <f>IF(ISNA(VLOOKUP(F110,DECLARATIONS!C$5:D$292,2,FALSE)),"",IF(VLOOKUP(F110,DECLARATIONS!C$5:D$292,2,FALSE)="","NOT DECLARED",VLOOKUP(F110,DECLARATIONS!C$5:D$292,2,FALSE)))</f>
        <v/>
      </c>
      <c r="I110" s="186">
        <f>IF(LOWER(G110)="dnf",1,IF(G110&lt;ScoringTable!B$3,ScoringTable!I$2,VLOOKUP((1000-G110),ScoringTable!G$2:I$95,3)))</f>
        <v>0</v>
      </c>
      <c r="J110" s="186" t="str" cm="1">
        <f t="array" ref="J110">IF(ISBLANK(G110), "", IF(NOT(ISNUMBER(G110)), "Not a valid time", IF(E110="","", IF(RIGHT(E110)="B", _xlfn.IFS(G110&gt;Data!$Z$7,"...",G110&gt;Data!$AA$7,"Stage 1",G110&gt;Data!$AB$7,"Stage 2",G110&gt;Data!$AC$7,"Stage 3",G110&gt;Data!$AD$7,"Stage 4",G110&gt;Data!$AE$7,"Stage 5",G110&gt;Data!$AF$7,"Stage 6",G110&gt;Data!$AG$7,"Stage 7",G110&gt;Data!$AH$7,"Stage 8",G110&lt;=Data!$AH$7,"Stage 9"), _xlfn.IFS(G110&gt;Data!$Z$18,"...",G110&gt;Data!$AA$18,"Stage 1",G110&gt;Data!$AB$18,"Stage 2",G110&gt;Data!$AC$18,"Stage 3",G110&gt;Data!$AD$18,"Stage 4",G110&gt;Data!$AE$18,"Stage 5",G110&gt;Data!$AF$18,"Stage 6",G110&gt;Data!$AG$18,"Stage 7",G110&gt;Data!$AH$18,"Stage 8",G110&lt;=Data!$AH$18,"Stage 9")))))</f>
        <v/>
      </c>
      <c r="K110" s="266" t="str" cm="1">
        <f t="array" ref="K110">IFERROR(_xlfn.IFNA(
                      _xlfn.IFS(
                      G110="", "",
                      AND(E110="U9B",G110&lt;=Data!$AI$7), "U9 Boys record",
                      AND(E110="U11B",G110&lt;=Data!$AI$12), "U11 Boys record",
                      AND(E110="U9G",G110&lt;=Data!$AI$18), "U9 Girls record",
                      AND(E110="U11G",G110&lt;=Data!$AI$23), "U11 Girls record"
                       ),""), "")</f>
        <v/>
      </c>
    </row>
    <row r="111" spans="1:11" s="11" customFormat="1" ht="16" customHeight="1">
      <c r="A111" s="187" t="s">
        <v>2</v>
      </c>
      <c r="B111" s="188" t="str">
        <f>IF(ISNA(VLOOKUP($F111,DECLARATIONS!C$5:D$292,2,FALSE)),"",IF(VLOOKUP($F111,DECLARATIONS!C$5:D$292,2,FALSE)="","NOT DECLARED",IF(ISNA(_xlfn.TEXTBEFORE(VLOOKUP($F111,DECLARATIONS!C$5:D$292,2,FALSE)," ")),VLOOKUP($F111,DECLARATIONS!C$5:D$292,2,FALSE),_xlfn.TEXTBEFORE(VLOOKUP($F111,DECLARATIONS!C$5:D$292,2,FALSE)," "))))</f>
        <v/>
      </c>
      <c r="C111" s="188" t="str">
        <f>IF(ISNA(VLOOKUP($F111,DECLARATIONS!C$5:D$292,2,FALSE)),"",IF(VLOOKUP($F111,DECLARATIONS!C$5:D$292,2,FALSE)="","NOT DECLARED",IF(ISNA(_xlfn.TEXTAFTER(VLOOKUP($F111,DECLARATIONS!C$5:D$292,2,FALSE)," ")),VLOOKUP($F111,DECLARATIONS!C$5:D$292,2,FALSE),_xlfn.TEXTAFTER(VLOOKUP($F111,DECLARATIONS!C$5:D$292,2,FALSE)," "))))</f>
        <v/>
      </c>
      <c r="D111" s="188" t="str">
        <f>IF(ISNA(VLOOKUP($F111,DECLARATIONS!$C$5:$G$292,5,FALSE)),"",IF(VLOOKUP($F111,DECLARATIONS!$C$5:$G$292,5,FALSE)="","NOT DECLARED",VLOOKUP($F111,DECLARATIONS!$C$5:$G$292,5,FALSE)))</f>
        <v/>
      </c>
      <c r="E111" s="188" t="str">
        <f>IF(ISNA(VLOOKUP($F111,DECLARATIONS!$C$5:$F$292,4,FALSE)),"",IF(VLOOKUP($F111,DECLARATIONS!$C$5:$F$292,4,FALSE)="","NOT DECLARED",VLOOKUP($F111,DECLARATIONS!$C$5:$F$292,4,FALSE)&amp;LEFT(VLOOKUP($F111,DECLARATIONS!$C$5:$H$292,6,FALSE))))</f>
        <v/>
      </c>
      <c r="F111" s="91"/>
      <c r="G111" s="196"/>
      <c r="H111" s="188" t="str">
        <f>IF(ISNA(VLOOKUP(F111,DECLARATIONS!C$5:D$292,2,FALSE)),"",IF(VLOOKUP(F111,DECLARATIONS!C$5:D$292,2,FALSE)="","NOT DECLARED",VLOOKUP(F111,DECLARATIONS!C$5:D$292,2,FALSE)))</f>
        <v/>
      </c>
      <c r="I111" s="186">
        <f>IF(LOWER(G111)="dnf",1,IF(G111&lt;ScoringTable!B$3,ScoringTable!I$2,VLOOKUP((1000-G111),ScoringTable!G$2:I$95,3)))</f>
        <v>0</v>
      </c>
      <c r="J111" s="186" t="str" cm="1">
        <f t="array" ref="J111">IF(ISBLANK(G111), "", IF(NOT(ISNUMBER(G111)), "Not a valid time", IF(E111="","", IF(RIGHT(E111)="B", _xlfn.IFS(G111&gt;Data!$Z$7,"...",G111&gt;Data!$AA$7,"Stage 1",G111&gt;Data!$AB$7,"Stage 2",G111&gt;Data!$AC$7,"Stage 3",G111&gt;Data!$AD$7,"Stage 4",G111&gt;Data!$AE$7,"Stage 5",G111&gt;Data!$AF$7,"Stage 6",G111&gt;Data!$AG$7,"Stage 7",G111&gt;Data!$AH$7,"Stage 8",G111&lt;=Data!$AH$7,"Stage 9"), _xlfn.IFS(G111&gt;Data!$Z$18,"...",G111&gt;Data!$AA$18,"Stage 1",G111&gt;Data!$AB$18,"Stage 2",G111&gt;Data!$AC$18,"Stage 3",G111&gt;Data!$AD$18,"Stage 4",G111&gt;Data!$AE$18,"Stage 5",G111&gt;Data!$AF$18,"Stage 6",G111&gt;Data!$AG$18,"Stage 7",G111&gt;Data!$AH$18,"Stage 8",G111&lt;=Data!$AH$18,"Stage 9")))))</f>
        <v/>
      </c>
      <c r="K111" s="266" t="str" cm="1">
        <f t="array" ref="K111">IFERROR(_xlfn.IFNA(
                      _xlfn.IFS(
                      G111="", "",
                      AND(E111="U9B",G111&lt;=Data!$AI$7), "U9 Boys record",
                      AND(E111="U11B",G111&lt;=Data!$AI$12), "U11 Boys record",
                      AND(E111="U9G",G111&lt;=Data!$AI$18), "U9 Girls record",
                      AND(E111="U11G",G111&lt;=Data!$AI$23), "U11 Girls record"
                       ),""), "")</f>
        <v/>
      </c>
    </row>
    <row r="112" spans="1:11" s="11" customFormat="1" ht="16" customHeight="1">
      <c r="A112" s="187" t="s">
        <v>2</v>
      </c>
      <c r="B112" s="188" t="str">
        <f>IF(ISNA(VLOOKUP($F112,DECLARATIONS!C$5:D$292,2,FALSE)),"",IF(VLOOKUP($F112,DECLARATIONS!C$5:D$292,2,FALSE)="","NOT DECLARED",IF(ISNA(_xlfn.TEXTBEFORE(VLOOKUP($F112,DECLARATIONS!C$5:D$292,2,FALSE)," ")),VLOOKUP($F112,DECLARATIONS!C$5:D$292,2,FALSE),_xlfn.TEXTBEFORE(VLOOKUP($F112,DECLARATIONS!C$5:D$292,2,FALSE)," "))))</f>
        <v/>
      </c>
      <c r="C112" s="188" t="str">
        <f>IF(ISNA(VLOOKUP($F112,DECLARATIONS!C$5:D$292,2,FALSE)),"",IF(VLOOKUP($F112,DECLARATIONS!C$5:D$292,2,FALSE)="","NOT DECLARED",IF(ISNA(_xlfn.TEXTAFTER(VLOOKUP($F112,DECLARATIONS!C$5:D$292,2,FALSE)," ")),VLOOKUP($F112,DECLARATIONS!C$5:D$292,2,FALSE),_xlfn.TEXTAFTER(VLOOKUP($F112,DECLARATIONS!C$5:D$292,2,FALSE)," "))))</f>
        <v/>
      </c>
      <c r="D112" s="188" t="str">
        <f>IF(ISNA(VLOOKUP($F112,DECLARATIONS!$C$5:$G$292,5,FALSE)),"",IF(VLOOKUP($F112,DECLARATIONS!$C$5:$G$292,5,FALSE)="","NOT DECLARED",VLOOKUP($F112,DECLARATIONS!$C$5:$G$292,5,FALSE)))</f>
        <v/>
      </c>
      <c r="E112" s="188" t="str">
        <f>IF(ISNA(VLOOKUP($F112,DECLARATIONS!$C$5:$F$292,4,FALSE)),"",IF(VLOOKUP($F112,DECLARATIONS!$C$5:$F$292,4,FALSE)="","NOT DECLARED",VLOOKUP($F112,DECLARATIONS!$C$5:$F$292,4,FALSE)&amp;LEFT(VLOOKUP($F112,DECLARATIONS!$C$5:$H$292,6,FALSE))))</f>
        <v/>
      </c>
      <c r="F112" s="91"/>
      <c r="G112" s="196"/>
      <c r="H112" s="188" t="str">
        <f>IF(ISNA(VLOOKUP(F112,DECLARATIONS!C$5:D$292,2,FALSE)),"",IF(VLOOKUP(F112,DECLARATIONS!C$5:D$292,2,FALSE)="","NOT DECLARED",VLOOKUP(F112,DECLARATIONS!C$5:D$292,2,FALSE)))</f>
        <v/>
      </c>
      <c r="I112" s="186">
        <f>IF(LOWER(G112)="dnf",1,IF(G112&lt;ScoringTable!B$3,ScoringTable!I$2,VLOOKUP((1000-G112),ScoringTable!G$2:I$95,3)))</f>
        <v>0</v>
      </c>
      <c r="J112" s="186" t="str" cm="1">
        <f t="array" ref="J112">IF(ISBLANK(G112), "", IF(NOT(ISNUMBER(G112)), "Not a valid time", IF(E112="","", IF(RIGHT(E112)="B", _xlfn.IFS(G112&gt;Data!$Z$7,"...",G112&gt;Data!$AA$7,"Stage 1",G112&gt;Data!$AB$7,"Stage 2",G112&gt;Data!$AC$7,"Stage 3",G112&gt;Data!$AD$7,"Stage 4",G112&gt;Data!$AE$7,"Stage 5",G112&gt;Data!$AF$7,"Stage 6",G112&gt;Data!$AG$7,"Stage 7",G112&gt;Data!$AH$7,"Stage 8",G112&lt;=Data!$AH$7,"Stage 9"), _xlfn.IFS(G112&gt;Data!$Z$18,"...",G112&gt;Data!$AA$18,"Stage 1",G112&gt;Data!$AB$18,"Stage 2",G112&gt;Data!$AC$18,"Stage 3",G112&gt;Data!$AD$18,"Stage 4",G112&gt;Data!$AE$18,"Stage 5",G112&gt;Data!$AF$18,"Stage 6",G112&gt;Data!$AG$18,"Stage 7",G112&gt;Data!$AH$18,"Stage 8",G112&lt;=Data!$AH$18,"Stage 9")))))</f>
        <v/>
      </c>
      <c r="K112" s="266" t="str" cm="1">
        <f t="array" ref="K112">IFERROR(_xlfn.IFNA(
                      _xlfn.IFS(
                      G112="", "",
                      AND(E112="U9B",G112&lt;=Data!$AI$7), "U9 Boys record",
                      AND(E112="U11B",G112&lt;=Data!$AI$12), "U11 Boys record",
                      AND(E112="U9G",G112&lt;=Data!$AI$18), "U9 Girls record",
                      AND(E112="U11G",G112&lt;=Data!$AI$23), "U11 Girls record"
                       ),""), "")</f>
        <v/>
      </c>
    </row>
    <row r="113" spans="1:11" s="11" customFormat="1" ht="16" customHeight="1">
      <c r="A113" s="187" t="s">
        <v>2</v>
      </c>
      <c r="B113" s="188" t="str">
        <f>IF(ISNA(VLOOKUP($F113,DECLARATIONS!C$5:D$292,2,FALSE)),"",IF(VLOOKUP($F113,DECLARATIONS!C$5:D$292,2,FALSE)="","NOT DECLARED",IF(ISNA(_xlfn.TEXTBEFORE(VLOOKUP($F113,DECLARATIONS!C$5:D$292,2,FALSE)," ")),VLOOKUP($F113,DECLARATIONS!C$5:D$292,2,FALSE),_xlfn.TEXTBEFORE(VLOOKUP($F113,DECLARATIONS!C$5:D$292,2,FALSE)," "))))</f>
        <v/>
      </c>
      <c r="C113" s="188" t="str">
        <f>IF(ISNA(VLOOKUP($F113,DECLARATIONS!C$5:D$292,2,FALSE)),"",IF(VLOOKUP($F113,DECLARATIONS!C$5:D$292,2,FALSE)="","NOT DECLARED",IF(ISNA(_xlfn.TEXTAFTER(VLOOKUP($F113,DECLARATIONS!C$5:D$292,2,FALSE)," ")),VLOOKUP($F113,DECLARATIONS!C$5:D$292,2,FALSE),_xlfn.TEXTAFTER(VLOOKUP($F113,DECLARATIONS!C$5:D$292,2,FALSE)," "))))</f>
        <v/>
      </c>
      <c r="D113" s="188" t="str">
        <f>IF(ISNA(VLOOKUP($F113,DECLARATIONS!$C$5:$G$292,5,FALSE)),"",IF(VLOOKUP($F113,DECLARATIONS!$C$5:$G$292,5,FALSE)="","NOT DECLARED",VLOOKUP($F113,DECLARATIONS!$C$5:$G$292,5,FALSE)))</f>
        <v/>
      </c>
      <c r="E113" s="188" t="str">
        <f>IF(ISNA(VLOOKUP($F113,DECLARATIONS!$C$5:$F$292,4,FALSE)),"",IF(VLOOKUP($F113,DECLARATIONS!$C$5:$F$292,4,FALSE)="","NOT DECLARED",VLOOKUP($F113,DECLARATIONS!$C$5:$F$292,4,FALSE)&amp;LEFT(VLOOKUP($F113,DECLARATIONS!$C$5:$H$292,6,FALSE))))</f>
        <v/>
      </c>
      <c r="F113" s="91"/>
      <c r="G113" s="196"/>
      <c r="H113" s="188" t="str">
        <f>IF(ISNA(VLOOKUP(F113,DECLARATIONS!C$5:D$292,2,FALSE)),"",IF(VLOOKUP(F113,DECLARATIONS!C$5:D$292,2,FALSE)="","NOT DECLARED",VLOOKUP(F113,DECLARATIONS!C$5:D$292,2,FALSE)))</f>
        <v/>
      </c>
      <c r="I113" s="186">
        <f>IF(LOWER(G113)="dnf",1,IF(G113&lt;ScoringTable!B$3,ScoringTable!I$2,VLOOKUP((1000-G113),ScoringTable!G$2:I$95,3)))</f>
        <v>0</v>
      </c>
      <c r="J113" s="186" t="str" cm="1">
        <f t="array" ref="J113">IF(ISBLANK(G113), "", IF(NOT(ISNUMBER(G113)), "Not a valid time", IF(E113="","", IF(RIGHT(E113)="B", _xlfn.IFS(G113&gt;Data!$Z$7,"...",G113&gt;Data!$AA$7,"Stage 1",G113&gt;Data!$AB$7,"Stage 2",G113&gt;Data!$AC$7,"Stage 3",G113&gt;Data!$AD$7,"Stage 4",G113&gt;Data!$AE$7,"Stage 5",G113&gt;Data!$AF$7,"Stage 6",G113&gt;Data!$AG$7,"Stage 7",G113&gt;Data!$AH$7,"Stage 8",G113&lt;=Data!$AH$7,"Stage 9"), _xlfn.IFS(G113&gt;Data!$Z$18,"...",G113&gt;Data!$AA$18,"Stage 1",G113&gt;Data!$AB$18,"Stage 2",G113&gt;Data!$AC$18,"Stage 3",G113&gt;Data!$AD$18,"Stage 4",G113&gt;Data!$AE$18,"Stage 5",G113&gt;Data!$AF$18,"Stage 6",G113&gt;Data!$AG$18,"Stage 7",G113&gt;Data!$AH$18,"Stage 8",G113&lt;=Data!$AH$18,"Stage 9")))))</f>
        <v/>
      </c>
      <c r="K113" s="266" t="str" cm="1">
        <f t="array" ref="K113">IFERROR(_xlfn.IFNA(
                      _xlfn.IFS(
                      G113="", "",
                      AND(E113="U9B",G113&lt;=Data!$AI$7), "U9 Boys record",
                      AND(E113="U11B",G113&lt;=Data!$AI$12), "U11 Boys record",
                      AND(E113="U9G",G113&lt;=Data!$AI$18), "U9 Girls record",
                      AND(E113="U11G",G113&lt;=Data!$AI$23), "U11 Girls record"
                       ),""), "")</f>
        <v/>
      </c>
    </row>
    <row r="114" spans="1:11" s="11" customFormat="1" ht="16" customHeight="1">
      <c r="A114" s="187" t="s">
        <v>2</v>
      </c>
      <c r="B114" s="188" t="str">
        <f>IF(ISNA(VLOOKUP($F114,DECLARATIONS!C$5:D$292,2,FALSE)),"",IF(VLOOKUP($F114,DECLARATIONS!C$5:D$292,2,FALSE)="","NOT DECLARED",IF(ISNA(_xlfn.TEXTBEFORE(VLOOKUP($F114,DECLARATIONS!C$5:D$292,2,FALSE)," ")),VLOOKUP($F114,DECLARATIONS!C$5:D$292,2,FALSE),_xlfn.TEXTBEFORE(VLOOKUP($F114,DECLARATIONS!C$5:D$292,2,FALSE)," "))))</f>
        <v/>
      </c>
      <c r="C114" s="188" t="str">
        <f>IF(ISNA(VLOOKUP($F114,DECLARATIONS!C$5:D$292,2,FALSE)),"",IF(VLOOKUP($F114,DECLARATIONS!C$5:D$292,2,FALSE)="","NOT DECLARED",IF(ISNA(_xlfn.TEXTAFTER(VLOOKUP($F114,DECLARATIONS!C$5:D$292,2,FALSE)," ")),VLOOKUP($F114,DECLARATIONS!C$5:D$292,2,FALSE),_xlfn.TEXTAFTER(VLOOKUP($F114,DECLARATIONS!C$5:D$292,2,FALSE)," "))))</f>
        <v/>
      </c>
      <c r="D114" s="188" t="str">
        <f>IF(ISNA(VLOOKUP($F114,DECLARATIONS!$C$5:$G$292,5,FALSE)),"",IF(VLOOKUP($F114,DECLARATIONS!$C$5:$G$292,5,FALSE)="","NOT DECLARED",VLOOKUP($F114,DECLARATIONS!$C$5:$G$292,5,FALSE)))</f>
        <v/>
      </c>
      <c r="E114" s="188" t="str">
        <f>IF(ISNA(VLOOKUP($F114,DECLARATIONS!$C$5:$F$292,4,FALSE)),"",IF(VLOOKUP($F114,DECLARATIONS!$C$5:$F$292,4,FALSE)="","NOT DECLARED",VLOOKUP($F114,DECLARATIONS!$C$5:$F$292,4,FALSE)&amp;LEFT(VLOOKUP($F114,DECLARATIONS!$C$5:$H$292,6,FALSE))))</f>
        <v/>
      </c>
      <c r="F114" s="91"/>
      <c r="G114" s="196"/>
      <c r="H114" s="188" t="str">
        <f>IF(ISNA(VLOOKUP(F114,DECLARATIONS!C$5:D$292,2,FALSE)),"",IF(VLOOKUP(F114,DECLARATIONS!C$5:D$292,2,FALSE)="","NOT DECLARED",VLOOKUP(F114,DECLARATIONS!C$5:D$292,2,FALSE)))</f>
        <v/>
      </c>
      <c r="I114" s="186">
        <f>IF(LOWER(G114)="dnf",1,IF(G114&lt;ScoringTable!B$3,ScoringTable!I$2,VLOOKUP((1000-G114),ScoringTable!G$2:I$95,3)))</f>
        <v>0</v>
      </c>
      <c r="J114" s="186" t="str" cm="1">
        <f t="array" ref="J114">IF(ISBLANK(G114), "", IF(NOT(ISNUMBER(G114)), "Not a valid time", IF(E114="","", IF(RIGHT(E114)="B", _xlfn.IFS(G114&gt;Data!$Z$7,"...",G114&gt;Data!$AA$7,"Stage 1",G114&gt;Data!$AB$7,"Stage 2",G114&gt;Data!$AC$7,"Stage 3",G114&gt;Data!$AD$7,"Stage 4",G114&gt;Data!$AE$7,"Stage 5",G114&gt;Data!$AF$7,"Stage 6",G114&gt;Data!$AG$7,"Stage 7",G114&gt;Data!$AH$7,"Stage 8",G114&lt;=Data!$AH$7,"Stage 9"), _xlfn.IFS(G114&gt;Data!$Z$18,"...",G114&gt;Data!$AA$18,"Stage 1",G114&gt;Data!$AB$18,"Stage 2",G114&gt;Data!$AC$18,"Stage 3",G114&gt;Data!$AD$18,"Stage 4",G114&gt;Data!$AE$18,"Stage 5",G114&gt;Data!$AF$18,"Stage 6",G114&gt;Data!$AG$18,"Stage 7",G114&gt;Data!$AH$18,"Stage 8",G114&lt;=Data!$AH$18,"Stage 9")))))</f>
        <v/>
      </c>
      <c r="K114" s="266" t="str" cm="1">
        <f t="array" ref="K114">IFERROR(_xlfn.IFNA(
                      _xlfn.IFS(
                      G114="", "",
                      AND(E114="U9B",G114&lt;=Data!$AI$7), "U9 Boys record",
                      AND(E114="U11B",G114&lt;=Data!$AI$12), "U11 Boys record",
                      AND(E114="U9G",G114&lt;=Data!$AI$18), "U9 Girls record",
                      AND(E114="U11G",G114&lt;=Data!$AI$23), "U11 Girls record"
                       ),""), "")</f>
        <v/>
      </c>
    </row>
    <row r="115" spans="1:11" s="11" customFormat="1" ht="16" customHeight="1">
      <c r="A115" s="187" t="s">
        <v>2</v>
      </c>
      <c r="B115" s="188" t="str">
        <f>IF(ISNA(VLOOKUP($F115,DECLARATIONS!C$5:D$292,2,FALSE)),"",IF(VLOOKUP($F115,DECLARATIONS!C$5:D$292,2,FALSE)="","NOT DECLARED",IF(ISNA(_xlfn.TEXTBEFORE(VLOOKUP($F115,DECLARATIONS!C$5:D$292,2,FALSE)," ")),VLOOKUP($F115,DECLARATIONS!C$5:D$292,2,FALSE),_xlfn.TEXTBEFORE(VLOOKUP($F115,DECLARATIONS!C$5:D$292,2,FALSE)," "))))</f>
        <v/>
      </c>
      <c r="C115" s="188" t="str">
        <f>IF(ISNA(VLOOKUP($F115,DECLARATIONS!C$5:D$292,2,FALSE)),"",IF(VLOOKUP($F115,DECLARATIONS!C$5:D$292,2,FALSE)="","NOT DECLARED",IF(ISNA(_xlfn.TEXTAFTER(VLOOKUP($F115,DECLARATIONS!C$5:D$292,2,FALSE)," ")),VLOOKUP($F115,DECLARATIONS!C$5:D$292,2,FALSE),_xlfn.TEXTAFTER(VLOOKUP($F115,DECLARATIONS!C$5:D$292,2,FALSE)," "))))</f>
        <v/>
      </c>
      <c r="D115" s="188" t="str">
        <f>IF(ISNA(VLOOKUP($F115,DECLARATIONS!$C$5:$G$292,5,FALSE)),"",IF(VLOOKUP($F115,DECLARATIONS!$C$5:$G$292,5,FALSE)="","NOT DECLARED",VLOOKUP($F115,DECLARATIONS!$C$5:$G$292,5,FALSE)))</f>
        <v/>
      </c>
      <c r="E115" s="188" t="str">
        <f>IF(ISNA(VLOOKUP($F115,DECLARATIONS!$C$5:$F$292,4,FALSE)),"",IF(VLOOKUP($F115,DECLARATIONS!$C$5:$F$292,4,FALSE)="","NOT DECLARED",VLOOKUP($F115,DECLARATIONS!$C$5:$F$292,4,FALSE)&amp;LEFT(VLOOKUP($F115,DECLARATIONS!$C$5:$H$292,6,FALSE))))</f>
        <v/>
      </c>
      <c r="F115" s="91"/>
      <c r="G115" s="196"/>
      <c r="H115" s="188" t="str">
        <f>IF(ISNA(VLOOKUP(F115,DECLARATIONS!C$5:D$292,2,FALSE)),"",IF(VLOOKUP(F115,DECLARATIONS!C$5:D$292,2,FALSE)="","NOT DECLARED",VLOOKUP(F115,DECLARATIONS!C$5:D$292,2,FALSE)))</f>
        <v/>
      </c>
      <c r="I115" s="186">
        <f>IF(LOWER(G115)="dnf",1,IF(G115&lt;ScoringTable!B$3,ScoringTable!I$2,VLOOKUP((1000-G115),ScoringTable!G$2:I$95,3)))</f>
        <v>0</v>
      </c>
      <c r="J115" s="186" t="str" cm="1">
        <f t="array" ref="J115">IF(ISBLANK(G115), "", IF(NOT(ISNUMBER(G115)), "Not a valid time", IF(E115="","", IF(RIGHT(E115)="B", _xlfn.IFS(G115&gt;Data!$Z$7,"...",G115&gt;Data!$AA$7,"Stage 1",G115&gt;Data!$AB$7,"Stage 2",G115&gt;Data!$AC$7,"Stage 3",G115&gt;Data!$AD$7,"Stage 4",G115&gt;Data!$AE$7,"Stage 5",G115&gt;Data!$AF$7,"Stage 6",G115&gt;Data!$AG$7,"Stage 7",G115&gt;Data!$AH$7,"Stage 8",G115&lt;=Data!$AH$7,"Stage 9"), _xlfn.IFS(G115&gt;Data!$Z$18,"...",G115&gt;Data!$AA$18,"Stage 1",G115&gt;Data!$AB$18,"Stage 2",G115&gt;Data!$AC$18,"Stage 3",G115&gt;Data!$AD$18,"Stage 4",G115&gt;Data!$AE$18,"Stage 5",G115&gt;Data!$AF$18,"Stage 6",G115&gt;Data!$AG$18,"Stage 7",G115&gt;Data!$AH$18,"Stage 8",G115&lt;=Data!$AH$18,"Stage 9")))))</f>
        <v/>
      </c>
      <c r="K115" s="266" t="str" cm="1">
        <f t="array" ref="K115">IFERROR(_xlfn.IFNA(
                      _xlfn.IFS(
                      G115="", "",
                      AND(E115="U9B",G115&lt;=Data!$AI$7), "U9 Boys record",
                      AND(E115="U11B",G115&lt;=Data!$AI$12), "U11 Boys record",
                      AND(E115="U9G",G115&lt;=Data!$AI$18), "U9 Girls record",
                      AND(E115="U11G",G115&lt;=Data!$AI$23), "U11 Girls record"
                       ),""), "")</f>
        <v/>
      </c>
    </row>
    <row r="116" spans="1:11" s="11" customFormat="1" ht="16" customHeight="1">
      <c r="A116" s="187" t="s">
        <v>2</v>
      </c>
      <c r="B116" s="188" t="str">
        <f>IF(ISNA(VLOOKUP($F116,DECLARATIONS!C$5:D$292,2,FALSE)),"",IF(VLOOKUP($F116,DECLARATIONS!C$5:D$292,2,FALSE)="","NOT DECLARED",IF(ISNA(_xlfn.TEXTBEFORE(VLOOKUP($F116,DECLARATIONS!C$5:D$292,2,FALSE)," ")),VLOOKUP($F116,DECLARATIONS!C$5:D$292,2,FALSE),_xlfn.TEXTBEFORE(VLOOKUP($F116,DECLARATIONS!C$5:D$292,2,FALSE)," "))))</f>
        <v/>
      </c>
      <c r="C116" s="188" t="str">
        <f>IF(ISNA(VLOOKUP($F116,DECLARATIONS!C$5:D$292,2,FALSE)),"",IF(VLOOKUP($F116,DECLARATIONS!C$5:D$292,2,FALSE)="","NOT DECLARED",IF(ISNA(_xlfn.TEXTAFTER(VLOOKUP($F116,DECLARATIONS!C$5:D$292,2,FALSE)," ")),VLOOKUP($F116,DECLARATIONS!C$5:D$292,2,FALSE),_xlfn.TEXTAFTER(VLOOKUP($F116,DECLARATIONS!C$5:D$292,2,FALSE)," "))))</f>
        <v/>
      </c>
      <c r="D116" s="188" t="str">
        <f>IF(ISNA(VLOOKUP($F116,DECLARATIONS!$C$5:$G$292,5,FALSE)),"",IF(VLOOKUP($F116,DECLARATIONS!$C$5:$G$292,5,FALSE)="","NOT DECLARED",VLOOKUP($F116,DECLARATIONS!$C$5:$G$292,5,FALSE)))</f>
        <v/>
      </c>
      <c r="E116" s="188" t="str">
        <f>IF(ISNA(VLOOKUP($F116,DECLARATIONS!$C$5:$F$292,4,FALSE)),"",IF(VLOOKUP($F116,DECLARATIONS!$C$5:$F$292,4,FALSE)="","NOT DECLARED",VLOOKUP($F116,DECLARATIONS!$C$5:$F$292,4,FALSE)&amp;LEFT(VLOOKUP($F116,DECLARATIONS!$C$5:$H$292,6,FALSE))))</f>
        <v/>
      </c>
      <c r="F116" s="91"/>
      <c r="G116" s="196"/>
      <c r="H116" s="188" t="str">
        <f>IF(ISNA(VLOOKUP(F116,DECLARATIONS!C$5:D$292,2,FALSE)),"",IF(VLOOKUP(F116,DECLARATIONS!C$5:D$292,2,FALSE)="","NOT DECLARED",VLOOKUP(F116,DECLARATIONS!C$5:D$292,2,FALSE)))</f>
        <v/>
      </c>
      <c r="I116" s="186">
        <f>IF(LOWER(G116)="dnf",1,IF(G116&lt;ScoringTable!B$3,ScoringTable!I$2,VLOOKUP((1000-G116),ScoringTable!G$2:I$95,3)))</f>
        <v>0</v>
      </c>
      <c r="J116" s="186" t="str" cm="1">
        <f t="array" ref="J116">IF(ISBLANK(G116), "", IF(NOT(ISNUMBER(G116)), "Not a valid time", IF(E116="","", IF(RIGHT(E116)="B", _xlfn.IFS(G116&gt;Data!$Z$7,"...",G116&gt;Data!$AA$7,"Stage 1",G116&gt;Data!$AB$7,"Stage 2",G116&gt;Data!$AC$7,"Stage 3",G116&gt;Data!$AD$7,"Stage 4",G116&gt;Data!$AE$7,"Stage 5",G116&gt;Data!$AF$7,"Stage 6",G116&gt;Data!$AG$7,"Stage 7",G116&gt;Data!$AH$7,"Stage 8",G116&lt;=Data!$AH$7,"Stage 9"), _xlfn.IFS(G116&gt;Data!$Z$18,"...",G116&gt;Data!$AA$18,"Stage 1",G116&gt;Data!$AB$18,"Stage 2",G116&gt;Data!$AC$18,"Stage 3",G116&gt;Data!$AD$18,"Stage 4",G116&gt;Data!$AE$18,"Stage 5",G116&gt;Data!$AF$18,"Stage 6",G116&gt;Data!$AG$18,"Stage 7",G116&gt;Data!$AH$18,"Stage 8",G116&lt;=Data!$AH$18,"Stage 9")))))</f>
        <v/>
      </c>
      <c r="K116" s="266" t="str" cm="1">
        <f t="array" ref="K116">IFERROR(_xlfn.IFNA(
                      _xlfn.IFS(
                      G116="", "",
                      AND(E116="U9B",G116&lt;=Data!$AI$7), "U9 Boys record",
                      AND(E116="U11B",G116&lt;=Data!$AI$12), "U11 Boys record",
                      AND(E116="U9G",G116&lt;=Data!$AI$18), "U9 Girls record",
                      AND(E116="U11G",G116&lt;=Data!$AI$23), "U11 Girls record"
                       ),""), "")</f>
        <v/>
      </c>
    </row>
    <row r="117" spans="1:11" s="11" customFormat="1" ht="16" customHeight="1">
      <c r="A117" s="187" t="s">
        <v>2</v>
      </c>
      <c r="B117" s="188" t="str">
        <f>IF(ISNA(VLOOKUP($F117,DECLARATIONS!C$5:D$292,2,FALSE)),"",IF(VLOOKUP($F117,DECLARATIONS!C$5:D$292,2,FALSE)="","NOT DECLARED",IF(ISNA(_xlfn.TEXTBEFORE(VLOOKUP($F117,DECLARATIONS!C$5:D$292,2,FALSE)," ")),VLOOKUP($F117,DECLARATIONS!C$5:D$292,2,FALSE),_xlfn.TEXTBEFORE(VLOOKUP($F117,DECLARATIONS!C$5:D$292,2,FALSE)," "))))</f>
        <v/>
      </c>
      <c r="C117" s="188" t="str">
        <f>IF(ISNA(VLOOKUP($F117,DECLARATIONS!C$5:D$292,2,FALSE)),"",IF(VLOOKUP($F117,DECLARATIONS!C$5:D$292,2,FALSE)="","NOT DECLARED",IF(ISNA(_xlfn.TEXTAFTER(VLOOKUP($F117,DECLARATIONS!C$5:D$292,2,FALSE)," ")),VLOOKUP($F117,DECLARATIONS!C$5:D$292,2,FALSE),_xlfn.TEXTAFTER(VLOOKUP($F117,DECLARATIONS!C$5:D$292,2,FALSE)," "))))</f>
        <v/>
      </c>
      <c r="D117" s="188" t="str">
        <f>IF(ISNA(VLOOKUP($F117,DECLARATIONS!$C$5:$G$292,5,FALSE)),"",IF(VLOOKUP($F117,DECLARATIONS!$C$5:$G$292,5,FALSE)="","NOT DECLARED",VLOOKUP($F117,DECLARATIONS!$C$5:$G$292,5,FALSE)))</f>
        <v/>
      </c>
      <c r="E117" s="188" t="str">
        <f>IF(ISNA(VLOOKUP($F117,DECLARATIONS!$C$5:$F$292,4,FALSE)),"",IF(VLOOKUP($F117,DECLARATIONS!$C$5:$F$292,4,FALSE)="","NOT DECLARED",VLOOKUP($F117,DECLARATIONS!$C$5:$F$292,4,FALSE)&amp;LEFT(VLOOKUP($F117,DECLARATIONS!$C$5:$H$292,6,FALSE))))</f>
        <v/>
      </c>
      <c r="F117" s="91"/>
      <c r="G117" s="196"/>
      <c r="H117" s="188" t="str">
        <f>IF(ISNA(VLOOKUP(F117,DECLARATIONS!C$5:D$292,2,FALSE)),"",IF(VLOOKUP(F117,DECLARATIONS!C$5:D$292,2,FALSE)="","NOT DECLARED",VLOOKUP(F117,DECLARATIONS!C$5:D$292,2,FALSE)))</f>
        <v/>
      </c>
      <c r="I117" s="186">
        <f>IF(LOWER(G117)="dnf",1,IF(G117&lt;ScoringTable!B$3,ScoringTable!I$2,VLOOKUP((1000-G117),ScoringTable!G$2:I$95,3)))</f>
        <v>0</v>
      </c>
      <c r="J117" s="186" t="str" cm="1">
        <f t="array" ref="J117">IF(ISBLANK(G117), "", IF(NOT(ISNUMBER(G117)), "Not a valid time", IF(E117="","", IF(RIGHT(E117)="B", _xlfn.IFS(G117&gt;Data!$Z$7,"...",G117&gt;Data!$AA$7,"Stage 1",G117&gt;Data!$AB$7,"Stage 2",G117&gt;Data!$AC$7,"Stage 3",G117&gt;Data!$AD$7,"Stage 4",G117&gt;Data!$AE$7,"Stage 5",G117&gt;Data!$AF$7,"Stage 6",G117&gt;Data!$AG$7,"Stage 7",G117&gt;Data!$AH$7,"Stage 8",G117&lt;=Data!$AH$7,"Stage 9"), _xlfn.IFS(G117&gt;Data!$Z$18,"...",G117&gt;Data!$AA$18,"Stage 1",G117&gt;Data!$AB$18,"Stage 2",G117&gt;Data!$AC$18,"Stage 3",G117&gt;Data!$AD$18,"Stage 4",G117&gt;Data!$AE$18,"Stage 5",G117&gt;Data!$AF$18,"Stage 6",G117&gt;Data!$AG$18,"Stage 7",G117&gt;Data!$AH$18,"Stage 8",G117&lt;=Data!$AH$18,"Stage 9")))))</f>
        <v/>
      </c>
      <c r="K117" s="266" t="str" cm="1">
        <f t="array" ref="K117">IFERROR(_xlfn.IFNA(
                      _xlfn.IFS(
                      G117="", "",
                      AND(E117="U9B",G117&lt;=Data!$AI$7), "U9 Boys record",
                      AND(E117="U11B",G117&lt;=Data!$AI$12), "U11 Boys record",
                      AND(E117="U9G",G117&lt;=Data!$AI$18), "U9 Girls record",
                      AND(E117="U11G",G117&lt;=Data!$AI$23), "U11 Girls record"
                       ),""), "")</f>
        <v/>
      </c>
    </row>
    <row r="118" spans="1:11" s="11" customFormat="1" ht="16" customHeight="1">
      <c r="A118" s="187" t="s">
        <v>2</v>
      </c>
      <c r="B118" s="188" t="str">
        <f>IF(ISNA(VLOOKUP($F118,DECLARATIONS!C$5:D$292,2,FALSE)),"",IF(VLOOKUP($F118,DECLARATIONS!C$5:D$292,2,FALSE)="","NOT DECLARED",IF(ISNA(_xlfn.TEXTBEFORE(VLOOKUP($F118,DECLARATIONS!C$5:D$292,2,FALSE)," ")),VLOOKUP($F118,DECLARATIONS!C$5:D$292,2,FALSE),_xlfn.TEXTBEFORE(VLOOKUP($F118,DECLARATIONS!C$5:D$292,2,FALSE)," "))))</f>
        <v/>
      </c>
      <c r="C118" s="188" t="str">
        <f>IF(ISNA(VLOOKUP($F118,DECLARATIONS!C$5:D$292,2,FALSE)),"",IF(VLOOKUP($F118,DECLARATIONS!C$5:D$292,2,FALSE)="","NOT DECLARED",IF(ISNA(_xlfn.TEXTAFTER(VLOOKUP($F118,DECLARATIONS!C$5:D$292,2,FALSE)," ")),VLOOKUP($F118,DECLARATIONS!C$5:D$292,2,FALSE),_xlfn.TEXTAFTER(VLOOKUP($F118,DECLARATIONS!C$5:D$292,2,FALSE)," "))))</f>
        <v/>
      </c>
      <c r="D118" s="188" t="str">
        <f>IF(ISNA(VLOOKUP($F118,DECLARATIONS!$C$5:$G$292,5,FALSE)),"",IF(VLOOKUP($F118,DECLARATIONS!$C$5:$G$292,5,FALSE)="","NOT DECLARED",VLOOKUP($F118,DECLARATIONS!$C$5:$G$292,5,FALSE)))</f>
        <v/>
      </c>
      <c r="E118" s="188" t="str">
        <f>IF(ISNA(VLOOKUP($F118,DECLARATIONS!$C$5:$F$292,4,FALSE)),"",IF(VLOOKUP($F118,DECLARATIONS!$C$5:$F$292,4,FALSE)="","NOT DECLARED",VLOOKUP($F118,DECLARATIONS!$C$5:$F$292,4,FALSE)&amp;LEFT(VLOOKUP($F118,DECLARATIONS!$C$5:$H$292,6,FALSE))))</f>
        <v/>
      </c>
      <c r="F118" s="91"/>
      <c r="G118" s="196"/>
      <c r="H118" s="188" t="str">
        <f>IF(ISNA(VLOOKUP(F118,DECLARATIONS!C$5:D$292,2,FALSE)),"",IF(VLOOKUP(F118,DECLARATIONS!C$5:D$292,2,FALSE)="","NOT DECLARED",VLOOKUP(F118,DECLARATIONS!C$5:D$292,2,FALSE)))</f>
        <v/>
      </c>
      <c r="I118" s="186">
        <f>IF(LOWER(G118)="dnf",1,IF(G118&lt;ScoringTable!B$3,ScoringTable!I$2,VLOOKUP((1000-G118),ScoringTable!G$2:I$95,3)))</f>
        <v>0</v>
      </c>
      <c r="J118" s="186" t="str" cm="1">
        <f t="array" ref="J118">IF(ISBLANK(G118), "", IF(NOT(ISNUMBER(G118)), "Not a valid time", IF(E118="","", IF(RIGHT(E118)="B", _xlfn.IFS(G118&gt;Data!$Z$7,"...",G118&gt;Data!$AA$7,"Stage 1",G118&gt;Data!$AB$7,"Stage 2",G118&gt;Data!$AC$7,"Stage 3",G118&gt;Data!$AD$7,"Stage 4",G118&gt;Data!$AE$7,"Stage 5",G118&gt;Data!$AF$7,"Stage 6",G118&gt;Data!$AG$7,"Stage 7",G118&gt;Data!$AH$7,"Stage 8",G118&lt;=Data!$AH$7,"Stage 9"), _xlfn.IFS(G118&gt;Data!$Z$18,"...",G118&gt;Data!$AA$18,"Stage 1",G118&gt;Data!$AB$18,"Stage 2",G118&gt;Data!$AC$18,"Stage 3",G118&gt;Data!$AD$18,"Stage 4",G118&gt;Data!$AE$18,"Stage 5",G118&gt;Data!$AF$18,"Stage 6",G118&gt;Data!$AG$18,"Stage 7",G118&gt;Data!$AH$18,"Stage 8",G118&lt;=Data!$AH$18,"Stage 9")))))</f>
        <v/>
      </c>
      <c r="K118" s="266" t="str" cm="1">
        <f t="array" ref="K118">IFERROR(_xlfn.IFNA(
                      _xlfn.IFS(
                      G118="", "",
                      AND(E118="U9B",G118&lt;=Data!$AI$7), "U9 Boys record",
                      AND(E118="U11B",G118&lt;=Data!$AI$12), "U11 Boys record",
                      AND(E118="U9G",G118&lt;=Data!$AI$18), "U9 Girls record",
                      AND(E118="U11G",G118&lt;=Data!$AI$23), "U11 Girls record"
                       ),""), "")</f>
        <v/>
      </c>
    </row>
    <row r="119" spans="1:11" s="11" customFormat="1" ht="16" customHeight="1">
      <c r="A119" s="187" t="s">
        <v>2</v>
      </c>
      <c r="B119" s="188" t="str">
        <f>IF(ISNA(VLOOKUP($F119,DECLARATIONS!C$5:D$292,2,FALSE)),"",IF(VLOOKUP($F119,DECLARATIONS!C$5:D$292,2,FALSE)="","NOT DECLARED",IF(ISNA(_xlfn.TEXTBEFORE(VLOOKUP($F119,DECLARATIONS!C$5:D$292,2,FALSE)," ")),VLOOKUP($F119,DECLARATIONS!C$5:D$292,2,FALSE),_xlfn.TEXTBEFORE(VLOOKUP($F119,DECLARATIONS!C$5:D$292,2,FALSE)," "))))</f>
        <v/>
      </c>
      <c r="C119" s="188" t="str">
        <f>IF(ISNA(VLOOKUP($F119,DECLARATIONS!C$5:D$292,2,FALSE)),"",IF(VLOOKUP($F119,DECLARATIONS!C$5:D$292,2,FALSE)="","NOT DECLARED",IF(ISNA(_xlfn.TEXTAFTER(VLOOKUP($F119,DECLARATIONS!C$5:D$292,2,FALSE)," ")),VLOOKUP($F119,DECLARATIONS!C$5:D$292,2,FALSE),_xlfn.TEXTAFTER(VLOOKUP($F119,DECLARATIONS!C$5:D$292,2,FALSE)," "))))</f>
        <v/>
      </c>
      <c r="D119" s="188" t="str">
        <f>IF(ISNA(VLOOKUP($F119,DECLARATIONS!$C$5:$G$292,5,FALSE)),"",IF(VLOOKUP($F119,DECLARATIONS!$C$5:$G$292,5,FALSE)="","NOT DECLARED",VLOOKUP($F119,DECLARATIONS!$C$5:$G$292,5,FALSE)))</f>
        <v/>
      </c>
      <c r="E119" s="188" t="str">
        <f>IF(ISNA(VLOOKUP($F119,DECLARATIONS!$C$5:$F$292,4,FALSE)),"",IF(VLOOKUP($F119,DECLARATIONS!$C$5:$F$292,4,FALSE)="","NOT DECLARED",VLOOKUP($F119,DECLARATIONS!$C$5:$F$292,4,FALSE)&amp;LEFT(VLOOKUP($F119,DECLARATIONS!$C$5:$H$292,6,FALSE))))</f>
        <v/>
      </c>
      <c r="F119" s="91"/>
      <c r="G119" s="196"/>
      <c r="H119" s="188" t="str">
        <f>IF(ISNA(VLOOKUP(F119,DECLARATIONS!C$5:D$292,2,FALSE)),"",IF(VLOOKUP(F119,DECLARATIONS!C$5:D$292,2,FALSE)="","NOT DECLARED",VLOOKUP(F119,DECLARATIONS!C$5:D$292,2,FALSE)))</f>
        <v/>
      </c>
      <c r="I119" s="186">
        <f>IF(LOWER(G119)="dnf",1,IF(G119&lt;ScoringTable!B$3,ScoringTable!I$2,VLOOKUP((1000-G119),ScoringTable!G$2:I$95,3)))</f>
        <v>0</v>
      </c>
      <c r="J119" s="186" t="str" cm="1">
        <f t="array" ref="J119">IF(ISBLANK(G119), "", IF(NOT(ISNUMBER(G119)), "Not a valid time", IF(E119="","", IF(RIGHT(E119)="B", _xlfn.IFS(G119&gt;Data!$Z$7,"...",G119&gt;Data!$AA$7,"Stage 1",G119&gt;Data!$AB$7,"Stage 2",G119&gt;Data!$AC$7,"Stage 3",G119&gt;Data!$AD$7,"Stage 4",G119&gt;Data!$AE$7,"Stage 5",G119&gt;Data!$AF$7,"Stage 6",G119&gt;Data!$AG$7,"Stage 7",G119&gt;Data!$AH$7,"Stage 8",G119&lt;=Data!$AH$7,"Stage 9"), _xlfn.IFS(G119&gt;Data!$Z$18,"...",G119&gt;Data!$AA$18,"Stage 1",G119&gt;Data!$AB$18,"Stage 2",G119&gt;Data!$AC$18,"Stage 3",G119&gt;Data!$AD$18,"Stage 4",G119&gt;Data!$AE$18,"Stage 5",G119&gt;Data!$AF$18,"Stage 6",G119&gt;Data!$AG$18,"Stage 7",G119&gt;Data!$AH$18,"Stage 8",G119&lt;=Data!$AH$18,"Stage 9")))))</f>
        <v/>
      </c>
      <c r="K119" s="266" t="str" cm="1">
        <f t="array" ref="K119">IFERROR(_xlfn.IFNA(
                      _xlfn.IFS(
                      G119="", "",
                      AND(E119="U9B",G119&lt;=Data!$AI$7), "U9 Boys record",
                      AND(E119="U11B",G119&lt;=Data!$AI$12), "U11 Boys record",
                      AND(E119="U9G",G119&lt;=Data!$AI$18), "U9 Girls record",
                      AND(E119="U11G",G119&lt;=Data!$AI$23), "U11 Girls record"
                       ),""), "")</f>
        <v/>
      </c>
    </row>
    <row r="120" spans="1:11" s="11" customFormat="1" ht="16" customHeight="1">
      <c r="A120" s="187" t="s">
        <v>2</v>
      </c>
      <c r="B120" s="188" t="str">
        <f>IF(ISNA(VLOOKUP($F120,DECLARATIONS!C$5:D$292,2,FALSE)),"",IF(VLOOKUP($F120,DECLARATIONS!C$5:D$292,2,FALSE)="","NOT DECLARED",IF(ISNA(_xlfn.TEXTBEFORE(VLOOKUP($F120,DECLARATIONS!C$5:D$292,2,FALSE)," ")),VLOOKUP($F120,DECLARATIONS!C$5:D$292,2,FALSE),_xlfn.TEXTBEFORE(VLOOKUP($F120,DECLARATIONS!C$5:D$292,2,FALSE)," "))))</f>
        <v/>
      </c>
      <c r="C120" s="188" t="str">
        <f>IF(ISNA(VLOOKUP($F120,DECLARATIONS!C$5:D$292,2,FALSE)),"",IF(VLOOKUP($F120,DECLARATIONS!C$5:D$292,2,FALSE)="","NOT DECLARED",IF(ISNA(_xlfn.TEXTAFTER(VLOOKUP($F120,DECLARATIONS!C$5:D$292,2,FALSE)," ")),VLOOKUP($F120,DECLARATIONS!C$5:D$292,2,FALSE),_xlfn.TEXTAFTER(VLOOKUP($F120,DECLARATIONS!C$5:D$292,2,FALSE)," "))))</f>
        <v/>
      </c>
      <c r="D120" s="188" t="str">
        <f>IF(ISNA(VLOOKUP($F120,DECLARATIONS!$C$5:$G$292,5,FALSE)),"",IF(VLOOKUP($F120,DECLARATIONS!$C$5:$G$292,5,FALSE)="","NOT DECLARED",VLOOKUP($F120,DECLARATIONS!$C$5:$G$292,5,FALSE)))</f>
        <v/>
      </c>
      <c r="E120" s="188" t="str">
        <f>IF(ISNA(VLOOKUP($F120,DECLARATIONS!$C$5:$F$292,4,FALSE)),"",IF(VLOOKUP($F120,DECLARATIONS!$C$5:$F$292,4,FALSE)="","NOT DECLARED",VLOOKUP($F120,DECLARATIONS!$C$5:$F$292,4,FALSE)&amp;LEFT(VLOOKUP($F120,DECLARATIONS!$C$5:$H$292,6,FALSE))))</f>
        <v/>
      </c>
      <c r="F120" s="91"/>
      <c r="G120" s="196"/>
      <c r="H120" s="188" t="str">
        <f>IF(ISNA(VLOOKUP(F120,DECLARATIONS!C$5:D$292,2,FALSE)),"",IF(VLOOKUP(F120,DECLARATIONS!C$5:D$292,2,FALSE)="","NOT DECLARED",VLOOKUP(F120,DECLARATIONS!C$5:D$292,2,FALSE)))</f>
        <v/>
      </c>
      <c r="I120" s="186">
        <f>IF(LOWER(G120)="dnf",1,IF(G120&lt;ScoringTable!B$3,ScoringTable!I$2,VLOOKUP((1000-G120),ScoringTable!G$2:I$95,3)))</f>
        <v>0</v>
      </c>
      <c r="J120" s="186" t="str" cm="1">
        <f t="array" ref="J120">IF(ISBLANK(G120), "", IF(NOT(ISNUMBER(G120)), "Not a valid time", IF(E120="","", IF(RIGHT(E120)="B", _xlfn.IFS(G120&gt;Data!$Z$7,"...",G120&gt;Data!$AA$7,"Stage 1",G120&gt;Data!$AB$7,"Stage 2",G120&gt;Data!$AC$7,"Stage 3",G120&gt;Data!$AD$7,"Stage 4",G120&gt;Data!$AE$7,"Stage 5",G120&gt;Data!$AF$7,"Stage 6",G120&gt;Data!$AG$7,"Stage 7",G120&gt;Data!$AH$7,"Stage 8",G120&lt;=Data!$AH$7,"Stage 9"), _xlfn.IFS(G120&gt;Data!$Z$18,"...",G120&gt;Data!$AA$18,"Stage 1",G120&gt;Data!$AB$18,"Stage 2",G120&gt;Data!$AC$18,"Stage 3",G120&gt;Data!$AD$18,"Stage 4",G120&gt;Data!$AE$18,"Stage 5",G120&gt;Data!$AF$18,"Stage 6",G120&gt;Data!$AG$18,"Stage 7",G120&gt;Data!$AH$18,"Stage 8",G120&lt;=Data!$AH$18,"Stage 9")))))</f>
        <v/>
      </c>
      <c r="K120" s="266" t="str" cm="1">
        <f t="array" ref="K120">IFERROR(_xlfn.IFNA(
                      _xlfn.IFS(
                      G120="", "",
                      AND(E120="U9B",G120&lt;=Data!$AI$7), "U9 Boys record",
                      AND(E120="U11B",G120&lt;=Data!$AI$12), "U11 Boys record",
                      AND(E120="U9G",G120&lt;=Data!$AI$18), "U9 Girls record",
                      AND(E120="U11G",G120&lt;=Data!$AI$23), "U11 Girls record"
                       ),""), "")</f>
        <v/>
      </c>
    </row>
    <row r="121" spans="1:11" s="11" customFormat="1" ht="16" customHeight="1">
      <c r="A121" s="187" t="s">
        <v>2</v>
      </c>
      <c r="B121" s="188" t="str">
        <f>IF(ISNA(VLOOKUP($F121,DECLARATIONS!C$5:D$292,2,FALSE)),"",IF(VLOOKUP($F121,DECLARATIONS!C$5:D$292,2,FALSE)="","NOT DECLARED",IF(ISNA(_xlfn.TEXTBEFORE(VLOOKUP($F121,DECLARATIONS!C$5:D$292,2,FALSE)," ")),VLOOKUP($F121,DECLARATIONS!C$5:D$292,2,FALSE),_xlfn.TEXTBEFORE(VLOOKUP($F121,DECLARATIONS!C$5:D$292,2,FALSE)," "))))</f>
        <v/>
      </c>
      <c r="C121" s="188" t="str">
        <f>IF(ISNA(VLOOKUP($F121,DECLARATIONS!C$5:D$292,2,FALSE)),"",IF(VLOOKUP($F121,DECLARATIONS!C$5:D$292,2,FALSE)="","NOT DECLARED",IF(ISNA(_xlfn.TEXTAFTER(VLOOKUP($F121,DECLARATIONS!C$5:D$292,2,FALSE)," ")),VLOOKUP($F121,DECLARATIONS!C$5:D$292,2,FALSE),_xlfn.TEXTAFTER(VLOOKUP($F121,DECLARATIONS!C$5:D$292,2,FALSE)," "))))</f>
        <v/>
      </c>
      <c r="D121" s="188" t="str">
        <f>IF(ISNA(VLOOKUP($F121,DECLARATIONS!$C$5:$G$292,5,FALSE)),"",IF(VLOOKUP($F121,DECLARATIONS!$C$5:$G$292,5,FALSE)="","NOT DECLARED",VLOOKUP($F121,DECLARATIONS!$C$5:$G$292,5,FALSE)))</f>
        <v/>
      </c>
      <c r="E121" s="188" t="str">
        <f>IF(ISNA(VLOOKUP($F121,DECLARATIONS!$C$5:$F$292,4,FALSE)),"",IF(VLOOKUP($F121,DECLARATIONS!$C$5:$F$292,4,FALSE)="","NOT DECLARED",VLOOKUP($F121,DECLARATIONS!$C$5:$F$292,4,FALSE)&amp;LEFT(VLOOKUP($F121,DECLARATIONS!$C$5:$H$292,6,FALSE))))</f>
        <v/>
      </c>
      <c r="F121" s="91"/>
      <c r="G121" s="196"/>
      <c r="H121" s="188" t="str">
        <f>IF(ISNA(VLOOKUP(F121,DECLARATIONS!C$5:D$292,2,FALSE)),"",IF(VLOOKUP(F121,DECLARATIONS!C$5:D$292,2,FALSE)="","NOT DECLARED",VLOOKUP(F121,DECLARATIONS!C$5:D$292,2,FALSE)))</f>
        <v/>
      </c>
      <c r="I121" s="186">
        <f>IF(LOWER(G121)="dnf",1,IF(G121&lt;ScoringTable!B$3,ScoringTable!I$2,VLOOKUP((1000-G121),ScoringTable!G$2:I$95,3)))</f>
        <v>0</v>
      </c>
      <c r="J121" s="186" t="str" cm="1">
        <f t="array" ref="J121">IF(ISBLANK(G121), "", IF(NOT(ISNUMBER(G121)), "Not a valid time", IF(E121="","", IF(RIGHT(E121)="B", _xlfn.IFS(G121&gt;Data!$Z$7,"...",G121&gt;Data!$AA$7,"Stage 1",G121&gt;Data!$AB$7,"Stage 2",G121&gt;Data!$AC$7,"Stage 3",G121&gt;Data!$AD$7,"Stage 4",G121&gt;Data!$AE$7,"Stage 5",G121&gt;Data!$AF$7,"Stage 6",G121&gt;Data!$AG$7,"Stage 7",G121&gt;Data!$AH$7,"Stage 8",G121&lt;=Data!$AH$7,"Stage 9"), _xlfn.IFS(G121&gt;Data!$Z$18,"...",G121&gt;Data!$AA$18,"Stage 1",G121&gt;Data!$AB$18,"Stage 2",G121&gt;Data!$AC$18,"Stage 3",G121&gt;Data!$AD$18,"Stage 4",G121&gt;Data!$AE$18,"Stage 5",G121&gt;Data!$AF$18,"Stage 6",G121&gt;Data!$AG$18,"Stage 7",G121&gt;Data!$AH$18,"Stage 8",G121&lt;=Data!$AH$18,"Stage 9")))))</f>
        <v/>
      </c>
      <c r="K121" s="266" t="str" cm="1">
        <f t="array" ref="K121">IFERROR(_xlfn.IFNA(
                      _xlfn.IFS(
                      G121="", "",
                      AND(E121="U9B",G121&lt;=Data!$AI$7), "U9 Boys record",
                      AND(E121="U11B",G121&lt;=Data!$AI$12), "U11 Boys record",
                      AND(E121="U9G",G121&lt;=Data!$AI$18), "U9 Girls record",
                      AND(E121="U11G",G121&lt;=Data!$AI$23), "U11 Girls record"
                       ),""), "")</f>
        <v/>
      </c>
    </row>
    <row r="122" spans="1:11" s="11" customFormat="1" ht="16" customHeight="1">
      <c r="A122" s="187" t="s">
        <v>2</v>
      </c>
      <c r="B122" s="188" t="str">
        <f>IF(ISNA(VLOOKUP($F122,DECLARATIONS!C$5:D$292,2,FALSE)),"",IF(VLOOKUP($F122,DECLARATIONS!C$5:D$292,2,FALSE)="","NOT DECLARED",IF(ISNA(_xlfn.TEXTBEFORE(VLOOKUP($F122,DECLARATIONS!C$5:D$292,2,FALSE)," ")),VLOOKUP($F122,DECLARATIONS!C$5:D$292,2,FALSE),_xlfn.TEXTBEFORE(VLOOKUP($F122,DECLARATIONS!C$5:D$292,2,FALSE)," "))))</f>
        <v/>
      </c>
      <c r="C122" s="188" t="str">
        <f>IF(ISNA(VLOOKUP($F122,DECLARATIONS!C$5:D$292,2,FALSE)),"",IF(VLOOKUP($F122,DECLARATIONS!C$5:D$292,2,FALSE)="","NOT DECLARED",IF(ISNA(_xlfn.TEXTAFTER(VLOOKUP($F122,DECLARATIONS!C$5:D$292,2,FALSE)," ")),VLOOKUP($F122,DECLARATIONS!C$5:D$292,2,FALSE),_xlfn.TEXTAFTER(VLOOKUP($F122,DECLARATIONS!C$5:D$292,2,FALSE)," "))))</f>
        <v/>
      </c>
      <c r="D122" s="188" t="str">
        <f>IF(ISNA(VLOOKUP($F122,DECLARATIONS!$C$5:$G$292,5,FALSE)),"",IF(VLOOKUP($F122,DECLARATIONS!$C$5:$G$292,5,FALSE)="","NOT DECLARED",VLOOKUP($F122,DECLARATIONS!$C$5:$G$292,5,FALSE)))</f>
        <v/>
      </c>
      <c r="E122" s="188" t="str">
        <f>IF(ISNA(VLOOKUP($F122,DECLARATIONS!$C$5:$F$292,4,FALSE)),"",IF(VLOOKUP($F122,DECLARATIONS!$C$5:$F$292,4,FALSE)="","NOT DECLARED",VLOOKUP($F122,DECLARATIONS!$C$5:$F$292,4,FALSE)&amp;LEFT(VLOOKUP($F122,DECLARATIONS!$C$5:$H$292,6,FALSE))))</f>
        <v/>
      </c>
      <c r="F122" s="91"/>
      <c r="G122" s="196"/>
      <c r="H122" s="188" t="str">
        <f>IF(ISNA(VLOOKUP(F122,DECLARATIONS!C$5:D$292,2,FALSE)),"",IF(VLOOKUP(F122,DECLARATIONS!C$5:D$292,2,FALSE)="","NOT DECLARED",VLOOKUP(F122,DECLARATIONS!C$5:D$292,2,FALSE)))</f>
        <v/>
      </c>
      <c r="I122" s="186">
        <f>IF(LOWER(G122)="dnf",1,IF(G122&lt;ScoringTable!B$3,ScoringTable!I$2,VLOOKUP((1000-G122),ScoringTable!G$2:I$95,3)))</f>
        <v>0</v>
      </c>
      <c r="J122" s="186" t="str" cm="1">
        <f t="array" ref="J122">IF(ISBLANK(G122), "", IF(NOT(ISNUMBER(G122)), "Not a valid time", IF(E122="","", IF(RIGHT(E122)="B", _xlfn.IFS(G122&gt;Data!$Z$7,"...",G122&gt;Data!$AA$7,"Stage 1",G122&gt;Data!$AB$7,"Stage 2",G122&gt;Data!$AC$7,"Stage 3",G122&gt;Data!$AD$7,"Stage 4",G122&gt;Data!$AE$7,"Stage 5",G122&gt;Data!$AF$7,"Stage 6",G122&gt;Data!$AG$7,"Stage 7",G122&gt;Data!$AH$7,"Stage 8",G122&lt;=Data!$AH$7,"Stage 9"), _xlfn.IFS(G122&gt;Data!$Z$18,"...",G122&gt;Data!$AA$18,"Stage 1",G122&gt;Data!$AB$18,"Stage 2",G122&gt;Data!$AC$18,"Stage 3",G122&gt;Data!$AD$18,"Stage 4",G122&gt;Data!$AE$18,"Stage 5",G122&gt;Data!$AF$18,"Stage 6",G122&gt;Data!$AG$18,"Stage 7",G122&gt;Data!$AH$18,"Stage 8",G122&lt;=Data!$AH$18,"Stage 9")))))</f>
        <v/>
      </c>
      <c r="K122" s="266" t="str" cm="1">
        <f t="array" ref="K122">IFERROR(_xlfn.IFNA(
                      _xlfn.IFS(
                      G122="", "",
                      AND(E122="U9B",G122&lt;=Data!$AI$7), "U9 Boys record",
                      AND(E122="U11B",G122&lt;=Data!$AI$12), "U11 Boys record",
                      AND(E122="U9G",G122&lt;=Data!$AI$18), "U9 Girls record",
                      AND(E122="U11G",G122&lt;=Data!$AI$23), "U11 Girls record"
                       ),""), "")</f>
        <v/>
      </c>
    </row>
    <row r="123" spans="1:11" s="11" customFormat="1" ht="16" customHeight="1">
      <c r="A123" s="187" t="s">
        <v>2</v>
      </c>
      <c r="B123" s="188" t="str">
        <f>IF(ISNA(VLOOKUP($F123,DECLARATIONS!C$5:D$292,2,FALSE)),"",IF(VLOOKUP($F123,DECLARATIONS!C$5:D$292,2,FALSE)="","NOT DECLARED",IF(ISNA(_xlfn.TEXTBEFORE(VLOOKUP($F123,DECLARATIONS!C$5:D$292,2,FALSE)," ")),VLOOKUP($F123,DECLARATIONS!C$5:D$292,2,FALSE),_xlfn.TEXTBEFORE(VLOOKUP($F123,DECLARATIONS!C$5:D$292,2,FALSE)," "))))</f>
        <v/>
      </c>
      <c r="C123" s="188" t="str">
        <f>IF(ISNA(VLOOKUP($F123,DECLARATIONS!C$5:D$292,2,FALSE)),"",IF(VLOOKUP($F123,DECLARATIONS!C$5:D$292,2,FALSE)="","NOT DECLARED",IF(ISNA(_xlfn.TEXTAFTER(VLOOKUP($F123,DECLARATIONS!C$5:D$292,2,FALSE)," ")),VLOOKUP($F123,DECLARATIONS!C$5:D$292,2,FALSE),_xlfn.TEXTAFTER(VLOOKUP($F123,DECLARATIONS!C$5:D$292,2,FALSE)," "))))</f>
        <v/>
      </c>
      <c r="D123" s="188" t="str">
        <f>IF(ISNA(VLOOKUP($F123,DECLARATIONS!$C$5:$G$292,5,FALSE)),"",IF(VLOOKUP($F123,DECLARATIONS!$C$5:$G$292,5,FALSE)="","NOT DECLARED",VLOOKUP($F123,DECLARATIONS!$C$5:$G$292,5,FALSE)))</f>
        <v/>
      </c>
      <c r="E123" s="188" t="str">
        <f>IF(ISNA(VLOOKUP($F123,DECLARATIONS!$C$5:$F$292,4,FALSE)),"",IF(VLOOKUP($F123,DECLARATIONS!$C$5:$F$292,4,FALSE)="","NOT DECLARED",VLOOKUP($F123,DECLARATIONS!$C$5:$F$292,4,FALSE)&amp;LEFT(VLOOKUP($F123,DECLARATIONS!$C$5:$H$292,6,FALSE))))</f>
        <v/>
      </c>
      <c r="F123" s="91"/>
      <c r="G123" s="196"/>
      <c r="H123" s="188" t="str">
        <f>IF(ISNA(VLOOKUP(F123,DECLARATIONS!C$5:D$292,2,FALSE)),"",IF(VLOOKUP(F123,DECLARATIONS!C$5:D$292,2,FALSE)="","NOT DECLARED",VLOOKUP(F123,DECLARATIONS!C$5:D$292,2,FALSE)))</f>
        <v/>
      </c>
      <c r="I123" s="186">
        <f>IF(LOWER(G123)="dnf",1,IF(G123&lt;ScoringTable!B$3,ScoringTable!I$2,VLOOKUP((1000-G123),ScoringTable!G$2:I$95,3)))</f>
        <v>0</v>
      </c>
      <c r="J123" s="186" t="str" cm="1">
        <f t="array" ref="J123">IF(ISBLANK(G123), "", IF(NOT(ISNUMBER(G123)), "Not a valid time", IF(E123="","", IF(RIGHT(E123)="B", _xlfn.IFS(G123&gt;Data!$Z$7,"...",G123&gt;Data!$AA$7,"Stage 1",G123&gt;Data!$AB$7,"Stage 2",G123&gt;Data!$AC$7,"Stage 3",G123&gt;Data!$AD$7,"Stage 4",G123&gt;Data!$AE$7,"Stage 5",G123&gt;Data!$AF$7,"Stage 6",G123&gt;Data!$AG$7,"Stage 7",G123&gt;Data!$AH$7,"Stage 8",G123&lt;=Data!$AH$7,"Stage 9"), _xlfn.IFS(G123&gt;Data!$Z$18,"...",G123&gt;Data!$AA$18,"Stage 1",G123&gt;Data!$AB$18,"Stage 2",G123&gt;Data!$AC$18,"Stage 3",G123&gt;Data!$AD$18,"Stage 4",G123&gt;Data!$AE$18,"Stage 5",G123&gt;Data!$AF$18,"Stage 6",G123&gt;Data!$AG$18,"Stage 7",G123&gt;Data!$AH$18,"Stage 8",G123&lt;=Data!$AH$18,"Stage 9")))))</f>
        <v/>
      </c>
      <c r="K123" s="266" t="str" cm="1">
        <f t="array" ref="K123">IFERROR(_xlfn.IFNA(
                      _xlfn.IFS(
                      G123="", "",
                      AND(E123="U9B",G123&lt;=Data!$AI$7), "U9 Boys record",
                      AND(E123="U11B",G123&lt;=Data!$AI$12), "U11 Boys record",
                      AND(E123="U9G",G123&lt;=Data!$AI$18), "U9 Girls record",
                      AND(E123="U11G",G123&lt;=Data!$AI$23), "U11 Girls record"
                       ),""), "")</f>
        <v/>
      </c>
    </row>
    <row r="124" spans="1:11" s="11" customFormat="1" ht="16" customHeight="1">
      <c r="A124" s="187" t="s">
        <v>2</v>
      </c>
      <c r="B124" s="188" t="str">
        <f>IF(ISNA(VLOOKUP($F124,DECLARATIONS!C$5:D$292,2,FALSE)),"",IF(VLOOKUP($F124,DECLARATIONS!C$5:D$292,2,FALSE)="","NOT DECLARED",IF(ISNA(_xlfn.TEXTBEFORE(VLOOKUP($F124,DECLARATIONS!C$5:D$292,2,FALSE)," ")),VLOOKUP($F124,DECLARATIONS!C$5:D$292,2,FALSE),_xlfn.TEXTBEFORE(VLOOKUP($F124,DECLARATIONS!C$5:D$292,2,FALSE)," "))))</f>
        <v/>
      </c>
      <c r="C124" s="188" t="str">
        <f>IF(ISNA(VLOOKUP($F124,DECLARATIONS!C$5:D$292,2,FALSE)),"",IF(VLOOKUP($F124,DECLARATIONS!C$5:D$292,2,FALSE)="","NOT DECLARED",IF(ISNA(_xlfn.TEXTAFTER(VLOOKUP($F124,DECLARATIONS!C$5:D$292,2,FALSE)," ")),VLOOKUP($F124,DECLARATIONS!C$5:D$292,2,FALSE),_xlfn.TEXTAFTER(VLOOKUP($F124,DECLARATIONS!C$5:D$292,2,FALSE)," "))))</f>
        <v/>
      </c>
      <c r="D124" s="188" t="str">
        <f>IF(ISNA(VLOOKUP($F124,DECLARATIONS!$C$5:$G$292,5,FALSE)),"",IF(VLOOKUP($F124,DECLARATIONS!$C$5:$G$292,5,FALSE)="","NOT DECLARED",VLOOKUP($F124,DECLARATIONS!$C$5:$G$292,5,FALSE)))</f>
        <v/>
      </c>
      <c r="E124" s="188" t="str">
        <f>IF(ISNA(VLOOKUP($F124,DECLARATIONS!$C$5:$F$292,4,FALSE)),"",IF(VLOOKUP($F124,DECLARATIONS!$C$5:$F$292,4,FALSE)="","NOT DECLARED",VLOOKUP($F124,DECLARATIONS!$C$5:$F$292,4,FALSE)&amp;LEFT(VLOOKUP($F124,DECLARATIONS!$C$5:$H$292,6,FALSE))))</f>
        <v/>
      </c>
      <c r="F124" s="91"/>
      <c r="G124" s="196"/>
      <c r="H124" s="188" t="str">
        <f>IF(ISNA(VLOOKUP(F124,DECLARATIONS!C$5:D$292,2,FALSE)),"",IF(VLOOKUP(F124,DECLARATIONS!C$5:D$292,2,FALSE)="","NOT DECLARED",VLOOKUP(F124,DECLARATIONS!C$5:D$292,2,FALSE)))</f>
        <v/>
      </c>
      <c r="I124" s="186">
        <f>IF(LOWER(G124)="dnf",1,IF(G124&lt;ScoringTable!B$3,ScoringTable!I$2,VLOOKUP((1000-G124),ScoringTable!G$2:I$95,3)))</f>
        <v>0</v>
      </c>
      <c r="J124" s="186" t="str" cm="1">
        <f t="array" ref="J124">IF(ISBLANK(G124), "", IF(NOT(ISNUMBER(G124)), "Not a valid time", IF(E124="","", IF(RIGHT(E124)="B", _xlfn.IFS(G124&gt;Data!$Z$7,"...",G124&gt;Data!$AA$7,"Stage 1",G124&gt;Data!$AB$7,"Stage 2",G124&gt;Data!$AC$7,"Stage 3",G124&gt;Data!$AD$7,"Stage 4",G124&gt;Data!$AE$7,"Stage 5",G124&gt;Data!$AF$7,"Stage 6",G124&gt;Data!$AG$7,"Stage 7",G124&gt;Data!$AH$7,"Stage 8",G124&lt;=Data!$AH$7,"Stage 9"), _xlfn.IFS(G124&gt;Data!$Z$18,"...",G124&gt;Data!$AA$18,"Stage 1",G124&gt;Data!$AB$18,"Stage 2",G124&gt;Data!$AC$18,"Stage 3",G124&gt;Data!$AD$18,"Stage 4",G124&gt;Data!$AE$18,"Stage 5",G124&gt;Data!$AF$18,"Stage 6",G124&gt;Data!$AG$18,"Stage 7",G124&gt;Data!$AH$18,"Stage 8",G124&lt;=Data!$AH$18,"Stage 9")))))</f>
        <v/>
      </c>
      <c r="K124" s="266" t="str" cm="1">
        <f t="array" ref="K124">IFERROR(_xlfn.IFNA(
                      _xlfn.IFS(
                      G124="", "",
                      AND(E124="U9B",G124&lt;=Data!$AI$7), "U9 Boys record",
                      AND(E124="U11B",G124&lt;=Data!$AI$12), "U11 Boys record",
                      AND(E124="U9G",G124&lt;=Data!$AI$18), "U9 Girls record",
                      AND(E124="U11G",G124&lt;=Data!$AI$23), "U11 Girls record"
                       ),""), "")</f>
        <v/>
      </c>
    </row>
    <row r="125" spans="1:11" s="11" customFormat="1" ht="16" customHeight="1">
      <c r="A125" s="187" t="s">
        <v>2</v>
      </c>
      <c r="B125" s="188" t="str">
        <f>IF(ISNA(VLOOKUP($F125,DECLARATIONS!C$5:D$292,2,FALSE)),"",IF(VLOOKUP($F125,DECLARATIONS!C$5:D$292,2,FALSE)="","NOT DECLARED",IF(ISNA(_xlfn.TEXTBEFORE(VLOOKUP($F125,DECLARATIONS!C$5:D$292,2,FALSE)," ")),VLOOKUP($F125,DECLARATIONS!C$5:D$292,2,FALSE),_xlfn.TEXTBEFORE(VLOOKUP($F125,DECLARATIONS!C$5:D$292,2,FALSE)," "))))</f>
        <v/>
      </c>
      <c r="C125" s="188" t="str">
        <f>IF(ISNA(VLOOKUP($F125,DECLARATIONS!C$5:D$292,2,FALSE)),"",IF(VLOOKUP($F125,DECLARATIONS!C$5:D$292,2,FALSE)="","NOT DECLARED",IF(ISNA(_xlfn.TEXTAFTER(VLOOKUP($F125,DECLARATIONS!C$5:D$292,2,FALSE)," ")),VLOOKUP($F125,DECLARATIONS!C$5:D$292,2,FALSE),_xlfn.TEXTAFTER(VLOOKUP($F125,DECLARATIONS!C$5:D$292,2,FALSE)," "))))</f>
        <v/>
      </c>
      <c r="D125" s="188" t="str">
        <f>IF(ISNA(VLOOKUP($F125,DECLARATIONS!$C$5:$G$292,5,FALSE)),"",IF(VLOOKUP($F125,DECLARATIONS!$C$5:$G$292,5,FALSE)="","NOT DECLARED",VLOOKUP($F125,DECLARATIONS!$C$5:$G$292,5,FALSE)))</f>
        <v/>
      </c>
      <c r="E125" s="188" t="str">
        <f>IF(ISNA(VLOOKUP($F125,DECLARATIONS!$C$5:$F$292,4,FALSE)),"",IF(VLOOKUP($F125,DECLARATIONS!$C$5:$F$292,4,FALSE)="","NOT DECLARED",VLOOKUP($F125,DECLARATIONS!$C$5:$F$292,4,FALSE)&amp;LEFT(VLOOKUP($F125,DECLARATIONS!$C$5:$H$292,6,FALSE))))</f>
        <v/>
      </c>
      <c r="F125" s="91"/>
      <c r="G125" s="196"/>
      <c r="H125" s="188" t="str">
        <f>IF(ISNA(VLOOKUP(F125,DECLARATIONS!C$5:D$292,2,FALSE)),"",IF(VLOOKUP(F125,DECLARATIONS!C$5:D$292,2,FALSE)="","NOT DECLARED",VLOOKUP(F125,DECLARATIONS!C$5:D$292,2,FALSE)))</f>
        <v/>
      </c>
      <c r="I125" s="186">
        <f>IF(LOWER(G125)="dnf",1,IF(G125&lt;ScoringTable!B$3,ScoringTable!I$2,VLOOKUP((1000-G125),ScoringTable!G$2:I$95,3)))</f>
        <v>0</v>
      </c>
      <c r="J125" s="186" t="str" cm="1">
        <f t="array" ref="J125">IF(ISBLANK(G125), "", IF(NOT(ISNUMBER(G125)), "Not a valid time", IF(E125="","", IF(RIGHT(E125)="B", _xlfn.IFS(G125&gt;Data!$Z$7,"...",G125&gt;Data!$AA$7,"Stage 1",G125&gt;Data!$AB$7,"Stage 2",G125&gt;Data!$AC$7,"Stage 3",G125&gt;Data!$AD$7,"Stage 4",G125&gt;Data!$AE$7,"Stage 5",G125&gt;Data!$AF$7,"Stage 6",G125&gt;Data!$AG$7,"Stage 7",G125&gt;Data!$AH$7,"Stage 8",G125&lt;=Data!$AH$7,"Stage 9"), _xlfn.IFS(G125&gt;Data!$Z$18,"...",G125&gt;Data!$AA$18,"Stage 1",G125&gt;Data!$AB$18,"Stage 2",G125&gt;Data!$AC$18,"Stage 3",G125&gt;Data!$AD$18,"Stage 4",G125&gt;Data!$AE$18,"Stage 5",G125&gt;Data!$AF$18,"Stage 6",G125&gt;Data!$AG$18,"Stage 7",G125&gt;Data!$AH$18,"Stage 8",G125&lt;=Data!$AH$18,"Stage 9")))))</f>
        <v/>
      </c>
      <c r="K125" s="266" t="str" cm="1">
        <f t="array" ref="K125">IFERROR(_xlfn.IFNA(
                      _xlfn.IFS(
                      G125="", "",
                      AND(E125="U9B",G125&lt;=Data!$AI$7), "U9 Boys record",
                      AND(E125="U11B",G125&lt;=Data!$AI$12), "U11 Boys record",
                      AND(E125="U9G",G125&lt;=Data!$AI$18), "U9 Girls record",
                      AND(E125="U11G",G125&lt;=Data!$AI$23), "U11 Girls record"
                       ),""), "")</f>
        <v/>
      </c>
    </row>
    <row r="126" spans="1:11" s="11" customFormat="1" ht="16" customHeight="1">
      <c r="A126" s="187" t="s">
        <v>2</v>
      </c>
      <c r="B126" s="188" t="str">
        <f>IF(ISNA(VLOOKUP($F126,DECLARATIONS!C$5:D$292,2,FALSE)),"",IF(VLOOKUP($F126,DECLARATIONS!C$5:D$292,2,FALSE)="","NOT DECLARED",IF(ISNA(_xlfn.TEXTBEFORE(VLOOKUP($F126,DECLARATIONS!C$5:D$292,2,FALSE)," ")),VLOOKUP($F126,DECLARATIONS!C$5:D$292,2,FALSE),_xlfn.TEXTBEFORE(VLOOKUP($F126,DECLARATIONS!C$5:D$292,2,FALSE)," "))))</f>
        <v/>
      </c>
      <c r="C126" s="188" t="str">
        <f>IF(ISNA(VLOOKUP($F126,DECLARATIONS!C$5:D$292,2,FALSE)),"",IF(VLOOKUP($F126,DECLARATIONS!C$5:D$292,2,FALSE)="","NOT DECLARED",IF(ISNA(_xlfn.TEXTAFTER(VLOOKUP($F126,DECLARATIONS!C$5:D$292,2,FALSE)," ")),VLOOKUP($F126,DECLARATIONS!C$5:D$292,2,FALSE),_xlfn.TEXTAFTER(VLOOKUP($F126,DECLARATIONS!C$5:D$292,2,FALSE)," "))))</f>
        <v/>
      </c>
      <c r="D126" s="188" t="str">
        <f>IF(ISNA(VLOOKUP($F126,DECLARATIONS!$C$5:$G$292,5,FALSE)),"",IF(VLOOKUP($F126,DECLARATIONS!$C$5:$G$292,5,FALSE)="","NOT DECLARED",VLOOKUP($F126,DECLARATIONS!$C$5:$G$292,5,FALSE)))</f>
        <v/>
      </c>
      <c r="E126" s="188" t="str">
        <f>IF(ISNA(VLOOKUP($F126,DECLARATIONS!$C$5:$F$292,4,FALSE)),"",IF(VLOOKUP($F126,DECLARATIONS!$C$5:$F$292,4,FALSE)="","NOT DECLARED",VLOOKUP($F126,DECLARATIONS!$C$5:$F$292,4,FALSE)&amp;LEFT(VLOOKUP($F126,DECLARATIONS!$C$5:$H$292,6,FALSE))))</f>
        <v/>
      </c>
      <c r="F126" s="91"/>
      <c r="G126" s="196"/>
      <c r="H126" s="188" t="str">
        <f>IF(ISNA(VLOOKUP(F126,DECLARATIONS!C$5:D$292,2,FALSE)),"",IF(VLOOKUP(F126,DECLARATIONS!C$5:D$292,2,FALSE)="","NOT DECLARED",VLOOKUP(F126,DECLARATIONS!C$5:D$292,2,FALSE)))</f>
        <v/>
      </c>
      <c r="I126" s="186">
        <f>IF(LOWER(G126)="dnf",1,IF(G126&lt;ScoringTable!B$3,ScoringTable!I$2,VLOOKUP((1000-G126),ScoringTable!G$2:I$95,3)))</f>
        <v>0</v>
      </c>
      <c r="J126" s="186" t="str" cm="1">
        <f t="array" ref="J126">IF(ISBLANK(G126), "", IF(NOT(ISNUMBER(G126)), "Not a valid time", IF(E126="","", IF(RIGHT(E126)="B", _xlfn.IFS(G126&gt;Data!$Z$7,"...",G126&gt;Data!$AA$7,"Stage 1",G126&gt;Data!$AB$7,"Stage 2",G126&gt;Data!$AC$7,"Stage 3",G126&gt;Data!$AD$7,"Stage 4",G126&gt;Data!$AE$7,"Stage 5",G126&gt;Data!$AF$7,"Stage 6",G126&gt;Data!$AG$7,"Stage 7",G126&gt;Data!$AH$7,"Stage 8",G126&lt;=Data!$AH$7,"Stage 9"), _xlfn.IFS(G126&gt;Data!$Z$18,"...",G126&gt;Data!$AA$18,"Stage 1",G126&gt;Data!$AB$18,"Stage 2",G126&gt;Data!$AC$18,"Stage 3",G126&gt;Data!$AD$18,"Stage 4",G126&gt;Data!$AE$18,"Stage 5",G126&gt;Data!$AF$18,"Stage 6",G126&gt;Data!$AG$18,"Stage 7",G126&gt;Data!$AH$18,"Stage 8",G126&lt;=Data!$AH$18,"Stage 9")))))</f>
        <v/>
      </c>
      <c r="K126" s="266" t="str" cm="1">
        <f t="array" ref="K126">IFERROR(_xlfn.IFNA(
                      _xlfn.IFS(
                      G126="", "",
                      AND(E126="U9B",G126&lt;=Data!$AI$7), "U9 Boys record",
                      AND(E126="U11B",G126&lt;=Data!$AI$12), "U11 Boys record",
                      AND(E126="U9G",G126&lt;=Data!$AI$18), "U9 Girls record",
                      AND(E126="U11G",G126&lt;=Data!$AI$23), "U11 Girls record"
                       ),""), "")</f>
        <v/>
      </c>
    </row>
    <row r="127" spans="1:11" s="11" customFormat="1" ht="16" customHeight="1">
      <c r="A127" s="187" t="s">
        <v>2</v>
      </c>
      <c r="B127" s="188" t="str">
        <f>IF(ISNA(VLOOKUP($F127,DECLARATIONS!C$5:D$292,2,FALSE)),"",IF(VLOOKUP($F127,DECLARATIONS!C$5:D$292,2,FALSE)="","NOT DECLARED",IF(ISNA(_xlfn.TEXTBEFORE(VLOOKUP($F127,DECLARATIONS!C$5:D$292,2,FALSE)," ")),VLOOKUP($F127,DECLARATIONS!C$5:D$292,2,FALSE),_xlfn.TEXTBEFORE(VLOOKUP($F127,DECLARATIONS!C$5:D$292,2,FALSE)," "))))</f>
        <v/>
      </c>
      <c r="C127" s="188" t="str">
        <f>IF(ISNA(VLOOKUP($F127,DECLARATIONS!C$5:D$292,2,FALSE)),"",IF(VLOOKUP($F127,DECLARATIONS!C$5:D$292,2,FALSE)="","NOT DECLARED",IF(ISNA(_xlfn.TEXTAFTER(VLOOKUP($F127,DECLARATIONS!C$5:D$292,2,FALSE)," ")),VLOOKUP($F127,DECLARATIONS!C$5:D$292,2,FALSE),_xlfn.TEXTAFTER(VLOOKUP($F127,DECLARATIONS!C$5:D$292,2,FALSE)," "))))</f>
        <v/>
      </c>
      <c r="D127" s="188" t="str">
        <f>IF(ISNA(VLOOKUP($F127,DECLARATIONS!$C$5:$G$292,5,FALSE)),"",IF(VLOOKUP($F127,DECLARATIONS!$C$5:$G$292,5,FALSE)="","NOT DECLARED",VLOOKUP($F127,DECLARATIONS!$C$5:$G$292,5,FALSE)))</f>
        <v/>
      </c>
      <c r="E127" s="188" t="str">
        <f>IF(ISNA(VLOOKUP($F127,DECLARATIONS!$C$5:$F$292,4,FALSE)),"",IF(VLOOKUP($F127,DECLARATIONS!$C$5:$F$292,4,FALSE)="","NOT DECLARED",VLOOKUP($F127,DECLARATIONS!$C$5:$F$292,4,FALSE)&amp;LEFT(VLOOKUP($F127,DECLARATIONS!$C$5:$H$292,6,FALSE))))</f>
        <v/>
      </c>
      <c r="F127" s="91"/>
      <c r="G127" s="196"/>
      <c r="H127" s="188" t="str">
        <f>IF(ISNA(VLOOKUP(F127,DECLARATIONS!C$5:D$292,2,FALSE)),"",IF(VLOOKUP(F127,DECLARATIONS!C$5:D$292,2,FALSE)="","NOT DECLARED",VLOOKUP(F127,DECLARATIONS!C$5:D$292,2,FALSE)))</f>
        <v/>
      </c>
      <c r="I127" s="186">
        <f>IF(LOWER(G127)="dnf",1,IF(G127&lt;ScoringTable!B$3,ScoringTable!I$2,VLOOKUP((1000-G127),ScoringTable!G$2:I$95,3)))</f>
        <v>0</v>
      </c>
      <c r="J127" s="186" t="str" cm="1">
        <f t="array" ref="J127">IF(ISBLANK(G127), "", IF(NOT(ISNUMBER(G127)), "Not a valid time", IF(E127="","", IF(RIGHT(E127)="B", _xlfn.IFS(G127&gt;Data!$Z$7,"...",G127&gt;Data!$AA$7,"Stage 1",G127&gt;Data!$AB$7,"Stage 2",G127&gt;Data!$AC$7,"Stage 3",G127&gt;Data!$AD$7,"Stage 4",G127&gt;Data!$AE$7,"Stage 5",G127&gt;Data!$AF$7,"Stage 6",G127&gt;Data!$AG$7,"Stage 7",G127&gt;Data!$AH$7,"Stage 8",G127&lt;=Data!$AH$7,"Stage 9"), _xlfn.IFS(G127&gt;Data!$Z$18,"...",G127&gt;Data!$AA$18,"Stage 1",G127&gt;Data!$AB$18,"Stage 2",G127&gt;Data!$AC$18,"Stage 3",G127&gt;Data!$AD$18,"Stage 4",G127&gt;Data!$AE$18,"Stage 5",G127&gt;Data!$AF$18,"Stage 6",G127&gt;Data!$AG$18,"Stage 7",G127&gt;Data!$AH$18,"Stage 8",G127&lt;=Data!$AH$18,"Stage 9")))))</f>
        <v/>
      </c>
      <c r="K127" s="266" t="str" cm="1">
        <f t="array" ref="K127">IFERROR(_xlfn.IFNA(
                      _xlfn.IFS(
                      G127="", "",
                      AND(E127="U9B",G127&lt;=Data!$AI$7), "U9 Boys record",
                      AND(E127="U11B",G127&lt;=Data!$AI$12), "U11 Boys record",
                      AND(E127="U9G",G127&lt;=Data!$AI$18), "U9 Girls record",
                      AND(E127="U11G",G127&lt;=Data!$AI$23), "U11 Girls record"
                       ),""), "")</f>
        <v/>
      </c>
    </row>
    <row r="128" spans="1:11" s="11" customFormat="1" ht="16" customHeight="1">
      <c r="A128" s="187" t="s">
        <v>2</v>
      </c>
      <c r="B128" s="188" t="str">
        <f>IF(ISNA(VLOOKUP($F128,DECLARATIONS!C$5:D$292,2,FALSE)),"",IF(VLOOKUP($F128,DECLARATIONS!C$5:D$292,2,FALSE)="","NOT DECLARED",IF(ISNA(_xlfn.TEXTBEFORE(VLOOKUP($F128,DECLARATIONS!C$5:D$292,2,FALSE)," ")),VLOOKUP($F128,DECLARATIONS!C$5:D$292,2,FALSE),_xlfn.TEXTBEFORE(VLOOKUP($F128,DECLARATIONS!C$5:D$292,2,FALSE)," "))))</f>
        <v/>
      </c>
      <c r="C128" s="188" t="str">
        <f>IF(ISNA(VLOOKUP($F128,DECLARATIONS!C$5:D$292,2,FALSE)),"",IF(VLOOKUP($F128,DECLARATIONS!C$5:D$292,2,FALSE)="","NOT DECLARED",IF(ISNA(_xlfn.TEXTAFTER(VLOOKUP($F128,DECLARATIONS!C$5:D$292,2,FALSE)," ")),VLOOKUP($F128,DECLARATIONS!C$5:D$292,2,FALSE),_xlfn.TEXTAFTER(VLOOKUP($F128,DECLARATIONS!C$5:D$292,2,FALSE)," "))))</f>
        <v/>
      </c>
      <c r="D128" s="188" t="str">
        <f>IF(ISNA(VLOOKUP($F128,DECLARATIONS!$C$5:$G$292,5,FALSE)),"",IF(VLOOKUP($F128,DECLARATIONS!$C$5:$G$292,5,FALSE)="","NOT DECLARED",VLOOKUP($F128,DECLARATIONS!$C$5:$G$292,5,FALSE)))</f>
        <v/>
      </c>
      <c r="E128" s="188" t="str">
        <f>IF(ISNA(VLOOKUP($F128,DECLARATIONS!$C$5:$F$292,4,FALSE)),"",IF(VLOOKUP($F128,DECLARATIONS!$C$5:$F$292,4,FALSE)="","NOT DECLARED",VLOOKUP($F128,DECLARATIONS!$C$5:$F$292,4,FALSE)&amp;LEFT(VLOOKUP($F128,DECLARATIONS!$C$5:$H$292,6,FALSE))))</f>
        <v/>
      </c>
      <c r="F128" s="91"/>
      <c r="G128" s="196"/>
      <c r="H128" s="188" t="str">
        <f>IF(ISNA(VLOOKUP(F128,DECLARATIONS!C$5:D$292,2,FALSE)),"",IF(VLOOKUP(F128,DECLARATIONS!C$5:D$292,2,FALSE)="","NOT DECLARED",VLOOKUP(F128,DECLARATIONS!C$5:D$292,2,FALSE)))</f>
        <v/>
      </c>
      <c r="I128" s="186">
        <f>IF(LOWER(G128)="dnf",1,IF(G128&lt;ScoringTable!B$3,ScoringTable!I$2,VLOOKUP((1000-G128),ScoringTable!G$2:I$95,3)))</f>
        <v>0</v>
      </c>
      <c r="J128" s="186" t="str" cm="1">
        <f t="array" ref="J128">IF(ISBLANK(G128), "", IF(NOT(ISNUMBER(G128)), "Not a valid time", IF(E128="","", IF(RIGHT(E128)="B", _xlfn.IFS(G128&gt;Data!$Z$7,"...",G128&gt;Data!$AA$7,"Stage 1",G128&gt;Data!$AB$7,"Stage 2",G128&gt;Data!$AC$7,"Stage 3",G128&gt;Data!$AD$7,"Stage 4",G128&gt;Data!$AE$7,"Stage 5",G128&gt;Data!$AF$7,"Stage 6",G128&gt;Data!$AG$7,"Stage 7",G128&gt;Data!$AH$7,"Stage 8",G128&lt;=Data!$AH$7,"Stage 9"), _xlfn.IFS(G128&gt;Data!$Z$18,"...",G128&gt;Data!$AA$18,"Stage 1",G128&gt;Data!$AB$18,"Stage 2",G128&gt;Data!$AC$18,"Stage 3",G128&gt;Data!$AD$18,"Stage 4",G128&gt;Data!$AE$18,"Stage 5",G128&gt;Data!$AF$18,"Stage 6",G128&gt;Data!$AG$18,"Stage 7",G128&gt;Data!$AH$18,"Stage 8",G128&lt;=Data!$AH$18,"Stage 9")))))</f>
        <v/>
      </c>
      <c r="K128" s="266" t="str" cm="1">
        <f t="array" ref="K128">IFERROR(_xlfn.IFNA(
                      _xlfn.IFS(
                      G128="", "",
                      AND(E128="U9B",G128&lt;=Data!$AI$7), "U9 Boys record",
                      AND(E128="U11B",G128&lt;=Data!$AI$12), "U11 Boys record",
                      AND(E128="U9G",G128&lt;=Data!$AI$18), "U9 Girls record",
                      AND(E128="U11G",G128&lt;=Data!$AI$23), "U11 Girls record"
                       ),""), "")</f>
        <v/>
      </c>
    </row>
    <row r="129" spans="1:11" s="11" customFormat="1" ht="16" customHeight="1">
      <c r="A129" s="187" t="s">
        <v>2</v>
      </c>
      <c r="B129" s="188" t="str">
        <f>IF(ISNA(VLOOKUP($F129,DECLARATIONS!C$5:D$292,2,FALSE)),"",IF(VLOOKUP($F129,DECLARATIONS!C$5:D$292,2,FALSE)="","NOT DECLARED",IF(ISNA(_xlfn.TEXTBEFORE(VLOOKUP($F129,DECLARATIONS!C$5:D$292,2,FALSE)," ")),VLOOKUP($F129,DECLARATIONS!C$5:D$292,2,FALSE),_xlfn.TEXTBEFORE(VLOOKUP($F129,DECLARATIONS!C$5:D$292,2,FALSE)," "))))</f>
        <v/>
      </c>
      <c r="C129" s="188" t="str">
        <f>IF(ISNA(VLOOKUP($F129,DECLARATIONS!C$5:D$292,2,FALSE)),"",IF(VLOOKUP($F129,DECLARATIONS!C$5:D$292,2,FALSE)="","NOT DECLARED",IF(ISNA(_xlfn.TEXTAFTER(VLOOKUP($F129,DECLARATIONS!C$5:D$292,2,FALSE)," ")),VLOOKUP($F129,DECLARATIONS!C$5:D$292,2,FALSE),_xlfn.TEXTAFTER(VLOOKUP($F129,DECLARATIONS!C$5:D$292,2,FALSE)," "))))</f>
        <v/>
      </c>
      <c r="D129" s="188" t="str">
        <f>IF(ISNA(VLOOKUP($F129,DECLARATIONS!$C$5:$G$292,5,FALSE)),"",IF(VLOOKUP($F129,DECLARATIONS!$C$5:$G$292,5,FALSE)="","NOT DECLARED",VLOOKUP($F129,DECLARATIONS!$C$5:$G$292,5,FALSE)))</f>
        <v/>
      </c>
      <c r="E129" s="188" t="str">
        <f>IF(ISNA(VLOOKUP($F129,DECLARATIONS!$C$5:$F$292,4,FALSE)),"",IF(VLOOKUP($F129,DECLARATIONS!$C$5:$F$292,4,FALSE)="","NOT DECLARED",VLOOKUP($F129,DECLARATIONS!$C$5:$F$292,4,FALSE)&amp;LEFT(VLOOKUP($F129,DECLARATIONS!$C$5:$H$292,6,FALSE))))</f>
        <v/>
      </c>
      <c r="F129" s="91"/>
      <c r="G129" s="196"/>
      <c r="H129" s="188" t="str">
        <f>IF(ISNA(VLOOKUP(F129,DECLARATIONS!C$5:D$292,2,FALSE)),"",IF(VLOOKUP(F129,DECLARATIONS!C$5:D$292,2,FALSE)="","NOT DECLARED",VLOOKUP(F129,DECLARATIONS!C$5:D$292,2,FALSE)))</f>
        <v/>
      </c>
      <c r="I129" s="186">
        <f>IF(LOWER(G129)="dnf",1,IF(G129&lt;ScoringTable!B$3,ScoringTable!I$2,VLOOKUP((1000-G129),ScoringTable!G$2:I$95,3)))</f>
        <v>0</v>
      </c>
      <c r="J129" s="186" t="str" cm="1">
        <f t="array" ref="J129">IF(ISBLANK(G129), "", IF(NOT(ISNUMBER(G129)), "Not a valid time", IF(E129="","", IF(RIGHT(E129)="B", _xlfn.IFS(G129&gt;Data!$Z$7,"...",G129&gt;Data!$AA$7,"Stage 1",G129&gt;Data!$AB$7,"Stage 2",G129&gt;Data!$AC$7,"Stage 3",G129&gt;Data!$AD$7,"Stage 4",G129&gt;Data!$AE$7,"Stage 5",G129&gt;Data!$AF$7,"Stage 6",G129&gt;Data!$AG$7,"Stage 7",G129&gt;Data!$AH$7,"Stage 8",G129&lt;=Data!$AH$7,"Stage 9"), _xlfn.IFS(G129&gt;Data!$Z$18,"...",G129&gt;Data!$AA$18,"Stage 1",G129&gt;Data!$AB$18,"Stage 2",G129&gt;Data!$AC$18,"Stage 3",G129&gt;Data!$AD$18,"Stage 4",G129&gt;Data!$AE$18,"Stage 5",G129&gt;Data!$AF$18,"Stage 6",G129&gt;Data!$AG$18,"Stage 7",G129&gt;Data!$AH$18,"Stage 8",G129&lt;=Data!$AH$18,"Stage 9")))))</f>
        <v/>
      </c>
      <c r="K129" s="266" t="str" cm="1">
        <f t="array" ref="K129">IFERROR(_xlfn.IFNA(
                      _xlfn.IFS(
                      G129="", "",
                      AND(E129="U9B",G129&lt;=Data!$AI$7), "U9 Boys record",
                      AND(E129="U11B",G129&lt;=Data!$AI$12), "U11 Boys record",
                      AND(E129="U9G",G129&lt;=Data!$AI$18), "U9 Girls record",
                      AND(E129="U11G",G129&lt;=Data!$AI$23), "U11 Girls record"
                       ),""), "")</f>
        <v/>
      </c>
    </row>
    <row r="130" spans="1:11" s="11" customFormat="1" ht="16" customHeight="1">
      <c r="A130" s="187" t="s">
        <v>2</v>
      </c>
      <c r="B130" s="188" t="str">
        <f>IF(ISNA(VLOOKUP($F130,DECLARATIONS!C$5:D$292,2,FALSE)),"",IF(VLOOKUP($F130,DECLARATIONS!C$5:D$292,2,FALSE)="","NOT DECLARED",IF(ISNA(_xlfn.TEXTBEFORE(VLOOKUP($F130,DECLARATIONS!C$5:D$292,2,FALSE)," ")),VLOOKUP($F130,DECLARATIONS!C$5:D$292,2,FALSE),_xlfn.TEXTBEFORE(VLOOKUP($F130,DECLARATIONS!C$5:D$292,2,FALSE)," "))))</f>
        <v/>
      </c>
      <c r="C130" s="188" t="str">
        <f>IF(ISNA(VLOOKUP($F130,DECLARATIONS!C$5:D$292,2,FALSE)),"",IF(VLOOKUP($F130,DECLARATIONS!C$5:D$292,2,FALSE)="","NOT DECLARED",IF(ISNA(_xlfn.TEXTAFTER(VLOOKUP($F130,DECLARATIONS!C$5:D$292,2,FALSE)," ")),VLOOKUP($F130,DECLARATIONS!C$5:D$292,2,FALSE),_xlfn.TEXTAFTER(VLOOKUP($F130,DECLARATIONS!C$5:D$292,2,FALSE)," "))))</f>
        <v/>
      </c>
      <c r="D130" s="188" t="str">
        <f>IF(ISNA(VLOOKUP($F130,DECLARATIONS!$C$5:$G$292,5,FALSE)),"",IF(VLOOKUP($F130,DECLARATIONS!$C$5:$G$292,5,FALSE)="","NOT DECLARED",VLOOKUP($F130,DECLARATIONS!$C$5:$G$292,5,FALSE)))</f>
        <v/>
      </c>
      <c r="E130" s="188" t="str">
        <f>IF(ISNA(VLOOKUP($F130,DECLARATIONS!$C$5:$F$292,4,FALSE)),"",IF(VLOOKUP($F130,DECLARATIONS!$C$5:$F$292,4,FALSE)="","NOT DECLARED",VLOOKUP($F130,DECLARATIONS!$C$5:$F$292,4,FALSE)&amp;LEFT(VLOOKUP($F130,DECLARATIONS!$C$5:$H$292,6,FALSE))))</f>
        <v/>
      </c>
      <c r="F130" s="91"/>
      <c r="G130" s="196"/>
      <c r="H130" s="188" t="str">
        <f>IF(ISNA(VLOOKUP(F130,DECLARATIONS!C$5:D$292,2,FALSE)),"",IF(VLOOKUP(F130,DECLARATIONS!C$5:D$292,2,FALSE)="","NOT DECLARED",VLOOKUP(F130,DECLARATIONS!C$5:D$292,2,FALSE)))</f>
        <v/>
      </c>
      <c r="I130" s="186">
        <f>IF(LOWER(G130)="dnf",1,IF(G130&lt;ScoringTable!B$3,ScoringTable!I$2,VLOOKUP((1000-G130),ScoringTable!G$2:I$95,3)))</f>
        <v>0</v>
      </c>
      <c r="J130" s="186" t="str" cm="1">
        <f t="array" ref="J130">IF(ISBLANK(G130), "", IF(NOT(ISNUMBER(G130)), "Not a valid time", IF(E130="","", IF(RIGHT(E130)="B", _xlfn.IFS(G130&gt;Data!$Z$7,"...",G130&gt;Data!$AA$7,"Stage 1",G130&gt;Data!$AB$7,"Stage 2",G130&gt;Data!$AC$7,"Stage 3",G130&gt;Data!$AD$7,"Stage 4",G130&gt;Data!$AE$7,"Stage 5",G130&gt;Data!$AF$7,"Stage 6",G130&gt;Data!$AG$7,"Stage 7",G130&gt;Data!$AH$7,"Stage 8",G130&lt;=Data!$AH$7,"Stage 9"), _xlfn.IFS(G130&gt;Data!$Z$18,"...",G130&gt;Data!$AA$18,"Stage 1",G130&gt;Data!$AB$18,"Stage 2",G130&gt;Data!$AC$18,"Stage 3",G130&gt;Data!$AD$18,"Stage 4",G130&gt;Data!$AE$18,"Stage 5",G130&gt;Data!$AF$18,"Stage 6",G130&gt;Data!$AG$18,"Stage 7",G130&gt;Data!$AH$18,"Stage 8",G130&lt;=Data!$AH$18,"Stage 9")))))</f>
        <v/>
      </c>
      <c r="K130" s="266" t="str" cm="1">
        <f t="array" ref="K130">IFERROR(_xlfn.IFNA(
                      _xlfn.IFS(
                      G130="", "",
                      AND(E130="U9B",G130&lt;=Data!$AI$7), "U9 Boys record",
                      AND(E130="U11B",G130&lt;=Data!$AI$12), "U11 Boys record",
                      AND(E130="U9G",G130&lt;=Data!$AI$18), "U9 Girls record",
                      AND(E130="U11G",G130&lt;=Data!$AI$23), "U11 Girls record"
                       ),""), "")</f>
        <v/>
      </c>
    </row>
    <row r="131" spans="1:11" s="11" customFormat="1" ht="16" customHeight="1">
      <c r="A131" s="187" t="s">
        <v>2</v>
      </c>
      <c r="B131" s="188" t="str">
        <f>IF(ISNA(VLOOKUP($F131,DECLARATIONS!C$5:D$292,2,FALSE)),"",IF(VLOOKUP($F131,DECLARATIONS!C$5:D$292,2,FALSE)="","NOT DECLARED",IF(ISNA(_xlfn.TEXTBEFORE(VLOOKUP($F131,DECLARATIONS!C$5:D$292,2,FALSE)," ")),VLOOKUP($F131,DECLARATIONS!C$5:D$292,2,FALSE),_xlfn.TEXTBEFORE(VLOOKUP($F131,DECLARATIONS!C$5:D$292,2,FALSE)," "))))</f>
        <v/>
      </c>
      <c r="C131" s="188" t="str">
        <f>IF(ISNA(VLOOKUP($F131,DECLARATIONS!C$5:D$292,2,FALSE)),"",IF(VLOOKUP($F131,DECLARATIONS!C$5:D$292,2,FALSE)="","NOT DECLARED",IF(ISNA(_xlfn.TEXTAFTER(VLOOKUP($F131,DECLARATIONS!C$5:D$292,2,FALSE)," ")),VLOOKUP($F131,DECLARATIONS!C$5:D$292,2,FALSE),_xlfn.TEXTAFTER(VLOOKUP($F131,DECLARATIONS!C$5:D$292,2,FALSE)," "))))</f>
        <v/>
      </c>
      <c r="D131" s="188" t="str">
        <f>IF(ISNA(VLOOKUP($F131,DECLARATIONS!$C$5:$G$292,5,FALSE)),"",IF(VLOOKUP($F131,DECLARATIONS!$C$5:$G$292,5,FALSE)="","NOT DECLARED",VLOOKUP($F131,DECLARATIONS!$C$5:$G$292,5,FALSE)))</f>
        <v/>
      </c>
      <c r="E131" s="188" t="str">
        <f>IF(ISNA(VLOOKUP($F131,DECLARATIONS!$C$5:$F$292,4,FALSE)),"",IF(VLOOKUP($F131,DECLARATIONS!$C$5:$F$292,4,FALSE)="","NOT DECLARED",VLOOKUP($F131,DECLARATIONS!$C$5:$F$292,4,FALSE)&amp;LEFT(VLOOKUP($F131,DECLARATIONS!$C$5:$H$292,6,FALSE))))</f>
        <v/>
      </c>
      <c r="F131" s="91"/>
      <c r="G131" s="196"/>
      <c r="H131" s="188" t="str">
        <f>IF(ISNA(VLOOKUP(F131,DECLARATIONS!C$5:D$292,2,FALSE)),"",IF(VLOOKUP(F131,DECLARATIONS!C$5:D$292,2,FALSE)="","NOT DECLARED",VLOOKUP(F131,DECLARATIONS!C$5:D$292,2,FALSE)))</f>
        <v/>
      </c>
      <c r="I131" s="186">
        <f>IF(LOWER(G131)="dnf",1,IF(G131&lt;ScoringTable!B$3,ScoringTable!I$2,VLOOKUP((1000-G131),ScoringTable!G$2:I$95,3)))</f>
        <v>0</v>
      </c>
      <c r="J131" s="186" t="str" cm="1">
        <f t="array" ref="J131">IF(ISBLANK(G131), "", IF(NOT(ISNUMBER(G131)), "Not a valid time", IF(E131="","", IF(RIGHT(E131)="B", _xlfn.IFS(G131&gt;Data!$Z$7,"...",G131&gt;Data!$AA$7,"Stage 1",G131&gt;Data!$AB$7,"Stage 2",G131&gt;Data!$AC$7,"Stage 3",G131&gt;Data!$AD$7,"Stage 4",G131&gt;Data!$AE$7,"Stage 5",G131&gt;Data!$AF$7,"Stage 6",G131&gt;Data!$AG$7,"Stage 7",G131&gt;Data!$AH$7,"Stage 8",G131&lt;=Data!$AH$7,"Stage 9"), _xlfn.IFS(G131&gt;Data!$Z$18,"...",G131&gt;Data!$AA$18,"Stage 1",G131&gt;Data!$AB$18,"Stage 2",G131&gt;Data!$AC$18,"Stage 3",G131&gt;Data!$AD$18,"Stage 4",G131&gt;Data!$AE$18,"Stage 5",G131&gt;Data!$AF$18,"Stage 6",G131&gt;Data!$AG$18,"Stage 7",G131&gt;Data!$AH$18,"Stage 8",G131&lt;=Data!$AH$18,"Stage 9")))))</f>
        <v/>
      </c>
      <c r="K131" s="266" t="str" cm="1">
        <f t="array" ref="K131">IFERROR(_xlfn.IFNA(
                      _xlfn.IFS(
                      G131="", "",
                      AND(E131="U9B",G131&lt;=Data!$AI$7), "U9 Boys record",
                      AND(E131="U11B",G131&lt;=Data!$AI$12), "U11 Boys record",
                      AND(E131="U9G",G131&lt;=Data!$AI$18), "U9 Girls record",
                      AND(E131="U11G",G131&lt;=Data!$AI$23), "U11 Girls record"
                       ),""), "")</f>
        <v/>
      </c>
    </row>
    <row r="132" spans="1:11" s="11" customFormat="1" ht="16" customHeight="1">
      <c r="A132" s="187" t="s">
        <v>2</v>
      </c>
      <c r="B132" s="188" t="str">
        <f>IF(ISNA(VLOOKUP($F132,DECLARATIONS!C$5:D$292,2,FALSE)),"",IF(VLOOKUP($F132,DECLARATIONS!C$5:D$292,2,FALSE)="","NOT DECLARED",IF(ISNA(_xlfn.TEXTBEFORE(VLOOKUP($F132,DECLARATIONS!C$5:D$292,2,FALSE)," ")),VLOOKUP($F132,DECLARATIONS!C$5:D$292,2,FALSE),_xlfn.TEXTBEFORE(VLOOKUP($F132,DECLARATIONS!C$5:D$292,2,FALSE)," "))))</f>
        <v/>
      </c>
      <c r="C132" s="188" t="str">
        <f>IF(ISNA(VLOOKUP($F132,DECLARATIONS!C$5:D$292,2,FALSE)),"",IF(VLOOKUP($F132,DECLARATIONS!C$5:D$292,2,FALSE)="","NOT DECLARED",IF(ISNA(_xlfn.TEXTAFTER(VLOOKUP($F132,DECLARATIONS!C$5:D$292,2,FALSE)," ")),VLOOKUP($F132,DECLARATIONS!C$5:D$292,2,FALSE),_xlfn.TEXTAFTER(VLOOKUP($F132,DECLARATIONS!C$5:D$292,2,FALSE)," "))))</f>
        <v/>
      </c>
      <c r="D132" s="188" t="str">
        <f>IF(ISNA(VLOOKUP($F132,DECLARATIONS!$C$5:$G$292,5,FALSE)),"",IF(VLOOKUP($F132,DECLARATIONS!$C$5:$G$292,5,FALSE)="","NOT DECLARED",VLOOKUP($F132,DECLARATIONS!$C$5:$G$292,5,FALSE)))</f>
        <v/>
      </c>
      <c r="E132" s="188" t="str">
        <f>IF(ISNA(VLOOKUP($F132,DECLARATIONS!$C$5:$F$292,4,FALSE)),"",IF(VLOOKUP($F132,DECLARATIONS!$C$5:$F$292,4,FALSE)="","NOT DECLARED",VLOOKUP($F132,DECLARATIONS!$C$5:$F$292,4,FALSE)&amp;LEFT(VLOOKUP($F132,DECLARATIONS!$C$5:$H$292,6,FALSE))))</f>
        <v/>
      </c>
      <c r="F132" s="91"/>
      <c r="G132" s="196"/>
      <c r="H132" s="188" t="str">
        <f>IF(ISNA(VLOOKUP(F132,DECLARATIONS!C$5:D$292,2,FALSE)),"",IF(VLOOKUP(F132,DECLARATIONS!C$5:D$292,2,FALSE)="","NOT DECLARED",VLOOKUP(F132,DECLARATIONS!C$5:D$292,2,FALSE)))</f>
        <v/>
      </c>
      <c r="I132" s="186">
        <f>IF(LOWER(G132)="dnf",1,IF(G132&lt;ScoringTable!B$3,ScoringTable!I$2,VLOOKUP((1000-G132),ScoringTable!G$2:I$95,3)))</f>
        <v>0</v>
      </c>
      <c r="J132" s="186" t="str" cm="1">
        <f t="array" ref="J132">IF(ISBLANK(G132), "", IF(NOT(ISNUMBER(G132)), "Not a valid time", IF(E132="","", IF(RIGHT(E132)="B", _xlfn.IFS(G132&gt;Data!$Z$7,"...",G132&gt;Data!$AA$7,"Stage 1",G132&gt;Data!$AB$7,"Stage 2",G132&gt;Data!$AC$7,"Stage 3",G132&gt;Data!$AD$7,"Stage 4",G132&gt;Data!$AE$7,"Stage 5",G132&gt;Data!$AF$7,"Stage 6",G132&gt;Data!$AG$7,"Stage 7",G132&gt;Data!$AH$7,"Stage 8",G132&lt;=Data!$AH$7,"Stage 9"), _xlfn.IFS(G132&gt;Data!$Z$18,"...",G132&gt;Data!$AA$18,"Stage 1",G132&gt;Data!$AB$18,"Stage 2",G132&gt;Data!$AC$18,"Stage 3",G132&gt;Data!$AD$18,"Stage 4",G132&gt;Data!$AE$18,"Stage 5",G132&gt;Data!$AF$18,"Stage 6",G132&gt;Data!$AG$18,"Stage 7",G132&gt;Data!$AH$18,"Stage 8",G132&lt;=Data!$AH$18,"Stage 9")))))</f>
        <v/>
      </c>
      <c r="K132" s="266" t="str" cm="1">
        <f t="array" ref="K132">IFERROR(_xlfn.IFNA(
                      _xlfn.IFS(
                      G132="", "",
                      AND(E132="U9B",G132&lt;=Data!$AI$7), "U9 Boys record",
                      AND(E132="U11B",G132&lt;=Data!$AI$12), "U11 Boys record",
                      AND(E132="U9G",G132&lt;=Data!$AI$18), "U9 Girls record",
                      AND(E132="U11G",G132&lt;=Data!$AI$23), "U11 Girls record"
                       ),""), "")</f>
        <v/>
      </c>
    </row>
    <row r="133" spans="1:11" s="11" customFormat="1" ht="16" customHeight="1">
      <c r="A133" s="187" t="s">
        <v>2</v>
      </c>
      <c r="B133" s="188" t="str">
        <f>IF(ISNA(VLOOKUP($F133,DECLARATIONS!C$5:D$292,2,FALSE)),"",IF(VLOOKUP($F133,DECLARATIONS!C$5:D$292,2,FALSE)="","NOT DECLARED",IF(ISNA(_xlfn.TEXTBEFORE(VLOOKUP($F133,DECLARATIONS!C$5:D$292,2,FALSE)," ")),VLOOKUP($F133,DECLARATIONS!C$5:D$292,2,FALSE),_xlfn.TEXTBEFORE(VLOOKUP($F133,DECLARATIONS!C$5:D$292,2,FALSE)," "))))</f>
        <v/>
      </c>
      <c r="C133" s="188" t="str">
        <f>IF(ISNA(VLOOKUP($F133,DECLARATIONS!C$5:D$292,2,FALSE)),"",IF(VLOOKUP($F133,DECLARATIONS!C$5:D$292,2,FALSE)="","NOT DECLARED",IF(ISNA(_xlfn.TEXTAFTER(VLOOKUP($F133,DECLARATIONS!C$5:D$292,2,FALSE)," ")),VLOOKUP($F133,DECLARATIONS!C$5:D$292,2,FALSE),_xlfn.TEXTAFTER(VLOOKUP($F133,DECLARATIONS!C$5:D$292,2,FALSE)," "))))</f>
        <v/>
      </c>
      <c r="D133" s="188" t="str">
        <f>IF(ISNA(VLOOKUP($F133,DECLARATIONS!$C$5:$G$292,5,FALSE)),"",IF(VLOOKUP($F133,DECLARATIONS!$C$5:$G$292,5,FALSE)="","NOT DECLARED",VLOOKUP($F133,DECLARATIONS!$C$5:$G$292,5,FALSE)))</f>
        <v/>
      </c>
      <c r="E133" s="188" t="str">
        <f>IF(ISNA(VLOOKUP($F133,DECLARATIONS!$C$5:$F$292,4,FALSE)),"",IF(VLOOKUP($F133,DECLARATIONS!$C$5:$F$292,4,FALSE)="","NOT DECLARED",VLOOKUP($F133,DECLARATIONS!$C$5:$F$292,4,FALSE)&amp;LEFT(VLOOKUP($F133,DECLARATIONS!$C$5:$H$292,6,FALSE))))</f>
        <v/>
      </c>
      <c r="F133" s="91"/>
      <c r="G133" s="196"/>
      <c r="H133" s="188" t="str">
        <f>IF(ISNA(VLOOKUP(F133,DECLARATIONS!C$5:D$292,2,FALSE)),"",IF(VLOOKUP(F133,DECLARATIONS!C$5:D$292,2,FALSE)="","NOT DECLARED",VLOOKUP(F133,DECLARATIONS!C$5:D$292,2,FALSE)))</f>
        <v/>
      </c>
      <c r="I133" s="186">
        <f>IF(LOWER(G133)="dnf",1,IF(G133&lt;ScoringTable!B$3,ScoringTable!I$2,VLOOKUP((1000-G133),ScoringTable!G$2:I$95,3)))</f>
        <v>0</v>
      </c>
      <c r="J133" s="186" t="str" cm="1">
        <f t="array" ref="J133">IF(ISBLANK(G133), "", IF(NOT(ISNUMBER(G133)), "Not a valid time", IF(E133="","", IF(RIGHT(E133)="B", _xlfn.IFS(G133&gt;Data!$Z$7,"...",G133&gt;Data!$AA$7,"Stage 1",G133&gt;Data!$AB$7,"Stage 2",G133&gt;Data!$AC$7,"Stage 3",G133&gt;Data!$AD$7,"Stage 4",G133&gt;Data!$AE$7,"Stage 5",G133&gt;Data!$AF$7,"Stage 6",G133&gt;Data!$AG$7,"Stage 7",G133&gt;Data!$AH$7,"Stage 8",G133&lt;=Data!$AH$7,"Stage 9"), _xlfn.IFS(G133&gt;Data!$Z$18,"...",G133&gt;Data!$AA$18,"Stage 1",G133&gt;Data!$AB$18,"Stage 2",G133&gt;Data!$AC$18,"Stage 3",G133&gt;Data!$AD$18,"Stage 4",G133&gt;Data!$AE$18,"Stage 5",G133&gt;Data!$AF$18,"Stage 6",G133&gt;Data!$AG$18,"Stage 7",G133&gt;Data!$AH$18,"Stage 8",G133&lt;=Data!$AH$18,"Stage 9")))))</f>
        <v/>
      </c>
      <c r="K133" s="266" t="str" cm="1">
        <f t="array" ref="K133">IFERROR(_xlfn.IFNA(
                      _xlfn.IFS(
                      G133="", "",
                      AND(E133="U9B",G133&lt;=Data!$AI$7), "U9 Boys record",
                      AND(E133="U11B",G133&lt;=Data!$AI$12), "U11 Boys record",
                      AND(E133="U9G",G133&lt;=Data!$AI$18), "U9 Girls record",
                      AND(E133="U11G",G133&lt;=Data!$AI$23), "U11 Girls record"
                       ),""), "")</f>
        <v/>
      </c>
    </row>
    <row r="134" spans="1:11" s="11" customFormat="1" ht="16" customHeight="1">
      <c r="A134" s="187" t="s">
        <v>2</v>
      </c>
      <c r="B134" s="188" t="str">
        <f>IF(ISNA(VLOOKUP($F134,DECLARATIONS!C$5:D$292,2,FALSE)),"",IF(VLOOKUP($F134,DECLARATIONS!C$5:D$292,2,FALSE)="","NOT DECLARED",IF(ISNA(_xlfn.TEXTBEFORE(VLOOKUP($F134,DECLARATIONS!C$5:D$292,2,FALSE)," ")),VLOOKUP($F134,DECLARATIONS!C$5:D$292,2,FALSE),_xlfn.TEXTBEFORE(VLOOKUP($F134,DECLARATIONS!C$5:D$292,2,FALSE)," "))))</f>
        <v/>
      </c>
      <c r="C134" s="188" t="str">
        <f>IF(ISNA(VLOOKUP($F134,DECLARATIONS!C$5:D$292,2,FALSE)),"",IF(VLOOKUP($F134,DECLARATIONS!C$5:D$292,2,FALSE)="","NOT DECLARED",IF(ISNA(_xlfn.TEXTAFTER(VLOOKUP($F134,DECLARATIONS!C$5:D$292,2,FALSE)," ")),VLOOKUP($F134,DECLARATIONS!C$5:D$292,2,FALSE),_xlfn.TEXTAFTER(VLOOKUP($F134,DECLARATIONS!C$5:D$292,2,FALSE)," "))))</f>
        <v/>
      </c>
      <c r="D134" s="188" t="str">
        <f>IF(ISNA(VLOOKUP($F134,DECLARATIONS!$C$5:$G$292,5,FALSE)),"",IF(VLOOKUP($F134,DECLARATIONS!$C$5:$G$292,5,FALSE)="","NOT DECLARED",VLOOKUP($F134,DECLARATIONS!$C$5:$G$292,5,FALSE)))</f>
        <v/>
      </c>
      <c r="E134" s="188" t="str">
        <f>IF(ISNA(VLOOKUP($F134,DECLARATIONS!$C$5:$F$292,4,FALSE)),"",IF(VLOOKUP($F134,DECLARATIONS!$C$5:$F$292,4,FALSE)="","NOT DECLARED",VLOOKUP($F134,DECLARATIONS!$C$5:$F$292,4,FALSE)&amp;LEFT(VLOOKUP($F134,DECLARATIONS!$C$5:$H$292,6,FALSE))))</f>
        <v/>
      </c>
      <c r="F134" s="91"/>
      <c r="G134" s="196"/>
      <c r="H134" s="188" t="str">
        <f>IF(ISNA(VLOOKUP(F134,DECLARATIONS!C$5:D$292,2,FALSE)),"",IF(VLOOKUP(F134,DECLARATIONS!C$5:D$292,2,FALSE)="","NOT DECLARED",VLOOKUP(F134,DECLARATIONS!C$5:D$292,2,FALSE)))</f>
        <v/>
      </c>
      <c r="I134" s="186">
        <f>IF(LOWER(G134)="dnf",1,IF(G134&lt;ScoringTable!B$3,ScoringTable!I$2,VLOOKUP((1000-G134),ScoringTable!G$2:I$95,3)))</f>
        <v>0</v>
      </c>
      <c r="J134" s="186" t="str" cm="1">
        <f t="array" ref="J134">IF(ISBLANK(G134), "", IF(NOT(ISNUMBER(G134)), "Not a valid time", IF(E134="","", IF(RIGHT(E134)="B", _xlfn.IFS(G134&gt;Data!$Z$7,"...",G134&gt;Data!$AA$7,"Stage 1",G134&gt;Data!$AB$7,"Stage 2",G134&gt;Data!$AC$7,"Stage 3",G134&gt;Data!$AD$7,"Stage 4",G134&gt;Data!$AE$7,"Stage 5",G134&gt;Data!$AF$7,"Stage 6",G134&gt;Data!$AG$7,"Stage 7",G134&gt;Data!$AH$7,"Stage 8",G134&lt;=Data!$AH$7,"Stage 9"), _xlfn.IFS(G134&gt;Data!$Z$18,"...",G134&gt;Data!$AA$18,"Stage 1",G134&gt;Data!$AB$18,"Stage 2",G134&gt;Data!$AC$18,"Stage 3",G134&gt;Data!$AD$18,"Stage 4",G134&gt;Data!$AE$18,"Stage 5",G134&gt;Data!$AF$18,"Stage 6",G134&gt;Data!$AG$18,"Stage 7",G134&gt;Data!$AH$18,"Stage 8",G134&lt;=Data!$AH$18,"Stage 9")))))</f>
        <v/>
      </c>
      <c r="K134" s="266" t="str" cm="1">
        <f t="array" ref="K134">IFERROR(_xlfn.IFNA(
                      _xlfn.IFS(
                      G134="", "",
                      AND(E134="U9B",G134&lt;=Data!$AI$7), "U9 Boys record",
                      AND(E134="U11B",G134&lt;=Data!$AI$12), "U11 Boys record",
                      AND(E134="U9G",G134&lt;=Data!$AI$18), "U9 Girls record",
                      AND(E134="U11G",G134&lt;=Data!$AI$23), "U11 Girls record"
                       ),""), "")</f>
        <v/>
      </c>
    </row>
    <row r="135" spans="1:11" s="11" customFormat="1" ht="16" customHeight="1">
      <c r="A135" s="187" t="s">
        <v>2</v>
      </c>
      <c r="B135" s="188" t="str">
        <f>IF(ISNA(VLOOKUP($F135,DECLARATIONS!C$5:D$292,2,FALSE)),"",IF(VLOOKUP($F135,DECLARATIONS!C$5:D$292,2,FALSE)="","NOT DECLARED",IF(ISNA(_xlfn.TEXTBEFORE(VLOOKUP($F135,DECLARATIONS!C$5:D$292,2,FALSE)," ")),VLOOKUP($F135,DECLARATIONS!C$5:D$292,2,FALSE),_xlfn.TEXTBEFORE(VLOOKUP($F135,DECLARATIONS!C$5:D$292,2,FALSE)," "))))</f>
        <v/>
      </c>
      <c r="C135" s="188" t="str">
        <f>IF(ISNA(VLOOKUP($F135,DECLARATIONS!C$5:D$292,2,FALSE)),"",IF(VLOOKUP($F135,DECLARATIONS!C$5:D$292,2,FALSE)="","NOT DECLARED",IF(ISNA(_xlfn.TEXTAFTER(VLOOKUP($F135,DECLARATIONS!C$5:D$292,2,FALSE)," ")),VLOOKUP($F135,DECLARATIONS!C$5:D$292,2,FALSE),_xlfn.TEXTAFTER(VLOOKUP($F135,DECLARATIONS!C$5:D$292,2,FALSE)," "))))</f>
        <v/>
      </c>
      <c r="D135" s="188" t="str">
        <f>IF(ISNA(VLOOKUP($F135,DECLARATIONS!$C$5:$G$292,5,FALSE)),"",IF(VLOOKUP($F135,DECLARATIONS!$C$5:$G$292,5,FALSE)="","NOT DECLARED",VLOOKUP($F135,DECLARATIONS!$C$5:$G$292,5,FALSE)))</f>
        <v/>
      </c>
      <c r="E135" s="188" t="str">
        <f>IF(ISNA(VLOOKUP($F135,DECLARATIONS!$C$5:$F$292,4,FALSE)),"",IF(VLOOKUP($F135,DECLARATIONS!$C$5:$F$292,4,FALSE)="","NOT DECLARED",VLOOKUP($F135,DECLARATIONS!$C$5:$F$292,4,FALSE)&amp;LEFT(VLOOKUP($F135,DECLARATIONS!$C$5:$H$292,6,FALSE))))</f>
        <v/>
      </c>
      <c r="F135" s="91"/>
      <c r="G135" s="196"/>
      <c r="H135" s="188" t="str">
        <f>IF(ISNA(VLOOKUP(F135,DECLARATIONS!C$5:D$292,2,FALSE)),"",IF(VLOOKUP(F135,DECLARATIONS!C$5:D$292,2,FALSE)="","NOT DECLARED",VLOOKUP(F135,DECLARATIONS!C$5:D$292,2,FALSE)))</f>
        <v/>
      </c>
      <c r="I135" s="186">
        <f>IF(LOWER(G135)="dnf",1,IF(G135&lt;ScoringTable!B$3,ScoringTable!I$2,VLOOKUP((1000-G135),ScoringTable!G$2:I$95,3)))</f>
        <v>0</v>
      </c>
      <c r="J135" s="186" t="str" cm="1">
        <f t="array" ref="J135">IF(ISBLANK(G135), "", IF(NOT(ISNUMBER(G135)), "Not a valid time", IF(E135="","", IF(RIGHT(E135)="B", _xlfn.IFS(G135&gt;Data!$Z$7,"...",G135&gt;Data!$AA$7,"Stage 1",G135&gt;Data!$AB$7,"Stage 2",G135&gt;Data!$AC$7,"Stage 3",G135&gt;Data!$AD$7,"Stage 4",G135&gt;Data!$AE$7,"Stage 5",G135&gt;Data!$AF$7,"Stage 6",G135&gt;Data!$AG$7,"Stage 7",G135&gt;Data!$AH$7,"Stage 8",G135&lt;=Data!$AH$7,"Stage 9"), _xlfn.IFS(G135&gt;Data!$Z$18,"...",G135&gt;Data!$AA$18,"Stage 1",G135&gt;Data!$AB$18,"Stage 2",G135&gt;Data!$AC$18,"Stage 3",G135&gt;Data!$AD$18,"Stage 4",G135&gt;Data!$AE$18,"Stage 5",G135&gt;Data!$AF$18,"Stage 6",G135&gt;Data!$AG$18,"Stage 7",G135&gt;Data!$AH$18,"Stage 8",G135&lt;=Data!$AH$18,"Stage 9")))))</f>
        <v/>
      </c>
      <c r="K135" s="266" t="str" cm="1">
        <f t="array" ref="K135">IFERROR(_xlfn.IFNA(
                      _xlfn.IFS(
                      G135="", "",
                      AND(E135="U9B",G135&lt;=Data!$AI$7), "U9 Boys record",
                      AND(E135="U11B",G135&lt;=Data!$AI$12), "U11 Boys record",
                      AND(E135="U9G",G135&lt;=Data!$AI$18), "U9 Girls record",
                      AND(E135="U11G",G135&lt;=Data!$AI$23), "U11 Girls record"
                       ),""), "")</f>
        <v/>
      </c>
    </row>
    <row r="136" spans="1:11" s="11" customFormat="1" ht="16" customHeight="1">
      <c r="A136" s="187" t="s">
        <v>2</v>
      </c>
      <c r="B136" s="188" t="str">
        <f>IF(ISNA(VLOOKUP($F136,DECLARATIONS!C$5:D$292,2,FALSE)),"",IF(VLOOKUP($F136,DECLARATIONS!C$5:D$292,2,FALSE)="","NOT DECLARED",IF(ISNA(_xlfn.TEXTBEFORE(VLOOKUP($F136,DECLARATIONS!C$5:D$292,2,FALSE)," ")),VLOOKUP($F136,DECLARATIONS!C$5:D$292,2,FALSE),_xlfn.TEXTBEFORE(VLOOKUP($F136,DECLARATIONS!C$5:D$292,2,FALSE)," "))))</f>
        <v/>
      </c>
      <c r="C136" s="188" t="str">
        <f>IF(ISNA(VLOOKUP($F136,DECLARATIONS!C$5:D$292,2,FALSE)),"",IF(VLOOKUP($F136,DECLARATIONS!C$5:D$292,2,FALSE)="","NOT DECLARED",IF(ISNA(_xlfn.TEXTAFTER(VLOOKUP($F136,DECLARATIONS!C$5:D$292,2,FALSE)," ")),VLOOKUP($F136,DECLARATIONS!C$5:D$292,2,FALSE),_xlfn.TEXTAFTER(VLOOKUP($F136,DECLARATIONS!C$5:D$292,2,FALSE)," "))))</f>
        <v/>
      </c>
      <c r="D136" s="188" t="str">
        <f>IF(ISNA(VLOOKUP($F136,DECLARATIONS!$C$5:$G$292,5,FALSE)),"",IF(VLOOKUP($F136,DECLARATIONS!$C$5:$G$292,5,FALSE)="","NOT DECLARED",VLOOKUP($F136,DECLARATIONS!$C$5:$G$292,5,FALSE)))</f>
        <v/>
      </c>
      <c r="E136" s="188" t="str">
        <f>IF(ISNA(VLOOKUP($F136,DECLARATIONS!$C$5:$F$292,4,FALSE)),"",IF(VLOOKUP($F136,DECLARATIONS!$C$5:$F$292,4,FALSE)="","NOT DECLARED",VLOOKUP($F136,DECLARATIONS!$C$5:$F$292,4,FALSE)&amp;LEFT(VLOOKUP($F136,DECLARATIONS!$C$5:$H$292,6,FALSE))))</f>
        <v/>
      </c>
      <c r="F136" s="91"/>
      <c r="G136" s="196"/>
      <c r="H136" s="188" t="str">
        <f>IF(ISNA(VLOOKUP(F136,DECLARATIONS!C$5:D$292,2,FALSE)),"",IF(VLOOKUP(F136,DECLARATIONS!C$5:D$292,2,FALSE)="","NOT DECLARED",VLOOKUP(F136,DECLARATIONS!C$5:D$292,2,FALSE)))</f>
        <v/>
      </c>
      <c r="I136" s="186">
        <f>IF(LOWER(G136)="dnf",1,IF(G136&lt;ScoringTable!B$3,ScoringTable!I$2,VLOOKUP((1000-G136),ScoringTable!G$2:I$95,3)))</f>
        <v>0</v>
      </c>
      <c r="J136" s="186" t="str" cm="1">
        <f t="array" ref="J136">IF(ISBLANK(G136), "", IF(NOT(ISNUMBER(G136)), "Not a valid time", IF(E136="","", IF(RIGHT(E136)="B", _xlfn.IFS(G136&gt;Data!$Z$7,"...",G136&gt;Data!$AA$7,"Stage 1",G136&gt;Data!$AB$7,"Stage 2",G136&gt;Data!$AC$7,"Stage 3",G136&gt;Data!$AD$7,"Stage 4",G136&gt;Data!$AE$7,"Stage 5",G136&gt;Data!$AF$7,"Stage 6",G136&gt;Data!$AG$7,"Stage 7",G136&gt;Data!$AH$7,"Stage 8",G136&lt;=Data!$AH$7,"Stage 9"), _xlfn.IFS(G136&gt;Data!$Z$18,"...",G136&gt;Data!$AA$18,"Stage 1",G136&gt;Data!$AB$18,"Stage 2",G136&gt;Data!$AC$18,"Stage 3",G136&gt;Data!$AD$18,"Stage 4",G136&gt;Data!$AE$18,"Stage 5",G136&gt;Data!$AF$18,"Stage 6",G136&gt;Data!$AG$18,"Stage 7",G136&gt;Data!$AH$18,"Stage 8",G136&lt;=Data!$AH$18,"Stage 9")))))</f>
        <v/>
      </c>
      <c r="K136" s="266" t="str" cm="1">
        <f t="array" ref="K136">IFERROR(_xlfn.IFNA(
                      _xlfn.IFS(
                      G136="", "",
                      AND(E136="U9B",G136&lt;=Data!$AI$7), "U9 Boys record",
                      AND(E136="U11B",G136&lt;=Data!$AI$12), "U11 Boys record",
                      AND(E136="U9G",G136&lt;=Data!$AI$18), "U9 Girls record",
                      AND(E136="U11G",G136&lt;=Data!$AI$23), "U11 Girls record"
                       ),""), "")</f>
        <v/>
      </c>
    </row>
    <row r="137" spans="1:11" s="11" customFormat="1" ht="16" customHeight="1">
      <c r="A137" s="187" t="s">
        <v>2</v>
      </c>
      <c r="B137" s="188" t="str">
        <f>IF(ISNA(VLOOKUP($F137,DECLARATIONS!C$5:D$292,2,FALSE)),"",IF(VLOOKUP($F137,DECLARATIONS!C$5:D$292,2,FALSE)="","NOT DECLARED",IF(ISNA(_xlfn.TEXTBEFORE(VLOOKUP($F137,DECLARATIONS!C$5:D$292,2,FALSE)," ")),VLOOKUP($F137,DECLARATIONS!C$5:D$292,2,FALSE),_xlfn.TEXTBEFORE(VLOOKUP($F137,DECLARATIONS!C$5:D$292,2,FALSE)," "))))</f>
        <v/>
      </c>
      <c r="C137" s="188" t="str">
        <f>IF(ISNA(VLOOKUP($F137,DECLARATIONS!C$5:D$292,2,FALSE)),"",IF(VLOOKUP($F137,DECLARATIONS!C$5:D$292,2,FALSE)="","NOT DECLARED",IF(ISNA(_xlfn.TEXTAFTER(VLOOKUP($F137,DECLARATIONS!C$5:D$292,2,FALSE)," ")),VLOOKUP($F137,DECLARATIONS!C$5:D$292,2,FALSE),_xlfn.TEXTAFTER(VLOOKUP($F137,DECLARATIONS!C$5:D$292,2,FALSE)," "))))</f>
        <v/>
      </c>
      <c r="D137" s="188" t="str">
        <f>IF(ISNA(VLOOKUP($F137,DECLARATIONS!$C$5:$G$292,5,FALSE)),"",IF(VLOOKUP($F137,DECLARATIONS!$C$5:$G$292,5,FALSE)="","NOT DECLARED",VLOOKUP($F137,DECLARATIONS!$C$5:$G$292,5,FALSE)))</f>
        <v/>
      </c>
      <c r="E137" s="188" t="str">
        <f>IF(ISNA(VLOOKUP($F137,DECLARATIONS!$C$5:$F$292,4,FALSE)),"",IF(VLOOKUP($F137,DECLARATIONS!$C$5:$F$292,4,FALSE)="","NOT DECLARED",VLOOKUP($F137,DECLARATIONS!$C$5:$F$292,4,FALSE)&amp;LEFT(VLOOKUP($F137,DECLARATIONS!$C$5:$H$292,6,FALSE))))</f>
        <v/>
      </c>
      <c r="F137" s="91"/>
      <c r="G137" s="196"/>
      <c r="H137" s="188" t="str">
        <f>IF(ISNA(VLOOKUP(F137,DECLARATIONS!C$5:D$292,2,FALSE)),"",IF(VLOOKUP(F137,DECLARATIONS!C$5:D$292,2,FALSE)="","NOT DECLARED",VLOOKUP(F137,DECLARATIONS!C$5:D$292,2,FALSE)))</f>
        <v/>
      </c>
      <c r="I137" s="186">
        <f>IF(LOWER(G137)="dnf",1,IF(G137&lt;ScoringTable!B$3,ScoringTable!I$2,VLOOKUP((1000-G137),ScoringTable!G$2:I$95,3)))</f>
        <v>0</v>
      </c>
      <c r="J137" s="186" t="str" cm="1">
        <f t="array" ref="J137">IF(ISBLANK(G137), "", IF(NOT(ISNUMBER(G137)), "Not a valid time", IF(E137="","", IF(RIGHT(E137)="B", _xlfn.IFS(G137&gt;Data!$Z$7,"...",G137&gt;Data!$AA$7,"Stage 1",G137&gt;Data!$AB$7,"Stage 2",G137&gt;Data!$AC$7,"Stage 3",G137&gt;Data!$AD$7,"Stage 4",G137&gt;Data!$AE$7,"Stage 5",G137&gt;Data!$AF$7,"Stage 6",G137&gt;Data!$AG$7,"Stage 7",G137&gt;Data!$AH$7,"Stage 8",G137&lt;=Data!$AH$7,"Stage 9"), _xlfn.IFS(G137&gt;Data!$Z$18,"...",G137&gt;Data!$AA$18,"Stage 1",G137&gt;Data!$AB$18,"Stage 2",G137&gt;Data!$AC$18,"Stage 3",G137&gt;Data!$AD$18,"Stage 4",G137&gt;Data!$AE$18,"Stage 5",G137&gt;Data!$AF$18,"Stage 6",G137&gt;Data!$AG$18,"Stage 7",G137&gt;Data!$AH$18,"Stage 8",G137&lt;=Data!$AH$18,"Stage 9")))))</f>
        <v/>
      </c>
      <c r="K137" s="266" t="str" cm="1">
        <f t="array" ref="K137">IFERROR(_xlfn.IFNA(
                      _xlfn.IFS(
                      G137="", "",
                      AND(E137="U9B",G137&lt;=Data!$AI$7), "U9 Boys record",
                      AND(E137="U11B",G137&lt;=Data!$AI$12), "U11 Boys record",
                      AND(E137="U9G",G137&lt;=Data!$AI$18), "U9 Girls record",
                      AND(E137="U11G",G137&lt;=Data!$AI$23), "U11 Girls record"
                       ),""), "")</f>
        <v/>
      </c>
    </row>
    <row r="138" spans="1:11" s="11" customFormat="1" ht="16" customHeight="1">
      <c r="A138" s="187" t="s">
        <v>2</v>
      </c>
      <c r="B138" s="188" t="str">
        <f>IF(ISNA(VLOOKUP($F138,DECLARATIONS!C$5:D$292,2,FALSE)),"",IF(VLOOKUP($F138,DECLARATIONS!C$5:D$292,2,FALSE)="","NOT DECLARED",IF(ISNA(_xlfn.TEXTBEFORE(VLOOKUP($F138,DECLARATIONS!C$5:D$292,2,FALSE)," ")),VLOOKUP($F138,DECLARATIONS!C$5:D$292,2,FALSE),_xlfn.TEXTBEFORE(VLOOKUP($F138,DECLARATIONS!C$5:D$292,2,FALSE)," "))))</f>
        <v/>
      </c>
      <c r="C138" s="188" t="str">
        <f>IF(ISNA(VLOOKUP($F138,DECLARATIONS!C$5:D$292,2,FALSE)),"",IF(VLOOKUP($F138,DECLARATIONS!C$5:D$292,2,FALSE)="","NOT DECLARED",IF(ISNA(_xlfn.TEXTAFTER(VLOOKUP($F138,DECLARATIONS!C$5:D$292,2,FALSE)," ")),VLOOKUP($F138,DECLARATIONS!C$5:D$292,2,FALSE),_xlfn.TEXTAFTER(VLOOKUP($F138,DECLARATIONS!C$5:D$292,2,FALSE)," "))))</f>
        <v/>
      </c>
      <c r="D138" s="188" t="str">
        <f>IF(ISNA(VLOOKUP($F138,DECLARATIONS!$C$5:$G$292,5,FALSE)),"",IF(VLOOKUP($F138,DECLARATIONS!$C$5:$G$292,5,FALSE)="","NOT DECLARED",VLOOKUP($F138,DECLARATIONS!$C$5:$G$292,5,FALSE)))</f>
        <v/>
      </c>
      <c r="E138" s="188" t="str">
        <f>IF(ISNA(VLOOKUP($F138,DECLARATIONS!$C$5:$F$292,4,FALSE)),"",IF(VLOOKUP($F138,DECLARATIONS!$C$5:$F$292,4,FALSE)="","NOT DECLARED",VLOOKUP($F138,DECLARATIONS!$C$5:$F$292,4,FALSE)&amp;LEFT(VLOOKUP($F138,DECLARATIONS!$C$5:$H$292,6,FALSE))))</f>
        <v/>
      </c>
      <c r="F138" s="91"/>
      <c r="G138" s="196"/>
      <c r="H138" s="188" t="str">
        <f>IF(ISNA(VLOOKUP(F138,DECLARATIONS!C$5:D$292,2,FALSE)),"",IF(VLOOKUP(F138,DECLARATIONS!C$5:D$292,2,FALSE)="","NOT DECLARED",VLOOKUP(F138,DECLARATIONS!C$5:D$292,2,FALSE)))</f>
        <v/>
      </c>
      <c r="I138" s="186">
        <f>IF(LOWER(G138)="dnf",1,IF(G138&lt;ScoringTable!B$3,ScoringTable!I$2,VLOOKUP((1000-G138),ScoringTable!G$2:I$95,3)))</f>
        <v>0</v>
      </c>
      <c r="J138" s="186" t="str" cm="1">
        <f t="array" ref="J138">IF(ISBLANK(G138), "", IF(NOT(ISNUMBER(G138)), "Not a valid time", IF(E138="","", IF(RIGHT(E138)="B", _xlfn.IFS(G138&gt;Data!$Z$7,"...",G138&gt;Data!$AA$7,"Stage 1",G138&gt;Data!$AB$7,"Stage 2",G138&gt;Data!$AC$7,"Stage 3",G138&gt;Data!$AD$7,"Stage 4",G138&gt;Data!$AE$7,"Stage 5",G138&gt;Data!$AF$7,"Stage 6",G138&gt;Data!$AG$7,"Stage 7",G138&gt;Data!$AH$7,"Stage 8",G138&lt;=Data!$AH$7,"Stage 9"), _xlfn.IFS(G138&gt;Data!$Z$18,"...",G138&gt;Data!$AA$18,"Stage 1",G138&gt;Data!$AB$18,"Stage 2",G138&gt;Data!$AC$18,"Stage 3",G138&gt;Data!$AD$18,"Stage 4",G138&gt;Data!$AE$18,"Stage 5",G138&gt;Data!$AF$18,"Stage 6",G138&gt;Data!$AG$18,"Stage 7",G138&gt;Data!$AH$18,"Stage 8",G138&lt;=Data!$AH$18,"Stage 9")))))</f>
        <v/>
      </c>
      <c r="K138" s="266" t="str" cm="1">
        <f t="array" ref="K138">IFERROR(_xlfn.IFNA(
                      _xlfn.IFS(
                      G138="", "",
                      AND(E138="U9B",G138&lt;=Data!$AI$7), "U9 Boys record",
                      AND(E138="U11B",G138&lt;=Data!$AI$12), "U11 Boys record",
                      AND(E138="U9G",G138&lt;=Data!$AI$18), "U9 Girls record",
                      AND(E138="U11G",G138&lt;=Data!$AI$23), "U11 Girls record"
                       ),""), "")</f>
        <v/>
      </c>
    </row>
    <row r="139" spans="1:11" s="11" customFormat="1" ht="16" customHeight="1">
      <c r="A139" s="187" t="s">
        <v>2</v>
      </c>
      <c r="B139" s="188" t="str">
        <f>IF(ISNA(VLOOKUP($F139,DECLARATIONS!C$5:D$292,2,FALSE)),"",IF(VLOOKUP($F139,DECLARATIONS!C$5:D$292,2,FALSE)="","NOT DECLARED",IF(ISNA(_xlfn.TEXTBEFORE(VLOOKUP($F139,DECLARATIONS!C$5:D$292,2,FALSE)," ")),VLOOKUP($F139,DECLARATIONS!C$5:D$292,2,FALSE),_xlfn.TEXTBEFORE(VLOOKUP($F139,DECLARATIONS!C$5:D$292,2,FALSE)," "))))</f>
        <v/>
      </c>
      <c r="C139" s="188" t="str">
        <f>IF(ISNA(VLOOKUP($F139,DECLARATIONS!C$5:D$292,2,FALSE)),"",IF(VLOOKUP($F139,DECLARATIONS!C$5:D$292,2,FALSE)="","NOT DECLARED",IF(ISNA(_xlfn.TEXTAFTER(VLOOKUP($F139,DECLARATIONS!C$5:D$292,2,FALSE)," ")),VLOOKUP($F139,DECLARATIONS!C$5:D$292,2,FALSE),_xlfn.TEXTAFTER(VLOOKUP($F139,DECLARATIONS!C$5:D$292,2,FALSE)," "))))</f>
        <v/>
      </c>
      <c r="D139" s="188" t="str">
        <f>IF(ISNA(VLOOKUP($F139,DECLARATIONS!$C$5:$G$292,5,FALSE)),"",IF(VLOOKUP($F139,DECLARATIONS!$C$5:$G$292,5,FALSE)="","NOT DECLARED",VLOOKUP($F139,DECLARATIONS!$C$5:$G$292,5,FALSE)))</f>
        <v/>
      </c>
      <c r="E139" s="188" t="str">
        <f>IF(ISNA(VLOOKUP($F139,DECLARATIONS!$C$5:$F$292,4,FALSE)),"",IF(VLOOKUP($F139,DECLARATIONS!$C$5:$F$292,4,FALSE)="","NOT DECLARED",VLOOKUP($F139,DECLARATIONS!$C$5:$F$292,4,FALSE)&amp;LEFT(VLOOKUP($F139,DECLARATIONS!$C$5:$H$292,6,FALSE))))</f>
        <v/>
      </c>
      <c r="F139" s="91"/>
      <c r="G139" s="196"/>
      <c r="H139" s="188" t="str">
        <f>IF(ISNA(VLOOKUP(F139,DECLARATIONS!C$5:D$292,2,FALSE)),"",IF(VLOOKUP(F139,DECLARATIONS!C$5:D$292,2,FALSE)="","NOT DECLARED",VLOOKUP(F139,DECLARATIONS!C$5:D$292,2,FALSE)))</f>
        <v/>
      </c>
      <c r="I139" s="186">
        <f>IF(LOWER(G139)="dnf",1,IF(G139&lt;ScoringTable!B$3,ScoringTable!I$2,VLOOKUP((1000-G139),ScoringTable!G$2:I$95,3)))</f>
        <v>0</v>
      </c>
      <c r="J139" s="186" t="str" cm="1">
        <f t="array" ref="J139">IF(ISBLANK(G139), "", IF(NOT(ISNUMBER(G139)), "Not a valid time", IF(E139="","", IF(RIGHT(E139)="B", _xlfn.IFS(G139&gt;Data!$Z$7,"...",G139&gt;Data!$AA$7,"Stage 1",G139&gt;Data!$AB$7,"Stage 2",G139&gt;Data!$AC$7,"Stage 3",G139&gt;Data!$AD$7,"Stage 4",G139&gt;Data!$AE$7,"Stage 5",G139&gt;Data!$AF$7,"Stage 6",G139&gt;Data!$AG$7,"Stage 7",G139&gt;Data!$AH$7,"Stage 8",G139&lt;=Data!$AH$7,"Stage 9"), _xlfn.IFS(G139&gt;Data!$Z$18,"...",G139&gt;Data!$AA$18,"Stage 1",G139&gt;Data!$AB$18,"Stage 2",G139&gt;Data!$AC$18,"Stage 3",G139&gt;Data!$AD$18,"Stage 4",G139&gt;Data!$AE$18,"Stage 5",G139&gt;Data!$AF$18,"Stage 6",G139&gt;Data!$AG$18,"Stage 7",G139&gt;Data!$AH$18,"Stage 8",G139&lt;=Data!$AH$18,"Stage 9")))))</f>
        <v/>
      </c>
      <c r="K139" s="266" t="str" cm="1">
        <f t="array" ref="K139">IFERROR(_xlfn.IFNA(
                      _xlfn.IFS(
                      G139="", "",
                      AND(E139="U9B",G139&lt;=Data!$AI$7), "U9 Boys record",
                      AND(E139="U11B",G139&lt;=Data!$AI$12), "U11 Boys record",
                      AND(E139="U9G",G139&lt;=Data!$AI$18), "U9 Girls record",
                      AND(E139="U11G",G139&lt;=Data!$AI$23), "U11 Girls record"
                       ),""), "")</f>
        <v/>
      </c>
    </row>
    <row r="140" spans="1:11" s="11" customFormat="1" ht="16" customHeight="1">
      <c r="A140" s="187" t="s">
        <v>2</v>
      </c>
      <c r="B140" s="188" t="str">
        <f>IF(ISNA(VLOOKUP($F140,DECLARATIONS!C$5:D$292,2,FALSE)),"",IF(VLOOKUP($F140,DECLARATIONS!C$5:D$292,2,FALSE)="","NOT DECLARED",IF(ISNA(_xlfn.TEXTBEFORE(VLOOKUP($F140,DECLARATIONS!C$5:D$292,2,FALSE)," ")),VLOOKUP($F140,DECLARATIONS!C$5:D$292,2,FALSE),_xlfn.TEXTBEFORE(VLOOKUP($F140,DECLARATIONS!C$5:D$292,2,FALSE)," "))))</f>
        <v/>
      </c>
      <c r="C140" s="188" t="str">
        <f>IF(ISNA(VLOOKUP($F140,DECLARATIONS!C$5:D$292,2,FALSE)),"",IF(VLOOKUP($F140,DECLARATIONS!C$5:D$292,2,FALSE)="","NOT DECLARED",IF(ISNA(_xlfn.TEXTAFTER(VLOOKUP($F140,DECLARATIONS!C$5:D$292,2,FALSE)," ")),VLOOKUP($F140,DECLARATIONS!C$5:D$292,2,FALSE),_xlfn.TEXTAFTER(VLOOKUP($F140,DECLARATIONS!C$5:D$292,2,FALSE)," "))))</f>
        <v/>
      </c>
      <c r="D140" s="188" t="str">
        <f>IF(ISNA(VLOOKUP($F140,DECLARATIONS!$C$5:$G$292,5,FALSE)),"",IF(VLOOKUP($F140,DECLARATIONS!$C$5:$G$292,5,FALSE)="","NOT DECLARED",VLOOKUP($F140,DECLARATIONS!$C$5:$G$292,5,FALSE)))</f>
        <v/>
      </c>
      <c r="E140" s="188" t="str">
        <f>IF(ISNA(VLOOKUP($F140,DECLARATIONS!$C$5:$F$292,4,FALSE)),"",IF(VLOOKUP($F140,DECLARATIONS!$C$5:$F$292,4,FALSE)="","NOT DECLARED",VLOOKUP($F140,DECLARATIONS!$C$5:$F$292,4,FALSE)&amp;LEFT(VLOOKUP($F140,DECLARATIONS!$C$5:$H$292,6,FALSE))))</f>
        <v/>
      </c>
      <c r="F140" s="91"/>
      <c r="G140" s="196"/>
      <c r="H140" s="188" t="str">
        <f>IF(ISNA(VLOOKUP(F140,DECLARATIONS!C$5:D$292,2,FALSE)),"",IF(VLOOKUP(F140,DECLARATIONS!C$5:D$292,2,FALSE)="","NOT DECLARED",VLOOKUP(F140,DECLARATIONS!C$5:D$292,2,FALSE)))</f>
        <v/>
      </c>
      <c r="I140" s="186">
        <f>IF(LOWER(G140)="dnf",1,IF(G140&lt;ScoringTable!B$3,ScoringTable!I$2,VLOOKUP((1000-G140),ScoringTable!G$2:I$95,3)))</f>
        <v>0</v>
      </c>
      <c r="J140" s="186" t="str" cm="1">
        <f t="array" ref="J140">IF(ISBLANK(G140), "", IF(NOT(ISNUMBER(G140)), "Not a valid time", IF(E140="","", IF(RIGHT(E140)="B", _xlfn.IFS(G140&gt;Data!$Z$7,"...",G140&gt;Data!$AA$7,"Stage 1",G140&gt;Data!$AB$7,"Stage 2",G140&gt;Data!$AC$7,"Stage 3",G140&gt;Data!$AD$7,"Stage 4",G140&gt;Data!$AE$7,"Stage 5",G140&gt;Data!$AF$7,"Stage 6",G140&gt;Data!$AG$7,"Stage 7",G140&gt;Data!$AH$7,"Stage 8",G140&lt;=Data!$AH$7,"Stage 9"), _xlfn.IFS(G140&gt;Data!$Z$18,"...",G140&gt;Data!$AA$18,"Stage 1",G140&gt;Data!$AB$18,"Stage 2",G140&gt;Data!$AC$18,"Stage 3",G140&gt;Data!$AD$18,"Stage 4",G140&gt;Data!$AE$18,"Stage 5",G140&gt;Data!$AF$18,"Stage 6",G140&gt;Data!$AG$18,"Stage 7",G140&gt;Data!$AH$18,"Stage 8",G140&lt;=Data!$AH$18,"Stage 9")))))</f>
        <v/>
      </c>
      <c r="K140" s="266" t="str" cm="1">
        <f t="array" ref="K140">IFERROR(_xlfn.IFNA(
                      _xlfn.IFS(
                      G140="", "",
                      AND(E140="U9B",G140&lt;=Data!$AI$7), "U9 Boys record",
                      AND(E140="U11B",G140&lt;=Data!$AI$12), "U11 Boys record",
                      AND(E140="U9G",G140&lt;=Data!$AI$18), "U9 Girls record",
                      AND(E140="U11G",G140&lt;=Data!$AI$23), "U11 Girls record"
                       ),""), "")</f>
        <v/>
      </c>
    </row>
    <row r="141" spans="1:11" s="11" customFormat="1" ht="16" customHeight="1">
      <c r="A141" s="187" t="s">
        <v>2</v>
      </c>
      <c r="B141" s="188" t="str">
        <f>IF(ISNA(VLOOKUP($F141,DECLARATIONS!C$5:D$292,2,FALSE)),"",IF(VLOOKUP($F141,DECLARATIONS!C$5:D$292,2,FALSE)="","NOT DECLARED",IF(ISNA(_xlfn.TEXTBEFORE(VLOOKUP($F141,DECLARATIONS!C$5:D$292,2,FALSE)," ")),VLOOKUP($F141,DECLARATIONS!C$5:D$292,2,FALSE),_xlfn.TEXTBEFORE(VLOOKUP($F141,DECLARATIONS!C$5:D$292,2,FALSE)," "))))</f>
        <v/>
      </c>
      <c r="C141" s="188" t="str">
        <f>IF(ISNA(VLOOKUP($F141,DECLARATIONS!C$5:D$292,2,FALSE)),"",IF(VLOOKUP($F141,DECLARATIONS!C$5:D$292,2,FALSE)="","NOT DECLARED",IF(ISNA(_xlfn.TEXTAFTER(VLOOKUP($F141,DECLARATIONS!C$5:D$292,2,FALSE)," ")),VLOOKUP($F141,DECLARATIONS!C$5:D$292,2,FALSE),_xlfn.TEXTAFTER(VLOOKUP($F141,DECLARATIONS!C$5:D$292,2,FALSE)," "))))</f>
        <v/>
      </c>
      <c r="D141" s="188" t="str">
        <f>IF(ISNA(VLOOKUP($F141,DECLARATIONS!$C$5:$G$292,5,FALSE)),"",IF(VLOOKUP($F141,DECLARATIONS!$C$5:$G$292,5,FALSE)="","NOT DECLARED",VLOOKUP($F141,DECLARATIONS!$C$5:$G$292,5,FALSE)))</f>
        <v/>
      </c>
      <c r="E141" s="188" t="str">
        <f>IF(ISNA(VLOOKUP($F141,DECLARATIONS!$C$5:$F$292,4,FALSE)),"",IF(VLOOKUP($F141,DECLARATIONS!$C$5:$F$292,4,FALSE)="","NOT DECLARED",VLOOKUP($F141,DECLARATIONS!$C$5:$F$292,4,FALSE)&amp;LEFT(VLOOKUP($F141,DECLARATIONS!$C$5:$H$292,6,FALSE))))</f>
        <v/>
      </c>
      <c r="F141" s="91"/>
      <c r="G141" s="196"/>
      <c r="H141" s="188" t="str">
        <f>IF(ISNA(VLOOKUP(F141,DECLARATIONS!C$5:D$292,2,FALSE)),"",IF(VLOOKUP(F141,DECLARATIONS!C$5:D$292,2,FALSE)="","NOT DECLARED",VLOOKUP(F141,DECLARATIONS!C$5:D$292,2,FALSE)))</f>
        <v/>
      </c>
      <c r="I141" s="186">
        <f>IF(LOWER(G141)="dnf",1,IF(G141&lt;ScoringTable!B$3,ScoringTable!I$2,VLOOKUP((1000-G141),ScoringTable!G$2:I$95,3)))</f>
        <v>0</v>
      </c>
      <c r="J141" s="186" t="str" cm="1">
        <f t="array" ref="J141">IF(ISBLANK(G141), "", IF(NOT(ISNUMBER(G141)), "Not a valid time", IF(E141="","", IF(RIGHT(E141)="B", _xlfn.IFS(G141&gt;Data!$Z$7,"...",G141&gt;Data!$AA$7,"Stage 1",G141&gt;Data!$AB$7,"Stage 2",G141&gt;Data!$AC$7,"Stage 3",G141&gt;Data!$AD$7,"Stage 4",G141&gt;Data!$AE$7,"Stage 5",G141&gt;Data!$AF$7,"Stage 6",G141&gt;Data!$AG$7,"Stage 7",G141&gt;Data!$AH$7,"Stage 8",G141&lt;=Data!$AH$7,"Stage 9"), _xlfn.IFS(G141&gt;Data!$Z$18,"...",G141&gt;Data!$AA$18,"Stage 1",G141&gt;Data!$AB$18,"Stage 2",G141&gt;Data!$AC$18,"Stage 3",G141&gt;Data!$AD$18,"Stage 4",G141&gt;Data!$AE$18,"Stage 5",G141&gt;Data!$AF$18,"Stage 6",G141&gt;Data!$AG$18,"Stage 7",G141&gt;Data!$AH$18,"Stage 8",G141&lt;=Data!$AH$18,"Stage 9")))))</f>
        <v/>
      </c>
      <c r="K141" s="266" t="str" cm="1">
        <f t="array" ref="K141">IFERROR(_xlfn.IFNA(
                      _xlfn.IFS(
                      G141="", "",
                      AND(E141="U9B",G141&lt;=Data!$AI$7), "U9 Boys record",
                      AND(E141="U11B",G141&lt;=Data!$AI$12), "U11 Boys record",
                      AND(E141="U9G",G141&lt;=Data!$AI$18), "U9 Girls record",
                      AND(E141="U11G",G141&lt;=Data!$AI$23), "U11 Girls record"
                       ),""), "")</f>
        <v/>
      </c>
    </row>
    <row r="142" spans="1:11" s="11" customFormat="1" ht="16" customHeight="1">
      <c r="A142" s="187" t="s">
        <v>2</v>
      </c>
      <c r="B142" s="188" t="str">
        <f>IF(ISNA(VLOOKUP($F142,DECLARATIONS!C$5:D$292,2,FALSE)),"",IF(VLOOKUP($F142,DECLARATIONS!C$5:D$292,2,FALSE)="","NOT DECLARED",IF(ISNA(_xlfn.TEXTBEFORE(VLOOKUP($F142,DECLARATIONS!C$5:D$292,2,FALSE)," ")),VLOOKUP($F142,DECLARATIONS!C$5:D$292,2,FALSE),_xlfn.TEXTBEFORE(VLOOKUP($F142,DECLARATIONS!C$5:D$292,2,FALSE)," "))))</f>
        <v/>
      </c>
      <c r="C142" s="188" t="str">
        <f>IF(ISNA(VLOOKUP($F142,DECLARATIONS!C$5:D$292,2,FALSE)),"",IF(VLOOKUP($F142,DECLARATIONS!C$5:D$292,2,FALSE)="","NOT DECLARED",IF(ISNA(_xlfn.TEXTAFTER(VLOOKUP($F142,DECLARATIONS!C$5:D$292,2,FALSE)," ")),VLOOKUP($F142,DECLARATIONS!C$5:D$292,2,FALSE),_xlfn.TEXTAFTER(VLOOKUP($F142,DECLARATIONS!C$5:D$292,2,FALSE)," "))))</f>
        <v/>
      </c>
      <c r="D142" s="188" t="str">
        <f>IF(ISNA(VLOOKUP($F142,DECLARATIONS!$C$5:$G$292,5,FALSE)),"",IF(VLOOKUP($F142,DECLARATIONS!$C$5:$G$292,5,FALSE)="","NOT DECLARED",VLOOKUP($F142,DECLARATIONS!$C$5:$G$292,5,FALSE)))</f>
        <v/>
      </c>
      <c r="E142" s="188" t="str">
        <f>IF(ISNA(VLOOKUP($F142,DECLARATIONS!$C$5:$F$292,4,FALSE)),"",IF(VLOOKUP($F142,DECLARATIONS!$C$5:$F$292,4,FALSE)="","NOT DECLARED",VLOOKUP($F142,DECLARATIONS!$C$5:$F$292,4,FALSE)&amp;LEFT(VLOOKUP($F142,DECLARATIONS!$C$5:$H$292,6,FALSE))))</f>
        <v/>
      </c>
      <c r="F142" s="91"/>
      <c r="G142" s="196"/>
      <c r="H142" s="188" t="str">
        <f>IF(ISNA(VLOOKUP(F142,DECLARATIONS!C$5:D$292,2,FALSE)),"",IF(VLOOKUP(F142,DECLARATIONS!C$5:D$292,2,FALSE)="","NOT DECLARED",VLOOKUP(F142,DECLARATIONS!C$5:D$292,2,FALSE)))</f>
        <v/>
      </c>
      <c r="I142" s="186">
        <f>IF(LOWER(G142)="dnf",1,IF(G142&lt;ScoringTable!B$3,ScoringTable!I$2,VLOOKUP((1000-G142),ScoringTable!G$2:I$95,3)))</f>
        <v>0</v>
      </c>
      <c r="J142" s="186" t="str" cm="1">
        <f t="array" ref="J142">IF(ISBLANK(G142), "", IF(NOT(ISNUMBER(G142)), "Not a valid time", IF(E142="","", IF(RIGHT(E142)="B", _xlfn.IFS(G142&gt;Data!$Z$7,"...",G142&gt;Data!$AA$7,"Stage 1",G142&gt;Data!$AB$7,"Stage 2",G142&gt;Data!$AC$7,"Stage 3",G142&gt;Data!$AD$7,"Stage 4",G142&gt;Data!$AE$7,"Stage 5",G142&gt;Data!$AF$7,"Stage 6",G142&gt;Data!$AG$7,"Stage 7",G142&gt;Data!$AH$7,"Stage 8",G142&lt;=Data!$AH$7,"Stage 9"), _xlfn.IFS(G142&gt;Data!$Z$18,"...",G142&gt;Data!$AA$18,"Stage 1",G142&gt;Data!$AB$18,"Stage 2",G142&gt;Data!$AC$18,"Stage 3",G142&gt;Data!$AD$18,"Stage 4",G142&gt;Data!$AE$18,"Stage 5",G142&gt;Data!$AF$18,"Stage 6",G142&gt;Data!$AG$18,"Stage 7",G142&gt;Data!$AH$18,"Stage 8",G142&lt;=Data!$AH$18,"Stage 9")))))</f>
        <v/>
      </c>
      <c r="K142" s="266" t="str" cm="1">
        <f t="array" ref="K142">IFERROR(_xlfn.IFNA(
                      _xlfn.IFS(
                      G142="", "",
                      AND(E142="U9B",G142&lt;=Data!$AI$7), "U9 Boys record",
                      AND(E142="U11B",G142&lt;=Data!$AI$12), "U11 Boys record",
                      AND(E142="U9G",G142&lt;=Data!$AI$18), "U9 Girls record",
                      AND(E142="U11G",G142&lt;=Data!$AI$23), "U11 Girls record"
                       ),""), "")</f>
        <v/>
      </c>
    </row>
    <row r="143" spans="1:11" s="11" customFormat="1" ht="16" customHeight="1">
      <c r="A143" s="187" t="s">
        <v>2</v>
      </c>
      <c r="B143" s="188" t="str">
        <f>IF(ISNA(VLOOKUP($F143,DECLARATIONS!C$5:D$292,2,FALSE)),"",IF(VLOOKUP($F143,DECLARATIONS!C$5:D$292,2,FALSE)="","NOT DECLARED",IF(ISNA(_xlfn.TEXTBEFORE(VLOOKUP($F143,DECLARATIONS!C$5:D$292,2,FALSE)," ")),VLOOKUP($F143,DECLARATIONS!C$5:D$292,2,FALSE),_xlfn.TEXTBEFORE(VLOOKUP($F143,DECLARATIONS!C$5:D$292,2,FALSE)," "))))</f>
        <v/>
      </c>
      <c r="C143" s="188" t="str">
        <f>IF(ISNA(VLOOKUP($F143,DECLARATIONS!C$5:D$292,2,FALSE)),"",IF(VLOOKUP($F143,DECLARATIONS!C$5:D$292,2,FALSE)="","NOT DECLARED",IF(ISNA(_xlfn.TEXTAFTER(VLOOKUP($F143,DECLARATIONS!C$5:D$292,2,FALSE)," ")),VLOOKUP($F143,DECLARATIONS!C$5:D$292,2,FALSE),_xlfn.TEXTAFTER(VLOOKUP($F143,DECLARATIONS!C$5:D$292,2,FALSE)," "))))</f>
        <v/>
      </c>
      <c r="D143" s="188" t="str">
        <f>IF(ISNA(VLOOKUP($F143,DECLARATIONS!$C$5:$G$292,5,FALSE)),"",IF(VLOOKUP($F143,DECLARATIONS!$C$5:$G$292,5,FALSE)="","NOT DECLARED",VLOOKUP($F143,DECLARATIONS!$C$5:$G$292,5,FALSE)))</f>
        <v/>
      </c>
      <c r="E143" s="188" t="str">
        <f>IF(ISNA(VLOOKUP($F143,DECLARATIONS!$C$5:$F$292,4,FALSE)),"",IF(VLOOKUP($F143,DECLARATIONS!$C$5:$F$292,4,FALSE)="","NOT DECLARED",VLOOKUP($F143,DECLARATIONS!$C$5:$F$292,4,FALSE)&amp;LEFT(VLOOKUP($F143,DECLARATIONS!$C$5:$H$292,6,FALSE))))</f>
        <v/>
      </c>
      <c r="F143" s="91"/>
      <c r="G143" s="196"/>
      <c r="H143" s="188" t="str">
        <f>IF(ISNA(VLOOKUP(F143,DECLARATIONS!C$5:D$292,2,FALSE)),"",IF(VLOOKUP(F143,DECLARATIONS!C$5:D$292,2,FALSE)="","NOT DECLARED",VLOOKUP(F143,DECLARATIONS!C$5:D$292,2,FALSE)))</f>
        <v/>
      </c>
      <c r="I143" s="186">
        <f>IF(LOWER(G143)="dnf",1,IF(G143&lt;ScoringTable!B$3,ScoringTable!I$2,VLOOKUP((1000-G143),ScoringTable!G$2:I$95,3)))</f>
        <v>0</v>
      </c>
      <c r="J143" s="186" t="str" cm="1">
        <f t="array" ref="J143">IF(ISBLANK(G143), "", IF(NOT(ISNUMBER(G143)), "Not a valid time", IF(E143="","", IF(RIGHT(E143)="B", _xlfn.IFS(G143&gt;Data!$Z$7,"...",G143&gt;Data!$AA$7,"Stage 1",G143&gt;Data!$AB$7,"Stage 2",G143&gt;Data!$AC$7,"Stage 3",G143&gt;Data!$AD$7,"Stage 4",G143&gt;Data!$AE$7,"Stage 5",G143&gt;Data!$AF$7,"Stage 6",G143&gt;Data!$AG$7,"Stage 7",G143&gt;Data!$AH$7,"Stage 8",G143&lt;=Data!$AH$7,"Stage 9"), _xlfn.IFS(G143&gt;Data!$Z$18,"...",G143&gt;Data!$AA$18,"Stage 1",G143&gt;Data!$AB$18,"Stage 2",G143&gt;Data!$AC$18,"Stage 3",G143&gt;Data!$AD$18,"Stage 4",G143&gt;Data!$AE$18,"Stage 5",G143&gt;Data!$AF$18,"Stage 6",G143&gt;Data!$AG$18,"Stage 7",G143&gt;Data!$AH$18,"Stage 8",G143&lt;=Data!$AH$18,"Stage 9")))))</f>
        <v/>
      </c>
      <c r="K143" s="266" t="str" cm="1">
        <f t="array" ref="K143">IFERROR(_xlfn.IFNA(
                      _xlfn.IFS(
                      G143="", "",
                      AND(E143="U9B",G143&lt;=Data!$AI$7), "U9 Boys record",
                      AND(E143="U11B",G143&lt;=Data!$AI$12), "U11 Boys record",
                      AND(E143="U9G",G143&lt;=Data!$AI$18), "U9 Girls record",
                      AND(E143="U11G",G143&lt;=Data!$AI$23), "U11 Girls record"
                       ),""), "")</f>
        <v/>
      </c>
    </row>
    <row r="144" spans="1:11" s="11" customFormat="1" ht="16" customHeight="1">
      <c r="A144" s="187" t="s">
        <v>2</v>
      </c>
      <c r="B144" s="188" t="str">
        <f>IF(ISNA(VLOOKUP($F144,DECLARATIONS!C$5:D$292,2,FALSE)),"",IF(VLOOKUP($F144,DECLARATIONS!C$5:D$292,2,FALSE)="","NOT DECLARED",IF(ISNA(_xlfn.TEXTBEFORE(VLOOKUP($F144,DECLARATIONS!C$5:D$292,2,FALSE)," ")),VLOOKUP($F144,DECLARATIONS!C$5:D$292,2,FALSE),_xlfn.TEXTBEFORE(VLOOKUP($F144,DECLARATIONS!C$5:D$292,2,FALSE)," "))))</f>
        <v/>
      </c>
      <c r="C144" s="188" t="str">
        <f>IF(ISNA(VLOOKUP($F144,DECLARATIONS!C$5:D$292,2,FALSE)),"",IF(VLOOKUP($F144,DECLARATIONS!C$5:D$292,2,FALSE)="","NOT DECLARED",IF(ISNA(_xlfn.TEXTAFTER(VLOOKUP($F144,DECLARATIONS!C$5:D$292,2,FALSE)," ")),VLOOKUP($F144,DECLARATIONS!C$5:D$292,2,FALSE),_xlfn.TEXTAFTER(VLOOKUP($F144,DECLARATIONS!C$5:D$292,2,FALSE)," "))))</f>
        <v/>
      </c>
      <c r="D144" s="188" t="str">
        <f>IF(ISNA(VLOOKUP($F144,DECLARATIONS!$C$5:$G$292,5,FALSE)),"",IF(VLOOKUP($F144,DECLARATIONS!$C$5:$G$292,5,FALSE)="","NOT DECLARED",VLOOKUP($F144,DECLARATIONS!$C$5:$G$292,5,FALSE)))</f>
        <v/>
      </c>
      <c r="E144" s="188" t="str">
        <f>IF(ISNA(VLOOKUP($F144,DECLARATIONS!$C$5:$F$292,4,FALSE)),"",IF(VLOOKUP($F144,DECLARATIONS!$C$5:$F$292,4,FALSE)="","NOT DECLARED",VLOOKUP($F144,DECLARATIONS!$C$5:$F$292,4,FALSE)&amp;LEFT(VLOOKUP($F144,DECLARATIONS!$C$5:$H$292,6,FALSE))))</f>
        <v/>
      </c>
      <c r="F144" s="91"/>
      <c r="G144" s="196"/>
      <c r="H144" s="188" t="str">
        <f>IF(ISNA(VLOOKUP(F144,DECLARATIONS!C$5:D$292,2,FALSE)),"",IF(VLOOKUP(F144,DECLARATIONS!C$5:D$292,2,FALSE)="","NOT DECLARED",VLOOKUP(F144,DECLARATIONS!C$5:D$292,2,FALSE)))</f>
        <v/>
      </c>
      <c r="I144" s="186">
        <f>IF(LOWER(G144)="dnf",1,IF(G144&lt;ScoringTable!B$3,ScoringTable!I$2,VLOOKUP((1000-G144),ScoringTable!G$2:I$95,3)))</f>
        <v>0</v>
      </c>
      <c r="J144" s="186" t="str" cm="1">
        <f t="array" ref="J144">IF(ISBLANK(G144), "", IF(NOT(ISNUMBER(G144)), "Not a valid time", IF(E144="","", IF(RIGHT(E144)="B", _xlfn.IFS(G144&gt;Data!$Z$7,"...",G144&gt;Data!$AA$7,"Stage 1",G144&gt;Data!$AB$7,"Stage 2",G144&gt;Data!$AC$7,"Stage 3",G144&gt;Data!$AD$7,"Stage 4",G144&gt;Data!$AE$7,"Stage 5",G144&gt;Data!$AF$7,"Stage 6",G144&gt;Data!$AG$7,"Stage 7",G144&gt;Data!$AH$7,"Stage 8",G144&lt;=Data!$AH$7,"Stage 9"), _xlfn.IFS(G144&gt;Data!$Z$18,"...",G144&gt;Data!$AA$18,"Stage 1",G144&gt;Data!$AB$18,"Stage 2",G144&gt;Data!$AC$18,"Stage 3",G144&gt;Data!$AD$18,"Stage 4",G144&gt;Data!$AE$18,"Stage 5",G144&gt;Data!$AF$18,"Stage 6",G144&gt;Data!$AG$18,"Stage 7",G144&gt;Data!$AH$18,"Stage 8",G144&lt;=Data!$AH$18,"Stage 9")))))</f>
        <v/>
      </c>
      <c r="K144" s="266" t="str" cm="1">
        <f t="array" ref="K144">IFERROR(_xlfn.IFNA(
                      _xlfn.IFS(
                      G144="", "",
                      AND(E144="U9B",G144&lt;=Data!$AI$7), "U9 Boys record",
                      AND(E144="U11B",G144&lt;=Data!$AI$12), "U11 Boys record",
                      AND(E144="U9G",G144&lt;=Data!$AI$18), "U9 Girls record",
                      AND(E144="U11G",G144&lt;=Data!$AI$23), "U11 Girls record"
                       ),""), "")</f>
        <v/>
      </c>
    </row>
    <row r="145" spans="1:11" s="11" customFormat="1" ht="16" customHeight="1">
      <c r="A145" s="187" t="s">
        <v>2</v>
      </c>
      <c r="B145" s="188" t="str">
        <f>IF(ISNA(VLOOKUP($F145,DECLARATIONS!C$5:D$292,2,FALSE)),"",IF(VLOOKUP($F145,DECLARATIONS!C$5:D$292,2,FALSE)="","NOT DECLARED",IF(ISNA(_xlfn.TEXTBEFORE(VLOOKUP($F145,DECLARATIONS!C$5:D$292,2,FALSE)," ")),VLOOKUP($F145,DECLARATIONS!C$5:D$292,2,FALSE),_xlfn.TEXTBEFORE(VLOOKUP($F145,DECLARATIONS!C$5:D$292,2,FALSE)," "))))</f>
        <v/>
      </c>
      <c r="C145" s="188" t="str">
        <f>IF(ISNA(VLOOKUP($F145,DECLARATIONS!C$5:D$292,2,FALSE)),"",IF(VLOOKUP($F145,DECLARATIONS!C$5:D$292,2,FALSE)="","NOT DECLARED",IF(ISNA(_xlfn.TEXTAFTER(VLOOKUP($F145,DECLARATIONS!C$5:D$292,2,FALSE)," ")),VLOOKUP($F145,DECLARATIONS!C$5:D$292,2,FALSE),_xlfn.TEXTAFTER(VLOOKUP($F145,DECLARATIONS!C$5:D$292,2,FALSE)," "))))</f>
        <v/>
      </c>
      <c r="D145" s="188" t="str">
        <f>IF(ISNA(VLOOKUP($F145,DECLARATIONS!$C$5:$G$292,5,FALSE)),"",IF(VLOOKUP($F145,DECLARATIONS!$C$5:$G$292,5,FALSE)="","NOT DECLARED",VLOOKUP($F145,DECLARATIONS!$C$5:$G$292,5,FALSE)))</f>
        <v/>
      </c>
      <c r="E145" s="188" t="str">
        <f>IF(ISNA(VLOOKUP($F145,DECLARATIONS!$C$5:$F$292,4,FALSE)),"",IF(VLOOKUP($F145,DECLARATIONS!$C$5:$F$292,4,FALSE)="","NOT DECLARED",VLOOKUP($F145,DECLARATIONS!$C$5:$F$292,4,FALSE)&amp;LEFT(VLOOKUP($F145,DECLARATIONS!$C$5:$H$292,6,FALSE))))</f>
        <v/>
      </c>
      <c r="F145" s="91"/>
      <c r="G145" s="196"/>
      <c r="H145" s="188" t="str">
        <f>IF(ISNA(VLOOKUP(F145,DECLARATIONS!C$5:D$292,2,FALSE)),"",IF(VLOOKUP(F145,DECLARATIONS!C$5:D$292,2,FALSE)="","NOT DECLARED",VLOOKUP(F145,DECLARATIONS!C$5:D$292,2,FALSE)))</f>
        <v/>
      </c>
      <c r="I145" s="186">
        <f>IF(LOWER(G145)="dnf",1,IF(G145&lt;ScoringTable!B$3,ScoringTable!I$2,VLOOKUP((1000-G145),ScoringTable!G$2:I$95,3)))</f>
        <v>0</v>
      </c>
      <c r="J145" s="186" t="str" cm="1">
        <f t="array" ref="J145">IF(ISBLANK(G145), "", IF(NOT(ISNUMBER(G145)), "Not a valid time", IF(E145="","", IF(RIGHT(E145)="B", _xlfn.IFS(G145&gt;Data!$Z$7,"...",G145&gt;Data!$AA$7,"Stage 1",G145&gt;Data!$AB$7,"Stage 2",G145&gt;Data!$AC$7,"Stage 3",G145&gt;Data!$AD$7,"Stage 4",G145&gt;Data!$AE$7,"Stage 5",G145&gt;Data!$AF$7,"Stage 6",G145&gt;Data!$AG$7,"Stage 7",G145&gt;Data!$AH$7,"Stage 8",G145&lt;=Data!$AH$7,"Stage 9"), _xlfn.IFS(G145&gt;Data!$Z$18,"...",G145&gt;Data!$AA$18,"Stage 1",G145&gt;Data!$AB$18,"Stage 2",G145&gt;Data!$AC$18,"Stage 3",G145&gt;Data!$AD$18,"Stage 4",G145&gt;Data!$AE$18,"Stage 5",G145&gt;Data!$AF$18,"Stage 6",G145&gt;Data!$AG$18,"Stage 7",G145&gt;Data!$AH$18,"Stage 8",G145&lt;=Data!$AH$18,"Stage 9")))))</f>
        <v/>
      </c>
      <c r="K145" s="266" t="str" cm="1">
        <f t="array" ref="K145">IFERROR(_xlfn.IFNA(
                      _xlfn.IFS(
                      G145="", "",
                      AND(E145="U9B",G145&lt;=Data!$AI$7), "U9 Boys record",
                      AND(E145="U11B",G145&lt;=Data!$AI$12), "U11 Boys record",
                      AND(E145="U9G",G145&lt;=Data!$AI$18), "U9 Girls record",
                      AND(E145="U11G",G145&lt;=Data!$AI$23), "U11 Girls record"
                       ),""), "")</f>
        <v/>
      </c>
    </row>
    <row r="146" spans="1:11" s="11" customFormat="1" ht="16" customHeight="1">
      <c r="A146" s="187" t="s">
        <v>2</v>
      </c>
      <c r="B146" s="188" t="str">
        <f>IF(ISNA(VLOOKUP($F146,DECLARATIONS!C$5:D$292,2,FALSE)),"",IF(VLOOKUP($F146,DECLARATIONS!C$5:D$292,2,FALSE)="","NOT DECLARED",IF(ISNA(_xlfn.TEXTBEFORE(VLOOKUP($F146,DECLARATIONS!C$5:D$292,2,FALSE)," ")),VLOOKUP($F146,DECLARATIONS!C$5:D$292,2,FALSE),_xlfn.TEXTBEFORE(VLOOKUP($F146,DECLARATIONS!C$5:D$292,2,FALSE)," "))))</f>
        <v/>
      </c>
      <c r="C146" s="188" t="str">
        <f>IF(ISNA(VLOOKUP($F146,DECLARATIONS!C$5:D$292,2,FALSE)),"",IF(VLOOKUP($F146,DECLARATIONS!C$5:D$292,2,FALSE)="","NOT DECLARED",IF(ISNA(_xlfn.TEXTAFTER(VLOOKUP($F146,DECLARATIONS!C$5:D$292,2,FALSE)," ")),VLOOKUP($F146,DECLARATIONS!C$5:D$292,2,FALSE),_xlfn.TEXTAFTER(VLOOKUP($F146,DECLARATIONS!C$5:D$292,2,FALSE)," "))))</f>
        <v/>
      </c>
      <c r="D146" s="188" t="str">
        <f>IF(ISNA(VLOOKUP($F146,DECLARATIONS!$C$5:$G$292,5,FALSE)),"",IF(VLOOKUP($F146,DECLARATIONS!$C$5:$G$292,5,FALSE)="","NOT DECLARED",VLOOKUP($F146,DECLARATIONS!$C$5:$G$292,5,FALSE)))</f>
        <v/>
      </c>
      <c r="E146" s="188" t="str">
        <f>IF(ISNA(VLOOKUP($F146,DECLARATIONS!$C$5:$F$292,4,FALSE)),"",IF(VLOOKUP($F146,DECLARATIONS!$C$5:$F$292,4,FALSE)="","NOT DECLARED",VLOOKUP($F146,DECLARATIONS!$C$5:$F$292,4,FALSE)&amp;LEFT(VLOOKUP($F146,DECLARATIONS!$C$5:$H$292,6,FALSE))))</f>
        <v/>
      </c>
      <c r="F146" s="91"/>
      <c r="G146" s="196"/>
      <c r="H146" s="188" t="str">
        <f>IF(ISNA(VLOOKUP(F146,DECLARATIONS!C$5:D$292,2,FALSE)),"",IF(VLOOKUP(F146,DECLARATIONS!C$5:D$292,2,FALSE)="","NOT DECLARED",VLOOKUP(F146,DECLARATIONS!C$5:D$292,2,FALSE)))</f>
        <v/>
      </c>
      <c r="I146" s="186">
        <f>IF(LOWER(G146)="dnf",1,IF(G146&lt;ScoringTable!B$3,ScoringTable!I$2,VLOOKUP((1000-G146),ScoringTable!G$2:I$95,3)))</f>
        <v>0</v>
      </c>
      <c r="J146" s="186" t="str" cm="1">
        <f t="array" ref="J146">IF(ISBLANK(G146), "", IF(NOT(ISNUMBER(G146)), "Not a valid time", IF(E146="","", IF(RIGHT(E146)="B", _xlfn.IFS(G146&gt;Data!$Z$7,"...",G146&gt;Data!$AA$7,"Stage 1",G146&gt;Data!$AB$7,"Stage 2",G146&gt;Data!$AC$7,"Stage 3",G146&gt;Data!$AD$7,"Stage 4",G146&gt;Data!$AE$7,"Stage 5",G146&gt;Data!$AF$7,"Stage 6",G146&gt;Data!$AG$7,"Stage 7",G146&gt;Data!$AH$7,"Stage 8",G146&lt;=Data!$AH$7,"Stage 9"), _xlfn.IFS(G146&gt;Data!$Z$18,"...",G146&gt;Data!$AA$18,"Stage 1",G146&gt;Data!$AB$18,"Stage 2",G146&gt;Data!$AC$18,"Stage 3",G146&gt;Data!$AD$18,"Stage 4",G146&gt;Data!$AE$18,"Stage 5",G146&gt;Data!$AF$18,"Stage 6",G146&gt;Data!$AG$18,"Stage 7",G146&gt;Data!$AH$18,"Stage 8",G146&lt;=Data!$AH$18,"Stage 9")))))</f>
        <v/>
      </c>
      <c r="K146" s="266" t="str" cm="1">
        <f t="array" ref="K146">IFERROR(_xlfn.IFNA(
                      _xlfn.IFS(
                      G146="", "",
                      AND(E146="U9B",G146&lt;=Data!$AI$7), "U9 Boys record",
                      AND(E146="U11B",G146&lt;=Data!$AI$12), "U11 Boys record",
                      AND(E146="U9G",G146&lt;=Data!$AI$18), "U9 Girls record",
                      AND(E146="U11G",G146&lt;=Data!$AI$23), "U11 Girls record"
                       ),""), "")</f>
        <v/>
      </c>
    </row>
    <row r="147" spans="1:11" s="11" customFormat="1" ht="16" customHeight="1">
      <c r="A147" s="187" t="s">
        <v>2</v>
      </c>
      <c r="B147" s="188" t="str">
        <f>IF(ISNA(VLOOKUP($F147,DECLARATIONS!C$5:D$292,2,FALSE)),"",IF(VLOOKUP($F147,DECLARATIONS!C$5:D$292,2,FALSE)="","NOT DECLARED",IF(ISNA(_xlfn.TEXTBEFORE(VLOOKUP($F147,DECLARATIONS!C$5:D$292,2,FALSE)," ")),VLOOKUP($F147,DECLARATIONS!C$5:D$292,2,FALSE),_xlfn.TEXTBEFORE(VLOOKUP($F147,DECLARATIONS!C$5:D$292,2,FALSE)," "))))</f>
        <v/>
      </c>
      <c r="C147" s="188" t="str">
        <f>IF(ISNA(VLOOKUP($F147,DECLARATIONS!C$5:D$292,2,FALSE)),"",IF(VLOOKUP($F147,DECLARATIONS!C$5:D$292,2,FALSE)="","NOT DECLARED",IF(ISNA(_xlfn.TEXTAFTER(VLOOKUP($F147,DECLARATIONS!C$5:D$292,2,FALSE)," ")),VLOOKUP($F147,DECLARATIONS!C$5:D$292,2,FALSE),_xlfn.TEXTAFTER(VLOOKUP($F147,DECLARATIONS!C$5:D$292,2,FALSE)," "))))</f>
        <v/>
      </c>
      <c r="D147" s="188" t="str">
        <f>IF(ISNA(VLOOKUP($F147,DECLARATIONS!$C$5:$G$292,5,FALSE)),"",IF(VLOOKUP($F147,DECLARATIONS!$C$5:$G$292,5,FALSE)="","NOT DECLARED",VLOOKUP($F147,DECLARATIONS!$C$5:$G$292,5,FALSE)))</f>
        <v/>
      </c>
      <c r="E147" s="188" t="str">
        <f>IF(ISNA(VLOOKUP($F147,DECLARATIONS!$C$5:$F$292,4,FALSE)),"",IF(VLOOKUP($F147,DECLARATIONS!$C$5:$F$292,4,FALSE)="","NOT DECLARED",VLOOKUP($F147,DECLARATIONS!$C$5:$F$292,4,FALSE)&amp;LEFT(VLOOKUP($F147,DECLARATIONS!$C$5:$H$292,6,FALSE))))</f>
        <v/>
      </c>
      <c r="F147" s="91"/>
      <c r="G147" s="196"/>
      <c r="H147" s="188" t="str">
        <f>IF(ISNA(VLOOKUP(F147,DECLARATIONS!C$5:D$292,2,FALSE)),"",IF(VLOOKUP(F147,DECLARATIONS!C$5:D$292,2,FALSE)="","NOT DECLARED",VLOOKUP(F147,DECLARATIONS!C$5:D$292,2,FALSE)))</f>
        <v/>
      </c>
      <c r="I147" s="186">
        <f>IF(LOWER(G147)="dnf",1,IF(G147&lt;ScoringTable!B$3,ScoringTable!I$2,VLOOKUP((1000-G147),ScoringTable!G$2:I$95,3)))</f>
        <v>0</v>
      </c>
      <c r="J147" s="186" t="str" cm="1">
        <f t="array" ref="J147">IF(ISBLANK(G147), "", IF(NOT(ISNUMBER(G147)), "Not a valid time", IF(E147="","", IF(RIGHT(E147)="B", _xlfn.IFS(G147&gt;Data!$Z$7,"...",G147&gt;Data!$AA$7,"Stage 1",G147&gt;Data!$AB$7,"Stage 2",G147&gt;Data!$AC$7,"Stage 3",G147&gt;Data!$AD$7,"Stage 4",G147&gt;Data!$AE$7,"Stage 5",G147&gt;Data!$AF$7,"Stage 6",G147&gt;Data!$AG$7,"Stage 7",G147&gt;Data!$AH$7,"Stage 8",G147&lt;=Data!$AH$7,"Stage 9"), _xlfn.IFS(G147&gt;Data!$Z$18,"...",G147&gt;Data!$AA$18,"Stage 1",G147&gt;Data!$AB$18,"Stage 2",G147&gt;Data!$AC$18,"Stage 3",G147&gt;Data!$AD$18,"Stage 4",G147&gt;Data!$AE$18,"Stage 5",G147&gt;Data!$AF$18,"Stage 6",G147&gt;Data!$AG$18,"Stage 7",G147&gt;Data!$AH$18,"Stage 8",G147&lt;=Data!$AH$18,"Stage 9")))))</f>
        <v/>
      </c>
      <c r="K147" s="266" t="str" cm="1">
        <f t="array" ref="K147">IFERROR(_xlfn.IFNA(
                      _xlfn.IFS(
                      G147="", "",
                      AND(E147="U9B",G147&lt;=Data!$AI$7), "U9 Boys record",
                      AND(E147="U11B",G147&lt;=Data!$AI$12), "U11 Boys record",
                      AND(E147="U9G",G147&lt;=Data!$AI$18), "U9 Girls record",
                      AND(E147="U11G",G147&lt;=Data!$AI$23), "U11 Girls record"
                       ),""), "")</f>
        <v/>
      </c>
    </row>
    <row r="148" spans="1:11" s="11" customFormat="1" ht="16" customHeight="1">
      <c r="A148" s="187" t="s">
        <v>2</v>
      </c>
      <c r="B148" s="188" t="str">
        <f>IF(ISNA(VLOOKUP($F148,DECLARATIONS!C$5:D$292,2,FALSE)),"",IF(VLOOKUP($F148,DECLARATIONS!C$5:D$292,2,FALSE)="","NOT DECLARED",IF(ISNA(_xlfn.TEXTBEFORE(VLOOKUP($F148,DECLARATIONS!C$5:D$292,2,FALSE)," ")),VLOOKUP($F148,DECLARATIONS!C$5:D$292,2,FALSE),_xlfn.TEXTBEFORE(VLOOKUP($F148,DECLARATIONS!C$5:D$292,2,FALSE)," "))))</f>
        <v/>
      </c>
      <c r="C148" s="188" t="str">
        <f>IF(ISNA(VLOOKUP($F148,DECLARATIONS!C$5:D$292,2,FALSE)),"",IF(VLOOKUP($F148,DECLARATIONS!C$5:D$292,2,FALSE)="","NOT DECLARED",IF(ISNA(_xlfn.TEXTAFTER(VLOOKUP($F148,DECLARATIONS!C$5:D$292,2,FALSE)," ")),VLOOKUP($F148,DECLARATIONS!C$5:D$292,2,FALSE),_xlfn.TEXTAFTER(VLOOKUP($F148,DECLARATIONS!C$5:D$292,2,FALSE)," "))))</f>
        <v/>
      </c>
      <c r="D148" s="188" t="str">
        <f>IF(ISNA(VLOOKUP($F148,DECLARATIONS!$C$5:$G$292,5,FALSE)),"",IF(VLOOKUP($F148,DECLARATIONS!$C$5:$G$292,5,FALSE)="","NOT DECLARED",VLOOKUP($F148,DECLARATIONS!$C$5:$G$292,5,FALSE)))</f>
        <v/>
      </c>
      <c r="E148" s="188" t="str">
        <f>IF(ISNA(VLOOKUP($F148,DECLARATIONS!$C$5:$F$292,4,FALSE)),"",IF(VLOOKUP($F148,DECLARATIONS!$C$5:$F$292,4,FALSE)="","NOT DECLARED",VLOOKUP($F148,DECLARATIONS!$C$5:$F$292,4,FALSE)&amp;LEFT(VLOOKUP($F148,DECLARATIONS!$C$5:$H$292,6,FALSE))))</f>
        <v/>
      </c>
      <c r="F148" s="91"/>
      <c r="G148" s="196"/>
      <c r="H148" s="188" t="str">
        <f>IF(ISNA(VLOOKUP(F148,DECLARATIONS!C$5:D$292,2,FALSE)),"",IF(VLOOKUP(F148,DECLARATIONS!C$5:D$292,2,FALSE)="","NOT DECLARED",VLOOKUP(F148,DECLARATIONS!C$5:D$292,2,FALSE)))</f>
        <v/>
      </c>
      <c r="I148" s="186">
        <f>IF(LOWER(G148)="dnf",1,IF(G148&lt;ScoringTable!B$3,ScoringTable!I$2,VLOOKUP((1000-G148),ScoringTable!G$2:I$95,3)))</f>
        <v>0</v>
      </c>
      <c r="J148" s="186" t="str" cm="1">
        <f t="array" ref="J148">IF(ISBLANK(G148), "", IF(NOT(ISNUMBER(G148)), "Not a valid time", IF(E148="","", IF(RIGHT(E148)="B", _xlfn.IFS(G148&gt;Data!$Z$7,"...",G148&gt;Data!$AA$7,"Stage 1",G148&gt;Data!$AB$7,"Stage 2",G148&gt;Data!$AC$7,"Stage 3",G148&gt;Data!$AD$7,"Stage 4",G148&gt;Data!$AE$7,"Stage 5",G148&gt;Data!$AF$7,"Stage 6",G148&gt;Data!$AG$7,"Stage 7",G148&gt;Data!$AH$7,"Stage 8",G148&lt;=Data!$AH$7,"Stage 9"), _xlfn.IFS(G148&gt;Data!$Z$18,"...",G148&gt;Data!$AA$18,"Stage 1",G148&gt;Data!$AB$18,"Stage 2",G148&gt;Data!$AC$18,"Stage 3",G148&gt;Data!$AD$18,"Stage 4",G148&gt;Data!$AE$18,"Stage 5",G148&gt;Data!$AF$18,"Stage 6",G148&gt;Data!$AG$18,"Stage 7",G148&gt;Data!$AH$18,"Stage 8",G148&lt;=Data!$AH$18,"Stage 9")))))</f>
        <v/>
      </c>
      <c r="K148" s="266" t="str" cm="1">
        <f t="array" ref="K148">IFERROR(_xlfn.IFNA(
                      _xlfn.IFS(
                      G148="", "",
                      AND(E148="U9B",G148&lt;=Data!$AI$7), "U9 Boys record",
                      AND(E148="U11B",G148&lt;=Data!$AI$12), "U11 Boys record",
                      AND(E148="U9G",G148&lt;=Data!$AI$18), "U9 Girls record",
                      AND(E148="U11G",G148&lt;=Data!$AI$23), "U11 Girls record"
                       ),""), "")</f>
        <v/>
      </c>
    </row>
    <row r="149" spans="1:11" s="11" customFormat="1" ht="16" customHeight="1">
      <c r="A149" s="187" t="s">
        <v>2</v>
      </c>
      <c r="B149" s="188" t="str">
        <f>IF(ISNA(VLOOKUP($F149,DECLARATIONS!C$5:D$292,2,FALSE)),"",IF(VLOOKUP($F149,DECLARATIONS!C$5:D$292,2,FALSE)="","NOT DECLARED",IF(ISNA(_xlfn.TEXTBEFORE(VLOOKUP($F149,DECLARATIONS!C$5:D$292,2,FALSE)," ")),VLOOKUP($F149,DECLARATIONS!C$5:D$292,2,FALSE),_xlfn.TEXTBEFORE(VLOOKUP($F149,DECLARATIONS!C$5:D$292,2,FALSE)," "))))</f>
        <v/>
      </c>
      <c r="C149" s="188" t="str">
        <f>IF(ISNA(VLOOKUP($F149,DECLARATIONS!C$5:D$292,2,FALSE)),"",IF(VLOOKUP($F149,DECLARATIONS!C$5:D$292,2,FALSE)="","NOT DECLARED",IF(ISNA(_xlfn.TEXTAFTER(VLOOKUP($F149,DECLARATIONS!C$5:D$292,2,FALSE)," ")),VLOOKUP($F149,DECLARATIONS!C$5:D$292,2,FALSE),_xlfn.TEXTAFTER(VLOOKUP($F149,DECLARATIONS!C$5:D$292,2,FALSE)," "))))</f>
        <v/>
      </c>
      <c r="D149" s="188" t="str">
        <f>IF(ISNA(VLOOKUP($F149,DECLARATIONS!$C$5:$G$292,5,FALSE)),"",IF(VLOOKUP($F149,DECLARATIONS!$C$5:$G$292,5,FALSE)="","NOT DECLARED",VLOOKUP($F149,DECLARATIONS!$C$5:$G$292,5,FALSE)))</f>
        <v/>
      </c>
      <c r="E149" s="188" t="str">
        <f>IF(ISNA(VLOOKUP($F149,DECLARATIONS!$C$5:$F$292,4,FALSE)),"",IF(VLOOKUP($F149,DECLARATIONS!$C$5:$F$292,4,FALSE)="","NOT DECLARED",VLOOKUP($F149,DECLARATIONS!$C$5:$F$292,4,FALSE)&amp;LEFT(VLOOKUP($F149,DECLARATIONS!$C$5:$H$292,6,FALSE))))</f>
        <v/>
      </c>
      <c r="F149" s="91"/>
      <c r="G149" s="196"/>
      <c r="H149" s="188" t="str">
        <f>IF(ISNA(VLOOKUP(F149,DECLARATIONS!C$5:D$292,2,FALSE)),"",IF(VLOOKUP(F149,DECLARATIONS!C$5:D$292,2,FALSE)="","NOT DECLARED",VLOOKUP(F149,DECLARATIONS!C$5:D$292,2,FALSE)))</f>
        <v/>
      </c>
      <c r="I149" s="186">
        <f>IF(LOWER(G149)="dnf",1,IF(G149&lt;ScoringTable!B$3,ScoringTable!I$2,VLOOKUP((1000-G149),ScoringTable!G$2:I$95,3)))</f>
        <v>0</v>
      </c>
      <c r="J149" s="186" t="str" cm="1">
        <f t="array" ref="J149">IF(ISBLANK(G149), "", IF(NOT(ISNUMBER(G149)), "Not a valid time", IF(E149="","", IF(RIGHT(E149)="B", _xlfn.IFS(G149&gt;Data!$Z$7,"...",G149&gt;Data!$AA$7,"Stage 1",G149&gt;Data!$AB$7,"Stage 2",G149&gt;Data!$AC$7,"Stage 3",G149&gt;Data!$AD$7,"Stage 4",G149&gt;Data!$AE$7,"Stage 5",G149&gt;Data!$AF$7,"Stage 6",G149&gt;Data!$AG$7,"Stage 7",G149&gt;Data!$AH$7,"Stage 8",G149&lt;=Data!$AH$7,"Stage 9"), _xlfn.IFS(G149&gt;Data!$Z$18,"...",G149&gt;Data!$AA$18,"Stage 1",G149&gt;Data!$AB$18,"Stage 2",G149&gt;Data!$AC$18,"Stage 3",G149&gt;Data!$AD$18,"Stage 4",G149&gt;Data!$AE$18,"Stage 5",G149&gt;Data!$AF$18,"Stage 6",G149&gt;Data!$AG$18,"Stage 7",G149&gt;Data!$AH$18,"Stage 8",G149&lt;=Data!$AH$18,"Stage 9")))))</f>
        <v/>
      </c>
      <c r="K149" s="266" t="str" cm="1">
        <f t="array" ref="K149">IFERROR(_xlfn.IFNA(
                      _xlfn.IFS(
                      G149="", "",
                      AND(E149="U9B",G149&lt;=Data!$AI$7), "U9 Boys record",
                      AND(E149="U11B",G149&lt;=Data!$AI$12), "U11 Boys record",
                      AND(E149="U9G",G149&lt;=Data!$AI$18), "U9 Girls record",
                      AND(E149="U11G",G149&lt;=Data!$AI$23), "U11 Girls record"
                       ),""), "")</f>
        <v/>
      </c>
    </row>
    <row r="150" spans="1:11" s="11" customFormat="1" ht="16" customHeight="1">
      <c r="A150" s="187" t="s">
        <v>2</v>
      </c>
      <c r="B150" s="188" t="str">
        <f>IF(ISNA(VLOOKUP($F150,DECLARATIONS!C$5:D$292,2,FALSE)),"",IF(VLOOKUP($F150,DECLARATIONS!C$5:D$292,2,FALSE)="","NOT DECLARED",IF(ISNA(_xlfn.TEXTBEFORE(VLOOKUP($F150,DECLARATIONS!C$5:D$292,2,FALSE)," ")),VLOOKUP($F150,DECLARATIONS!C$5:D$292,2,FALSE),_xlfn.TEXTBEFORE(VLOOKUP($F150,DECLARATIONS!C$5:D$292,2,FALSE)," "))))</f>
        <v/>
      </c>
      <c r="C150" s="188" t="str">
        <f>IF(ISNA(VLOOKUP($F150,DECLARATIONS!C$5:D$292,2,FALSE)),"",IF(VLOOKUP($F150,DECLARATIONS!C$5:D$292,2,FALSE)="","NOT DECLARED",IF(ISNA(_xlfn.TEXTAFTER(VLOOKUP($F150,DECLARATIONS!C$5:D$292,2,FALSE)," ")),VLOOKUP($F150,DECLARATIONS!C$5:D$292,2,FALSE),_xlfn.TEXTAFTER(VLOOKUP($F150,DECLARATIONS!C$5:D$292,2,FALSE)," "))))</f>
        <v/>
      </c>
      <c r="D150" s="188" t="str">
        <f>IF(ISNA(VLOOKUP($F150,DECLARATIONS!$C$5:$G$292,5,FALSE)),"",IF(VLOOKUP($F150,DECLARATIONS!$C$5:$G$292,5,FALSE)="","NOT DECLARED",VLOOKUP($F150,DECLARATIONS!$C$5:$G$292,5,FALSE)))</f>
        <v/>
      </c>
      <c r="E150" s="188" t="str">
        <f>IF(ISNA(VLOOKUP($F150,DECLARATIONS!$C$5:$F$292,4,FALSE)),"",IF(VLOOKUP($F150,DECLARATIONS!$C$5:$F$292,4,FALSE)="","NOT DECLARED",VLOOKUP($F150,DECLARATIONS!$C$5:$F$292,4,FALSE)&amp;LEFT(VLOOKUP($F150,DECLARATIONS!$C$5:$H$292,6,FALSE))))</f>
        <v/>
      </c>
      <c r="F150" s="91"/>
      <c r="G150" s="196"/>
      <c r="H150" s="188" t="str">
        <f>IF(ISNA(VLOOKUP(F150,DECLARATIONS!C$5:D$292,2,FALSE)),"",IF(VLOOKUP(F150,DECLARATIONS!C$5:D$292,2,FALSE)="","NOT DECLARED",VLOOKUP(F150,DECLARATIONS!C$5:D$292,2,FALSE)))</f>
        <v/>
      </c>
      <c r="I150" s="186">
        <f>IF(LOWER(G150)="dnf",1,IF(G150&lt;ScoringTable!B$3,ScoringTable!I$2,VLOOKUP((1000-G150),ScoringTable!G$2:I$95,3)))</f>
        <v>0</v>
      </c>
      <c r="J150" s="186" t="str" cm="1">
        <f t="array" ref="J150">IF(ISBLANK(G150), "", IF(NOT(ISNUMBER(G150)), "Not a valid time", IF(E150="","", IF(RIGHT(E150)="B", _xlfn.IFS(G150&gt;Data!$Z$7,"...",G150&gt;Data!$AA$7,"Stage 1",G150&gt;Data!$AB$7,"Stage 2",G150&gt;Data!$AC$7,"Stage 3",G150&gt;Data!$AD$7,"Stage 4",G150&gt;Data!$AE$7,"Stage 5",G150&gt;Data!$AF$7,"Stage 6",G150&gt;Data!$AG$7,"Stage 7",G150&gt;Data!$AH$7,"Stage 8",G150&lt;=Data!$AH$7,"Stage 9"), _xlfn.IFS(G150&gt;Data!$Z$18,"...",G150&gt;Data!$AA$18,"Stage 1",G150&gt;Data!$AB$18,"Stage 2",G150&gt;Data!$AC$18,"Stage 3",G150&gt;Data!$AD$18,"Stage 4",G150&gt;Data!$AE$18,"Stage 5",G150&gt;Data!$AF$18,"Stage 6",G150&gt;Data!$AG$18,"Stage 7",G150&gt;Data!$AH$18,"Stage 8",G150&lt;=Data!$AH$18,"Stage 9")))))</f>
        <v/>
      </c>
      <c r="K150" s="266" t="str" cm="1">
        <f t="array" ref="K150">IFERROR(_xlfn.IFNA(
                      _xlfn.IFS(
                      G150="", "",
                      AND(E150="U9B",G150&lt;=Data!$AI$7), "U9 Boys record",
                      AND(E150="U11B",G150&lt;=Data!$AI$12), "U11 Boys record",
                      AND(E150="U9G",G150&lt;=Data!$AI$18), "U9 Girls record",
                      AND(E150="U11G",G150&lt;=Data!$AI$23), "U11 Girls record"
                       ),""), "")</f>
        <v/>
      </c>
    </row>
    <row r="151" spans="1:11" s="11" customFormat="1" ht="16" customHeight="1">
      <c r="A151" s="187" t="s">
        <v>2</v>
      </c>
      <c r="B151" s="188" t="str">
        <f>IF(ISNA(VLOOKUP($F151,DECLARATIONS!C$5:D$292,2,FALSE)),"",IF(VLOOKUP($F151,DECLARATIONS!C$5:D$292,2,FALSE)="","NOT DECLARED",IF(ISNA(_xlfn.TEXTBEFORE(VLOOKUP($F151,DECLARATIONS!C$5:D$292,2,FALSE)," ")),VLOOKUP($F151,DECLARATIONS!C$5:D$292,2,FALSE),_xlfn.TEXTBEFORE(VLOOKUP($F151,DECLARATIONS!C$5:D$292,2,FALSE)," "))))</f>
        <v/>
      </c>
      <c r="C151" s="188" t="str">
        <f>IF(ISNA(VLOOKUP($F151,DECLARATIONS!C$5:D$292,2,FALSE)),"",IF(VLOOKUP($F151,DECLARATIONS!C$5:D$292,2,FALSE)="","NOT DECLARED",IF(ISNA(_xlfn.TEXTAFTER(VLOOKUP($F151,DECLARATIONS!C$5:D$292,2,FALSE)," ")),VLOOKUP($F151,DECLARATIONS!C$5:D$292,2,FALSE),_xlfn.TEXTAFTER(VLOOKUP($F151,DECLARATIONS!C$5:D$292,2,FALSE)," "))))</f>
        <v/>
      </c>
      <c r="D151" s="188" t="str">
        <f>IF(ISNA(VLOOKUP($F151,DECLARATIONS!$C$5:$G$292,5,FALSE)),"",IF(VLOOKUP($F151,DECLARATIONS!$C$5:$G$292,5,FALSE)="","NOT DECLARED",VLOOKUP($F151,DECLARATIONS!$C$5:$G$292,5,FALSE)))</f>
        <v/>
      </c>
      <c r="E151" s="188" t="str">
        <f>IF(ISNA(VLOOKUP($F151,DECLARATIONS!$C$5:$F$292,4,FALSE)),"",IF(VLOOKUP($F151,DECLARATIONS!$C$5:$F$292,4,FALSE)="","NOT DECLARED",VLOOKUP($F151,DECLARATIONS!$C$5:$F$292,4,FALSE)&amp;LEFT(VLOOKUP($F151,DECLARATIONS!$C$5:$H$292,6,FALSE))))</f>
        <v/>
      </c>
      <c r="F151" s="91"/>
      <c r="G151" s="196"/>
      <c r="H151" s="188" t="str">
        <f>IF(ISNA(VLOOKUP(F151,DECLARATIONS!C$5:D$292,2,FALSE)),"",IF(VLOOKUP(F151,DECLARATIONS!C$5:D$292,2,FALSE)="","NOT DECLARED",VLOOKUP(F151,DECLARATIONS!C$5:D$292,2,FALSE)))</f>
        <v/>
      </c>
      <c r="I151" s="186">
        <f>IF(LOWER(G151)="dnf",1,IF(G151&lt;ScoringTable!B$3,ScoringTable!I$2,VLOOKUP((1000-G151),ScoringTable!G$2:I$95,3)))</f>
        <v>0</v>
      </c>
      <c r="J151" s="186" t="str" cm="1">
        <f t="array" ref="J151">IF(ISBLANK(G151), "", IF(NOT(ISNUMBER(G151)), "Not a valid time", IF(E151="","", IF(RIGHT(E151)="B", _xlfn.IFS(G151&gt;Data!$Z$7,"...",G151&gt;Data!$AA$7,"Stage 1",G151&gt;Data!$AB$7,"Stage 2",G151&gt;Data!$AC$7,"Stage 3",G151&gt;Data!$AD$7,"Stage 4",G151&gt;Data!$AE$7,"Stage 5",G151&gt;Data!$AF$7,"Stage 6",G151&gt;Data!$AG$7,"Stage 7",G151&gt;Data!$AH$7,"Stage 8",G151&lt;=Data!$AH$7,"Stage 9"), _xlfn.IFS(G151&gt;Data!$Z$18,"...",G151&gt;Data!$AA$18,"Stage 1",G151&gt;Data!$AB$18,"Stage 2",G151&gt;Data!$AC$18,"Stage 3",G151&gt;Data!$AD$18,"Stage 4",G151&gt;Data!$AE$18,"Stage 5",G151&gt;Data!$AF$18,"Stage 6",G151&gt;Data!$AG$18,"Stage 7",G151&gt;Data!$AH$18,"Stage 8",G151&lt;=Data!$AH$18,"Stage 9")))))</f>
        <v/>
      </c>
      <c r="K151" s="266" t="str" cm="1">
        <f t="array" ref="K151">IFERROR(_xlfn.IFNA(
                      _xlfn.IFS(
                      G151="", "",
                      AND(E151="U9B",G151&lt;=Data!$AI$7), "U9 Boys record",
                      AND(E151="U11B",G151&lt;=Data!$AI$12), "U11 Boys record",
                      AND(E151="U9G",G151&lt;=Data!$AI$18), "U9 Girls record",
                      AND(E151="U11G",G151&lt;=Data!$AI$23), "U11 Girls record"
                       ),""), "")</f>
        <v/>
      </c>
    </row>
    <row r="152" spans="1:11" s="11" customFormat="1" ht="16" customHeight="1">
      <c r="A152" s="187" t="s">
        <v>2</v>
      </c>
      <c r="B152" s="188" t="str">
        <f>IF(ISNA(VLOOKUP($F152,DECLARATIONS!C$5:D$292,2,FALSE)),"",IF(VLOOKUP($F152,DECLARATIONS!C$5:D$292,2,FALSE)="","NOT DECLARED",IF(ISNA(_xlfn.TEXTBEFORE(VLOOKUP($F152,DECLARATIONS!C$5:D$292,2,FALSE)," ")),VLOOKUP($F152,DECLARATIONS!C$5:D$292,2,FALSE),_xlfn.TEXTBEFORE(VLOOKUP($F152,DECLARATIONS!C$5:D$292,2,FALSE)," "))))</f>
        <v/>
      </c>
      <c r="C152" s="188" t="str">
        <f>IF(ISNA(VLOOKUP($F152,DECLARATIONS!C$5:D$292,2,FALSE)),"",IF(VLOOKUP($F152,DECLARATIONS!C$5:D$292,2,FALSE)="","NOT DECLARED",IF(ISNA(_xlfn.TEXTAFTER(VLOOKUP($F152,DECLARATIONS!C$5:D$292,2,FALSE)," ")),VLOOKUP($F152,DECLARATIONS!C$5:D$292,2,FALSE),_xlfn.TEXTAFTER(VLOOKUP($F152,DECLARATIONS!C$5:D$292,2,FALSE)," "))))</f>
        <v/>
      </c>
      <c r="D152" s="188" t="str">
        <f>IF(ISNA(VLOOKUP($F152,DECLARATIONS!$C$5:$G$292,5,FALSE)),"",IF(VLOOKUP($F152,DECLARATIONS!$C$5:$G$292,5,FALSE)="","NOT DECLARED",VLOOKUP($F152,DECLARATIONS!$C$5:$G$292,5,FALSE)))</f>
        <v/>
      </c>
      <c r="E152" s="188" t="str">
        <f>IF(ISNA(VLOOKUP($F152,DECLARATIONS!$C$5:$F$292,4,FALSE)),"",IF(VLOOKUP($F152,DECLARATIONS!$C$5:$F$292,4,FALSE)="","NOT DECLARED",VLOOKUP($F152,DECLARATIONS!$C$5:$F$292,4,FALSE)&amp;LEFT(VLOOKUP($F152,DECLARATIONS!$C$5:$H$292,6,FALSE))))</f>
        <v/>
      </c>
      <c r="F152" s="91"/>
      <c r="G152" s="196"/>
      <c r="H152" s="188" t="str">
        <f>IF(ISNA(VLOOKUP(F152,DECLARATIONS!C$5:D$292,2,FALSE)),"",IF(VLOOKUP(F152,DECLARATIONS!C$5:D$292,2,FALSE)="","NOT DECLARED",VLOOKUP(F152,DECLARATIONS!C$5:D$292,2,FALSE)))</f>
        <v/>
      </c>
      <c r="I152" s="186">
        <f>IF(LOWER(G152)="dnf",1,IF(G152&lt;ScoringTable!B$3,ScoringTable!I$2,VLOOKUP((1000-G152),ScoringTable!G$2:I$95,3)))</f>
        <v>0</v>
      </c>
      <c r="J152" s="186" t="str" cm="1">
        <f t="array" ref="J152">IF(ISBLANK(G152), "", IF(NOT(ISNUMBER(G152)), "Not a valid time", IF(E152="","", IF(RIGHT(E152)="B", _xlfn.IFS(G152&gt;Data!$Z$7,"...",G152&gt;Data!$AA$7,"Stage 1",G152&gt;Data!$AB$7,"Stage 2",G152&gt;Data!$AC$7,"Stage 3",G152&gt;Data!$AD$7,"Stage 4",G152&gt;Data!$AE$7,"Stage 5",G152&gt;Data!$AF$7,"Stage 6",G152&gt;Data!$AG$7,"Stage 7",G152&gt;Data!$AH$7,"Stage 8",G152&lt;=Data!$AH$7,"Stage 9"), _xlfn.IFS(G152&gt;Data!$Z$18,"...",G152&gt;Data!$AA$18,"Stage 1",G152&gt;Data!$AB$18,"Stage 2",G152&gt;Data!$AC$18,"Stage 3",G152&gt;Data!$AD$18,"Stage 4",G152&gt;Data!$AE$18,"Stage 5",G152&gt;Data!$AF$18,"Stage 6",G152&gt;Data!$AG$18,"Stage 7",G152&gt;Data!$AH$18,"Stage 8",G152&lt;=Data!$AH$18,"Stage 9")))))</f>
        <v/>
      </c>
      <c r="K152" s="266" t="str" cm="1">
        <f t="array" ref="K152">IFERROR(_xlfn.IFNA(
                      _xlfn.IFS(
                      G152="", "",
                      AND(E152="U9B",G152&lt;=Data!$AI$7), "U9 Boys record",
                      AND(E152="U11B",G152&lt;=Data!$AI$12), "U11 Boys record",
                      AND(E152="U9G",G152&lt;=Data!$AI$18), "U9 Girls record",
                      AND(E152="U11G",G152&lt;=Data!$AI$23), "U11 Girls record"
                       ),""), "")</f>
        <v/>
      </c>
    </row>
    <row r="153" spans="1:11" s="11" customFormat="1" ht="16" customHeight="1">
      <c r="A153" s="187" t="s">
        <v>2</v>
      </c>
      <c r="B153" s="188" t="str">
        <f>IF(ISNA(VLOOKUP($F153,DECLARATIONS!C$5:D$292,2,FALSE)),"",IF(VLOOKUP($F153,DECLARATIONS!C$5:D$292,2,FALSE)="","NOT DECLARED",IF(ISNA(_xlfn.TEXTBEFORE(VLOOKUP($F153,DECLARATIONS!C$5:D$292,2,FALSE)," ")),VLOOKUP($F153,DECLARATIONS!C$5:D$292,2,FALSE),_xlfn.TEXTBEFORE(VLOOKUP($F153,DECLARATIONS!C$5:D$292,2,FALSE)," "))))</f>
        <v/>
      </c>
      <c r="C153" s="188" t="str">
        <f>IF(ISNA(VLOOKUP($F153,DECLARATIONS!C$5:D$292,2,FALSE)),"",IF(VLOOKUP($F153,DECLARATIONS!C$5:D$292,2,FALSE)="","NOT DECLARED",IF(ISNA(_xlfn.TEXTAFTER(VLOOKUP($F153,DECLARATIONS!C$5:D$292,2,FALSE)," ")),VLOOKUP($F153,DECLARATIONS!C$5:D$292,2,FALSE),_xlfn.TEXTAFTER(VLOOKUP($F153,DECLARATIONS!C$5:D$292,2,FALSE)," "))))</f>
        <v/>
      </c>
      <c r="D153" s="188" t="str">
        <f>IF(ISNA(VLOOKUP($F153,DECLARATIONS!$C$5:$G$292,5,FALSE)),"",IF(VLOOKUP($F153,DECLARATIONS!$C$5:$G$292,5,FALSE)="","NOT DECLARED",VLOOKUP($F153,DECLARATIONS!$C$5:$G$292,5,FALSE)))</f>
        <v/>
      </c>
      <c r="E153" s="188" t="str">
        <f>IF(ISNA(VLOOKUP($F153,DECLARATIONS!$C$5:$F$292,4,FALSE)),"",IF(VLOOKUP($F153,DECLARATIONS!$C$5:$F$292,4,FALSE)="","NOT DECLARED",VLOOKUP($F153,DECLARATIONS!$C$5:$F$292,4,FALSE)&amp;LEFT(VLOOKUP($F153,DECLARATIONS!$C$5:$H$292,6,FALSE))))</f>
        <v/>
      </c>
      <c r="F153" s="91"/>
      <c r="G153" s="196"/>
      <c r="H153" s="188" t="str">
        <f>IF(ISNA(VLOOKUP(F153,DECLARATIONS!C$5:D$292,2,FALSE)),"",IF(VLOOKUP(F153,DECLARATIONS!C$5:D$292,2,FALSE)="","NOT DECLARED",VLOOKUP(F153,DECLARATIONS!C$5:D$292,2,FALSE)))</f>
        <v/>
      </c>
      <c r="I153" s="186">
        <f>IF(LOWER(G153)="dnf",1,IF(G153&lt;ScoringTable!B$3,ScoringTable!I$2,VLOOKUP((1000-G153),ScoringTable!G$2:I$95,3)))</f>
        <v>0</v>
      </c>
      <c r="J153" s="186" t="str" cm="1">
        <f t="array" ref="J153">IF(ISBLANK(G153), "", IF(NOT(ISNUMBER(G153)), "Not a valid time", IF(E153="","", IF(RIGHT(E153)="B", _xlfn.IFS(G153&gt;Data!$Z$7,"...",G153&gt;Data!$AA$7,"Stage 1",G153&gt;Data!$AB$7,"Stage 2",G153&gt;Data!$AC$7,"Stage 3",G153&gt;Data!$AD$7,"Stage 4",G153&gt;Data!$AE$7,"Stage 5",G153&gt;Data!$AF$7,"Stage 6",G153&gt;Data!$AG$7,"Stage 7",G153&gt;Data!$AH$7,"Stage 8",G153&lt;=Data!$AH$7,"Stage 9"), _xlfn.IFS(G153&gt;Data!$Z$18,"...",G153&gt;Data!$AA$18,"Stage 1",G153&gt;Data!$AB$18,"Stage 2",G153&gt;Data!$AC$18,"Stage 3",G153&gt;Data!$AD$18,"Stage 4",G153&gt;Data!$AE$18,"Stage 5",G153&gt;Data!$AF$18,"Stage 6",G153&gt;Data!$AG$18,"Stage 7",G153&gt;Data!$AH$18,"Stage 8",G153&lt;=Data!$AH$18,"Stage 9")))))</f>
        <v/>
      </c>
      <c r="K153" s="266" t="str" cm="1">
        <f t="array" ref="K153">IFERROR(_xlfn.IFNA(
                      _xlfn.IFS(
                      G153="", "",
                      AND(E153="U9B",G153&lt;=Data!$AI$7), "U9 Boys record",
                      AND(E153="U11B",G153&lt;=Data!$AI$12), "U11 Boys record",
                      AND(E153="U9G",G153&lt;=Data!$AI$18), "U9 Girls record",
                      AND(E153="U11G",G153&lt;=Data!$AI$23), "U11 Girls record"
                       ),""), "")</f>
        <v/>
      </c>
    </row>
    <row r="154" spans="1:11" s="11" customFormat="1" ht="16" customHeight="1">
      <c r="A154" s="187" t="s">
        <v>2</v>
      </c>
      <c r="B154" s="188" t="str">
        <f>IF(ISNA(VLOOKUP($F154,DECLARATIONS!C$5:D$292,2,FALSE)),"",IF(VLOOKUP($F154,DECLARATIONS!C$5:D$292,2,FALSE)="","NOT DECLARED",IF(ISNA(_xlfn.TEXTBEFORE(VLOOKUP($F154,DECLARATIONS!C$5:D$292,2,FALSE)," ")),VLOOKUP($F154,DECLARATIONS!C$5:D$292,2,FALSE),_xlfn.TEXTBEFORE(VLOOKUP($F154,DECLARATIONS!C$5:D$292,2,FALSE)," "))))</f>
        <v/>
      </c>
      <c r="C154" s="188" t="str">
        <f>IF(ISNA(VLOOKUP($F154,DECLARATIONS!C$5:D$292,2,FALSE)),"",IF(VLOOKUP($F154,DECLARATIONS!C$5:D$292,2,FALSE)="","NOT DECLARED",IF(ISNA(_xlfn.TEXTAFTER(VLOOKUP($F154,DECLARATIONS!C$5:D$292,2,FALSE)," ")),VLOOKUP($F154,DECLARATIONS!C$5:D$292,2,FALSE),_xlfn.TEXTAFTER(VLOOKUP($F154,DECLARATIONS!C$5:D$292,2,FALSE)," "))))</f>
        <v/>
      </c>
      <c r="D154" s="188" t="str">
        <f>IF(ISNA(VLOOKUP($F154,DECLARATIONS!$C$5:$G$292,5,FALSE)),"",IF(VLOOKUP($F154,DECLARATIONS!$C$5:$G$292,5,FALSE)="","NOT DECLARED",VLOOKUP($F154,DECLARATIONS!$C$5:$G$292,5,FALSE)))</f>
        <v/>
      </c>
      <c r="E154" s="188" t="str">
        <f>IF(ISNA(VLOOKUP($F154,DECLARATIONS!$C$5:$F$292,4,FALSE)),"",IF(VLOOKUP($F154,DECLARATIONS!$C$5:$F$292,4,FALSE)="","NOT DECLARED",VLOOKUP($F154,DECLARATIONS!$C$5:$F$292,4,FALSE)&amp;LEFT(VLOOKUP($F154,DECLARATIONS!$C$5:$H$292,6,FALSE))))</f>
        <v/>
      </c>
      <c r="F154" s="91"/>
      <c r="G154" s="196"/>
      <c r="H154" s="188" t="str">
        <f>IF(ISNA(VLOOKUP(F154,DECLARATIONS!C$5:D$292,2,FALSE)),"",IF(VLOOKUP(F154,DECLARATIONS!C$5:D$292,2,FALSE)="","NOT DECLARED",VLOOKUP(F154,DECLARATIONS!C$5:D$292,2,FALSE)))</f>
        <v/>
      </c>
      <c r="I154" s="186">
        <f>IF(LOWER(G154)="dnf",1,IF(G154&lt;ScoringTable!B$3,ScoringTable!I$2,VLOOKUP((1000-G154),ScoringTable!G$2:I$95,3)))</f>
        <v>0</v>
      </c>
      <c r="J154" s="186" t="str" cm="1">
        <f t="array" ref="J154">IF(ISBLANK(G154), "", IF(NOT(ISNUMBER(G154)), "Not a valid time", IF(E154="","", IF(RIGHT(E154)="B", _xlfn.IFS(G154&gt;Data!$Z$7,"...",G154&gt;Data!$AA$7,"Stage 1",G154&gt;Data!$AB$7,"Stage 2",G154&gt;Data!$AC$7,"Stage 3",G154&gt;Data!$AD$7,"Stage 4",G154&gt;Data!$AE$7,"Stage 5",G154&gt;Data!$AF$7,"Stage 6",G154&gt;Data!$AG$7,"Stage 7",G154&gt;Data!$AH$7,"Stage 8",G154&lt;=Data!$AH$7,"Stage 9"), _xlfn.IFS(G154&gt;Data!$Z$18,"...",G154&gt;Data!$AA$18,"Stage 1",G154&gt;Data!$AB$18,"Stage 2",G154&gt;Data!$AC$18,"Stage 3",G154&gt;Data!$AD$18,"Stage 4",G154&gt;Data!$AE$18,"Stage 5",G154&gt;Data!$AF$18,"Stage 6",G154&gt;Data!$AG$18,"Stage 7",G154&gt;Data!$AH$18,"Stage 8",G154&lt;=Data!$AH$18,"Stage 9")))))</f>
        <v/>
      </c>
      <c r="K154" s="266" t="str" cm="1">
        <f t="array" ref="K154">IFERROR(_xlfn.IFNA(
                      _xlfn.IFS(
                      G154="", "",
                      AND(E154="U9B",G154&lt;=Data!$AI$7), "U9 Boys record",
                      AND(E154="U11B",G154&lt;=Data!$AI$12), "U11 Boys record",
                      AND(E154="U9G",G154&lt;=Data!$AI$18), "U9 Girls record",
                      AND(E154="U11G",G154&lt;=Data!$AI$23), "U11 Girls record"
                       ),""), "")</f>
        <v/>
      </c>
    </row>
    <row r="155" spans="1:11" s="11" customFormat="1" ht="16" customHeight="1">
      <c r="A155" s="187" t="s">
        <v>2</v>
      </c>
      <c r="B155" s="188" t="str">
        <f>IF(ISNA(VLOOKUP($F155,DECLARATIONS!C$5:D$292,2,FALSE)),"",IF(VLOOKUP($F155,DECLARATIONS!C$5:D$292,2,FALSE)="","NOT DECLARED",IF(ISNA(_xlfn.TEXTBEFORE(VLOOKUP($F155,DECLARATIONS!C$5:D$292,2,FALSE)," ")),VLOOKUP($F155,DECLARATIONS!C$5:D$292,2,FALSE),_xlfn.TEXTBEFORE(VLOOKUP($F155,DECLARATIONS!C$5:D$292,2,FALSE)," "))))</f>
        <v/>
      </c>
      <c r="C155" s="188" t="str">
        <f>IF(ISNA(VLOOKUP($F155,DECLARATIONS!C$5:D$292,2,FALSE)),"",IF(VLOOKUP($F155,DECLARATIONS!C$5:D$292,2,FALSE)="","NOT DECLARED",IF(ISNA(_xlfn.TEXTAFTER(VLOOKUP($F155,DECLARATIONS!C$5:D$292,2,FALSE)," ")),VLOOKUP($F155,DECLARATIONS!C$5:D$292,2,FALSE),_xlfn.TEXTAFTER(VLOOKUP($F155,DECLARATIONS!C$5:D$292,2,FALSE)," "))))</f>
        <v/>
      </c>
      <c r="D155" s="188" t="str">
        <f>IF(ISNA(VLOOKUP($F155,DECLARATIONS!$C$5:$G$292,5,FALSE)),"",IF(VLOOKUP($F155,DECLARATIONS!$C$5:$G$292,5,FALSE)="","NOT DECLARED",VLOOKUP($F155,DECLARATIONS!$C$5:$G$292,5,FALSE)))</f>
        <v/>
      </c>
      <c r="E155" s="188" t="str">
        <f>IF(ISNA(VLOOKUP($F155,DECLARATIONS!$C$5:$F$292,4,FALSE)),"",IF(VLOOKUP($F155,DECLARATIONS!$C$5:$F$292,4,FALSE)="","NOT DECLARED",VLOOKUP($F155,DECLARATIONS!$C$5:$F$292,4,FALSE)&amp;LEFT(VLOOKUP($F155,DECLARATIONS!$C$5:$H$292,6,FALSE))))</f>
        <v/>
      </c>
      <c r="F155" s="91"/>
      <c r="G155" s="196"/>
      <c r="H155" s="188" t="str">
        <f>IF(ISNA(VLOOKUP(F155,DECLARATIONS!C$5:D$292,2,FALSE)),"",IF(VLOOKUP(F155,DECLARATIONS!C$5:D$292,2,FALSE)="","NOT DECLARED",VLOOKUP(F155,DECLARATIONS!C$5:D$292,2,FALSE)))</f>
        <v/>
      </c>
      <c r="I155" s="186">
        <f>IF(LOWER(G155)="dnf",1,IF(G155&lt;ScoringTable!B$3,ScoringTable!I$2,VLOOKUP((1000-G155),ScoringTable!G$2:I$95,3)))</f>
        <v>0</v>
      </c>
      <c r="J155" s="186" t="str" cm="1">
        <f t="array" ref="J155">IF(ISBLANK(G155), "", IF(NOT(ISNUMBER(G155)), "Not a valid time", IF(E155="","", IF(RIGHT(E155)="B", _xlfn.IFS(G155&gt;Data!$Z$7,"...",G155&gt;Data!$AA$7,"Stage 1",G155&gt;Data!$AB$7,"Stage 2",G155&gt;Data!$AC$7,"Stage 3",G155&gt;Data!$AD$7,"Stage 4",G155&gt;Data!$AE$7,"Stage 5",G155&gt;Data!$AF$7,"Stage 6",G155&gt;Data!$AG$7,"Stage 7",G155&gt;Data!$AH$7,"Stage 8",G155&lt;=Data!$AH$7,"Stage 9"), _xlfn.IFS(G155&gt;Data!$Z$18,"...",G155&gt;Data!$AA$18,"Stage 1",G155&gt;Data!$AB$18,"Stage 2",G155&gt;Data!$AC$18,"Stage 3",G155&gt;Data!$AD$18,"Stage 4",G155&gt;Data!$AE$18,"Stage 5",G155&gt;Data!$AF$18,"Stage 6",G155&gt;Data!$AG$18,"Stage 7",G155&gt;Data!$AH$18,"Stage 8",G155&lt;=Data!$AH$18,"Stage 9")))))</f>
        <v/>
      </c>
      <c r="K155" s="266" t="str" cm="1">
        <f t="array" ref="K155">IFERROR(_xlfn.IFNA(
                      _xlfn.IFS(
                      G155="", "",
                      AND(E155="U9B",G155&lt;=Data!$AI$7), "U9 Boys record",
                      AND(E155="U11B",G155&lt;=Data!$AI$12), "U11 Boys record",
                      AND(E155="U9G",G155&lt;=Data!$AI$18), "U9 Girls record",
                      AND(E155="U11G",G155&lt;=Data!$AI$23), "U11 Girls record"
                       ),""), "")</f>
        <v/>
      </c>
    </row>
    <row r="156" spans="1:11" s="11" customFormat="1" ht="16" customHeight="1">
      <c r="A156" s="187" t="s">
        <v>2</v>
      </c>
      <c r="B156" s="188" t="str">
        <f>IF(ISNA(VLOOKUP($F156,DECLARATIONS!C$5:D$292,2,FALSE)),"",IF(VLOOKUP($F156,DECLARATIONS!C$5:D$292,2,FALSE)="","NOT DECLARED",IF(ISNA(_xlfn.TEXTBEFORE(VLOOKUP($F156,DECLARATIONS!C$5:D$292,2,FALSE)," ")),VLOOKUP($F156,DECLARATIONS!C$5:D$292,2,FALSE),_xlfn.TEXTBEFORE(VLOOKUP($F156,DECLARATIONS!C$5:D$292,2,FALSE)," "))))</f>
        <v/>
      </c>
      <c r="C156" s="188" t="str">
        <f>IF(ISNA(VLOOKUP($F156,DECLARATIONS!C$5:D$292,2,FALSE)),"",IF(VLOOKUP($F156,DECLARATIONS!C$5:D$292,2,FALSE)="","NOT DECLARED",IF(ISNA(_xlfn.TEXTAFTER(VLOOKUP($F156,DECLARATIONS!C$5:D$292,2,FALSE)," ")),VLOOKUP($F156,DECLARATIONS!C$5:D$292,2,FALSE),_xlfn.TEXTAFTER(VLOOKUP($F156,DECLARATIONS!C$5:D$292,2,FALSE)," "))))</f>
        <v/>
      </c>
      <c r="D156" s="188" t="str">
        <f>IF(ISNA(VLOOKUP($F156,DECLARATIONS!$C$5:$G$292,5,FALSE)),"",IF(VLOOKUP($F156,DECLARATIONS!$C$5:$G$292,5,FALSE)="","NOT DECLARED",VLOOKUP($F156,DECLARATIONS!$C$5:$G$292,5,FALSE)))</f>
        <v/>
      </c>
      <c r="E156" s="188" t="str">
        <f>IF(ISNA(VLOOKUP($F156,DECLARATIONS!$C$5:$F$292,4,FALSE)),"",IF(VLOOKUP($F156,DECLARATIONS!$C$5:$F$292,4,FALSE)="","NOT DECLARED",VLOOKUP($F156,DECLARATIONS!$C$5:$F$292,4,FALSE)&amp;LEFT(VLOOKUP($F156,DECLARATIONS!$C$5:$H$292,6,FALSE))))</f>
        <v/>
      </c>
      <c r="F156" s="91"/>
      <c r="G156" s="196"/>
      <c r="H156" s="188" t="str">
        <f>IF(ISNA(VLOOKUP(F156,DECLARATIONS!C$5:D$292,2,FALSE)),"",IF(VLOOKUP(F156,DECLARATIONS!C$5:D$292,2,FALSE)="","NOT DECLARED",VLOOKUP(F156,DECLARATIONS!C$5:D$292,2,FALSE)))</f>
        <v/>
      </c>
      <c r="I156" s="186">
        <f>IF(LOWER(G156)="dnf",1,IF(G156&lt;ScoringTable!B$3,ScoringTable!I$2,VLOOKUP((1000-G156),ScoringTable!G$2:I$95,3)))</f>
        <v>0</v>
      </c>
      <c r="J156" s="186" t="str" cm="1">
        <f t="array" ref="J156">IF(ISBLANK(G156), "", IF(NOT(ISNUMBER(G156)), "Not a valid time", IF(E156="","", IF(RIGHT(E156)="B", _xlfn.IFS(G156&gt;Data!$Z$7,"...",G156&gt;Data!$AA$7,"Stage 1",G156&gt;Data!$AB$7,"Stage 2",G156&gt;Data!$AC$7,"Stage 3",G156&gt;Data!$AD$7,"Stage 4",G156&gt;Data!$AE$7,"Stage 5",G156&gt;Data!$AF$7,"Stage 6",G156&gt;Data!$AG$7,"Stage 7",G156&gt;Data!$AH$7,"Stage 8",G156&lt;=Data!$AH$7,"Stage 9"), _xlfn.IFS(G156&gt;Data!$Z$18,"...",G156&gt;Data!$AA$18,"Stage 1",G156&gt;Data!$AB$18,"Stage 2",G156&gt;Data!$AC$18,"Stage 3",G156&gt;Data!$AD$18,"Stage 4",G156&gt;Data!$AE$18,"Stage 5",G156&gt;Data!$AF$18,"Stage 6",G156&gt;Data!$AG$18,"Stage 7",G156&gt;Data!$AH$18,"Stage 8",G156&lt;=Data!$AH$18,"Stage 9")))))</f>
        <v/>
      </c>
      <c r="K156" s="266" t="str" cm="1">
        <f t="array" ref="K156">IFERROR(_xlfn.IFNA(
                      _xlfn.IFS(
                      G156="", "",
                      AND(E156="U9B",G156&lt;=Data!$AI$7), "U9 Boys record",
                      AND(E156="U11B",G156&lt;=Data!$AI$12), "U11 Boys record",
                      AND(E156="U9G",G156&lt;=Data!$AI$18), "U9 Girls record",
                      AND(E156="U11G",G156&lt;=Data!$AI$23), "U11 Girls record"
                       ),""), "")</f>
        <v/>
      </c>
    </row>
    <row r="157" spans="1:11" s="11" customFormat="1" ht="16" customHeight="1">
      <c r="A157" s="187" t="s">
        <v>2</v>
      </c>
      <c r="B157" s="188" t="str">
        <f>IF(ISNA(VLOOKUP($F157,DECLARATIONS!C$5:D$292,2,FALSE)),"",IF(VLOOKUP($F157,DECLARATIONS!C$5:D$292,2,FALSE)="","NOT DECLARED",IF(ISNA(_xlfn.TEXTBEFORE(VLOOKUP($F157,DECLARATIONS!C$5:D$292,2,FALSE)," ")),VLOOKUP($F157,DECLARATIONS!C$5:D$292,2,FALSE),_xlfn.TEXTBEFORE(VLOOKUP($F157,DECLARATIONS!C$5:D$292,2,FALSE)," "))))</f>
        <v/>
      </c>
      <c r="C157" s="188" t="str">
        <f>IF(ISNA(VLOOKUP($F157,DECLARATIONS!C$5:D$292,2,FALSE)),"",IF(VLOOKUP($F157,DECLARATIONS!C$5:D$292,2,FALSE)="","NOT DECLARED",IF(ISNA(_xlfn.TEXTAFTER(VLOOKUP($F157,DECLARATIONS!C$5:D$292,2,FALSE)," ")),VLOOKUP($F157,DECLARATIONS!C$5:D$292,2,FALSE),_xlfn.TEXTAFTER(VLOOKUP($F157,DECLARATIONS!C$5:D$292,2,FALSE)," "))))</f>
        <v/>
      </c>
      <c r="D157" s="188" t="str">
        <f>IF(ISNA(VLOOKUP($F157,DECLARATIONS!$C$5:$G$292,5,FALSE)),"",IF(VLOOKUP($F157,DECLARATIONS!$C$5:$G$292,5,FALSE)="","NOT DECLARED",VLOOKUP($F157,DECLARATIONS!$C$5:$G$292,5,FALSE)))</f>
        <v/>
      </c>
      <c r="E157" s="188" t="str">
        <f>IF(ISNA(VLOOKUP($F157,DECLARATIONS!$C$5:$F$292,4,FALSE)),"",IF(VLOOKUP($F157,DECLARATIONS!$C$5:$F$292,4,FALSE)="","NOT DECLARED",VLOOKUP($F157,DECLARATIONS!$C$5:$F$292,4,FALSE)&amp;LEFT(VLOOKUP($F157,DECLARATIONS!$C$5:$H$292,6,FALSE))))</f>
        <v/>
      </c>
      <c r="F157" s="91"/>
      <c r="G157" s="196"/>
      <c r="H157" s="188" t="str">
        <f>IF(ISNA(VLOOKUP(F157,DECLARATIONS!C$5:D$292,2,FALSE)),"",IF(VLOOKUP(F157,DECLARATIONS!C$5:D$292,2,FALSE)="","NOT DECLARED",VLOOKUP(F157,DECLARATIONS!C$5:D$292,2,FALSE)))</f>
        <v/>
      </c>
      <c r="I157" s="186">
        <f>IF(LOWER(G157)="dnf",1,IF(G157&lt;ScoringTable!B$3,ScoringTable!I$2,VLOOKUP((1000-G157),ScoringTable!G$2:I$95,3)))</f>
        <v>0</v>
      </c>
      <c r="J157" s="186" t="str" cm="1">
        <f t="array" ref="J157">IF(ISBLANK(G157), "", IF(NOT(ISNUMBER(G157)), "Not a valid time", IF(E157="","", IF(RIGHT(E157)="B", _xlfn.IFS(G157&gt;Data!$Z$7,"...",G157&gt;Data!$AA$7,"Stage 1",G157&gt;Data!$AB$7,"Stage 2",G157&gt;Data!$AC$7,"Stage 3",G157&gt;Data!$AD$7,"Stage 4",G157&gt;Data!$AE$7,"Stage 5",G157&gt;Data!$AF$7,"Stage 6",G157&gt;Data!$AG$7,"Stage 7",G157&gt;Data!$AH$7,"Stage 8",G157&lt;=Data!$AH$7,"Stage 9"), _xlfn.IFS(G157&gt;Data!$Z$18,"...",G157&gt;Data!$AA$18,"Stage 1",G157&gt;Data!$AB$18,"Stage 2",G157&gt;Data!$AC$18,"Stage 3",G157&gt;Data!$AD$18,"Stage 4",G157&gt;Data!$AE$18,"Stage 5",G157&gt;Data!$AF$18,"Stage 6",G157&gt;Data!$AG$18,"Stage 7",G157&gt;Data!$AH$18,"Stage 8",G157&lt;=Data!$AH$18,"Stage 9")))))</f>
        <v/>
      </c>
      <c r="K157" s="266" t="str" cm="1">
        <f t="array" ref="K157">IFERROR(_xlfn.IFNA(
                      _xlfn.IFS(
                      G157="", "",
                      AND(E157="U9B",G157&lt;=Data!$AI$7), "U9 Boys record",
                      AND(E157="U11B",G157&lt;=Data!$AI$12), "U11 Boys record",
                      AND(E157="U9G",G157&lt;=Data!$AI$18), "U9 Girls record",
                      AND(E157="U11G",G157&lt;=Data!$AI$23), "U11 Girls record"
                       ),""), "")</f>
        <v/>
      </c>
    </row>
    <row r="158" spans="1:11" s="11" customFormat="1" ht="16" customHeight="1">
      <c r="A158" s="187" t="s">
        <v>2</v>
      </c>
      <c r="B158" s="188" t="str">
        <f>IF(ISNA(VLOOKUP($F158,DECLARATIONS!C$5:D$292,2,FALSE)),"",IF(VLOOKUP($F158,DECLARATIONS!C$5:D$292,2,FALSE)="","NOT DECLARED",IF(ISNA(_xlfn.TEXTBEFORE(VLOOKUP($F158,DECLARATIONS!C$5:D$292,2,FALSE)," ")),VLOOKUP($F158,DECLARATIONS!C$5:D$292,2,FALSE),_xlfn.TEXTBEFORE(VLOOKUP($F158,DECLARATIONS!C$5:D$292,2,FALSE)," "))))</f>
        <v/>
      </c>
      <c r="C158" s="188" t="str">
        <f>IF(ISNA(VLOOKUP($F158,DECLARATIONS!C$5:D$292,2,FALSE)),"",IF(VLOOKUP($F158,DECLARATIONS!C$5:D$292,2,FALSE)="","NOT DECLARED",IF(ISNA(_xlfn.TEXTAFTER(VLOOKUP($F158,DECLARATIONS!C$5:D$292,2,FALSE)," ")),VLOOKUP($F158,DECLARATIONS!C$5:D$292,2,FALSE),_xlfn.TEXTAFTER(VLOOKUP($F158,DECLARATIONS!C$5:D$292,2,FALSE)," "))))</f>
        <v/>
      </c>
      <c r="D158" s="188" t="str">
        <f>IF(ISNA(VLOOKUP($F158,DECLARATIONS!$C$5:$G$292,5,FALSE)),"",IF(VLOOKUP($F158,DECLARATIONS!$C$5:$G$292,5,FALSE)="","NOT DECLARED",VLOOKUP($F158,DECLARATIONS!$C$5:$G$292,5,FALSE)))</f>
        <v/>
      </c>
      <c r="E158" s="188" t="str">
        <f>IF(ISNA(VLOOKUP($F158,DECLARATIONS!$C$5:$F$292,4,FALSE)),"",IF(VLOOKUP($F158,DECLARATIONS!$C$5:$F$292,4,FALSE)="","NOT DECLARED",VLOOKUP($F158,DECLARATIONS!$C$5:$F$292,4,FALSE)&amp;LEFT(VLOOKUP($F158,DECLARATIONS!$C$5:$H$292,6,FALSE))))</f>
        <v/>
      </c>
      <c r="F158" s="91"/>
      <c r="G158" s="196"/>
      <c r="H158" s="188" t="str">
        <f>IF(ISNA(VLOOKUP(F158,DECLARATIONS!C$5:D$292,2,FALSE)),"",IF(VLOOKUP(F158,DECLARATIONS!C$5:D$292,2,FALSE)="","NOT DECLARED",VLOOKUP(F158,DECLARATIONS!C$5:D$292,2,FALSE)))</f>
        <v/>
      </c>
      <c r="I158" s="186">
        <f>IF(LOWER(G158)="dnf",1,IF(G158&lt;ScoringTable!B$3,ScoringTable!I$2,VLOOKUP((1000-G158),ScoringTable!G$2:I$95,3)))</f>
        <v>0</v>
      </c>
      <c r="J158" s="186" t="str" cm="1">
        <f t="array" ref="J158">IF(ISBLANK(G158), "", IF(NOT(ISNUMBER(G158)), "Not a valid time", IF(E158="","", IF(RIGHT(E158)="B", _xlfn.IFS(G158&gt;Data!$Z$7,"...",G158&gt;Data!$AA$7,"Stage 1",G158&gt;Data!$AB$7,"Stage 2",G158&gt;Data!$AC$7,"Stage 3",G158&gt;Data!$AD$7,"Stage 4",G158&gt;Data!$AE$7,"Stage 5",G158&gt;Data!$AF$7,"Stage 6",G158&gt;Data!$AG$7,"Stage 7",G158&gt;Data!$AH$7,"Stage 8",G158&lt;=Data!$AH$7,"Stage 9"), _xlfn.IFS(G158&gt;Data!$Z$18,"...",G158&gt;Data!$AA$18,"Stage 1",G158&gt;Data!$AB$18,"Stage 2",G158&gt;Data!$AC$18,"Stage 3",G158&gt;Data!$AD$18,"Stage 4",G158&gt;Data!$AE$18,"Stage 5",G158&gt;Data!$AF$18,"Stage 6",G158&gt;Data!$AG$18,"Stage 7",G158&gt;Data!$AH$18,"Stage 8",G158&lt;=Data!$AH$18,"Stage 9")))))</f>
        <v/>
      </c>
      <c r="K158" s="266" t="str" cm="1">
        <f t="array" ref="K158">IFERROR(_xlfn.IFNA(
                      _xlfn.IFS(
                      G158="", "",
                      AND(E158="U9B",G158&lt;=Data!$AI$7), "U9 Boys record",
                      AND(E158="U11B",G158&lt;=Data!$AI$12), "U11 Boys record",
                      AND(E158="U9G",G158&lt;=Data!$AI$18), "U9 Girls record",
                      AND(E158="U11G",G158&lt;=Data!$AI$23), "U11 Girls record"
                       ),""), "")</f>
        <v/>
      </c>
    </row>
    <row r="159" spans="1:11" s="11" customFormat="1" ht="16" customHeight="1">
      <c r="A159" s="187" t="s">
        <v>2</v>
      </c>
      <c r="B159" s="188" t="str">
        <f>IF(ISNA(VLOOKUP($F159,DECLARATIONS!C$5:D$292,2,FALSE)),"",IF(VLOOKUP($F159,DECLARATIONS!C$5:D$292,2,FALSE)="","NOT DECLARED",IF(ISNA(_xlfn.TEXTBEFORE(VLOOKUP($F159,DECLARATIONS!C$5:D$292,2,FALSE)," ")),VLOOKUP($F159,DECLARATIONS!C$5:D$292,2,FALSE),_xlfn.TEXTBEFORE(VLOOKUP($F159,DECLARATIONS!C$5:D$292,2,FALSE)," "))))</f>
        <v/>
      </c>
      <c r="C159" s="188" t="str">
        <f>IF(ISNA(VLOOKUP($F159,DECLARATIONS!C$5:D$292,2,FALSE)),"",IF(VLOOKUP($F159,DECLARATIONS!C$5:D$292,2,FALSE)="","NOT DECLARED",IF(ISNA(_xlfn.TEXTAFTER(VLOOKUP($F159,DECLARATIONS!C$5:D$292,2,FALSE)," ")),VLOOKUP($F159,DECLARATIONS!C$5:D$292,2,FALSE),_xlfn.TEXTAFTER(VLOOKUP($F159,DECLARATIONS!C$5:D$292,2,FALSE)," "))))</f>
        <v/>
      </c>
      <c r="D159" s="188" t="str">
        <f>IF(ISNA(VLOOKUP($F159,DECLARATIONS!$C$5:$G$292,5,FALSE)),"",IF(VLOOKUP($F159,DECLARATIONS!$C$5:$G$292,5,FALSE)="","NOT DECLARED",VLOOKUP($F159,DECLARATIONS!$C$5:$G$292,5,FALSE)))</f>
        <v/>
      </c>
      <c r="E159" s="188" t="str">
        <f>IF(ISNA(VLOOKUP($F159,DECLARATIONS!$C$5:$F$292,4,FALSE)),"",IF(VLOOKUP($F159,DECLARATIONS!$C$5:$F$292,4,FALSE)="","NOT DECLARED",VLOOKUP($F159,DECLARATIONS!$C$5:$F$292,4,FALSE)&amp;LEFT(VLOOKUP($F159,DECLARATIONS!$C$5:$H$292,6,FALSE))))</f>
        <v/>
      </c>
      <c r="F159" s="91"/>
      <c r="G159" s="196"/>
      <c r="H159" s="188" t="str">
        <f>IF(ISNA(VLOOKUP(F159,DECLARATIONS!C$5:D$292,2,FALSE)),"",IF(VLOOKUP(F159,DECLARATIONS!C$5:D$292,2,FALSE)="","NOT DECLARED",VLOOKUP(F159,DECLARATIONS!C$5:D$292,2,FALSE)))</f>
        <v/>
      </c>
      <c r="I159" s="186">
        <f>IF(LOWER(G159)="dnf",1,IF(G159&lt;ScoringTable!B$3,ScoringTable!I$2,VLOOKUP((1000-G159),ScoringTable!G$2:I$95,3)))</f>
        <v>0</v>
      </c>
      <c r="J159" s="186" t="str" cm="1">
        <f t="array" ref="J159">IF(ISBLANK(G159), "", IF(NOT(ISNUMBER(G159)), "Not a valid time", IF(E159="","", IF(RIGHT(E159)="B", _xlfn.IFS(G159&gt;Data!$Z$7,"...",G159&gt;Data!$AA$7,"Stage 1",G159&gt;Data!$AB$7,"Stage 2",G159&gt;Data!$AC$7,"Stage 3",G159&gt;Data!$AD$7,"Stage 4",G159&gt;Data!$AE$7,"Stage 5",G159&gt;Data!$AF$7,"Stage 6",G159&gt;Data!$AG$7,"Stage 7",G159&gt;Data!$AH$7,"Stage 8",G159&lt;=Data!$AH$7,"Stage 9"), _xlfn.IFS(G159&gt;Data!$Z$18,"...",G159&gt;Data!$AA$18,"Stage 1",G159&gt;Data!$AB$18,"Stage 2",G159&gt;Data!$AC$18,"Stage 3",G159&gt;Data!$AD$18,"Stage 4",G159&gt;Data!$AE$18,"Stage 5",G159&gt;Data!$AF$18,"Stage 6",G159&gt;Data!$AG$18,"Stage 7",G159&gt;Data!$AH$18,"Stage 8",G159&lt;=Data!$AH$18,"Stage 9")))))</f>
        <v/>
      </c>
      <c r="K159" s="266" t="str" cm="1">
        <f t="array" ref="K159">IFERROR(_xlfn.IFNA(
                      _xlfn.IFS(
                      G159="", "",
                      AND(E159="U9B",G159&lt;=Data!$AI$7), "U9 Boys record",
                      AND(E159="U11B",G159&lt;=Data!$AI$12), "U11 Boys record",
                      AND(E159="U9G",G159&lt;=Data!$AI$18), "U9 Girls record",
                      AND(E159="U11G",G159&lt;=Data!$AI$23), "U11 Girls record"
                       ),""), "")</f>
        <v/>
      </c>
    </row>
    <row r="160" spans="1:11" s="11" customFormat="1" ht="16" customHeight="1">
      <c r="A160" s="187" t="s">
        <v>2</v>
      </c>
      <c r="B160" s="188" t="str">
        <f>IF(ISNA(VLOOKUP($F160,DECLARATIONS!C$5:D$292,2,FALSE)),"",IF(VLOOKUP($F160,DECLARATIONS!C$5:D$292,2,FALSE)="","NOT DECLARED",IF(ISNA(_xlfn.TEXTBEFORE(VLOOKUP($F160,DECLARATIONS!C$5:D$292,2,FALSE)," ")),VLOOKUP($F160,DECLARATIONS!C$5:D$292,2,FALSE),_xlfn.TEXTBEFORE(VLOOKUP($F160,DECLARATIONS!C$5:D$292,2,FALSE)," "))))</f>
        <v/>
      </c>
      <c r="C160" s="188" t="str">
        <f>IF(ISNA(VLOOKUP($F160,DECLARATIONS!C$5:D$292,2,FALSE)),"",IF(VLOOKUP($F160,DECLARATIONS!C$5:D$292,2,FALSE)="","NOT DECLARED",IF(ISNA(_xlfn.TEXTAFTER(VLOOKUP($F160,DECLARATIONS!C$5:D$292,2,FALSE)," ")),VLOOKUP($F160,DECLARATIONS!C$5:D$292,2,FALSE),_xlfn.TEXTAFTER(VLOOKUP($F160,DECLARATIONS!C$5:D$292,2,FALSE)," "))))</f>
        <v/>
      </c>
      <c r="D160" s="188" t="str">
        <f>IF(ISNA(VLOOKUP($F160,DECLARATIONS!$C$5:$G$292,5,FALSE)),"",IF(VLOOKUP($F160,DECLARATIONS!$C$5:$G$292,5,FALSE)="","NOT DECLARED",VLOOKUP($F160,DECLARATIONS!$C$5:$G$292,5,FALSE)))</f>
        <v/>
      </c>
      <c r="E160" s="188" t="str">
        <f>IF(ISNA(VLOOKUP($F160,DECLARATIONS!$C$5:$F$292,4,FALSE)),"",IF(VLOOKUP($F160,DECLARATIONS!$C$5:$F$292,4,FALSE)="","NOT DECLARED",VLOOKUP($F160,DECLARATIONS!$C$5:$F$292,4,FALSE)&amp;LEFT(VLOOKUP($F160,DECLARATIONS!$C$5:$H$292,6,FALSE))))</f>
        <v/>
      </c>
      <c r="F160" s="91"/>
      <c r="G160" s="196"/>
      <c r="H160" s="188" t="str">
        <f>IF(ISNA(VLOOKUP(F160,DECLARATIONS!C$5:D$292,2,FALSE)),"",IF(VLOOKUP(F160,DECLARATIONS!C$5:D$292,2,FALSE)="","NOT DECLARED",VLOOKUP(F160,DECLARATIONS!C$5:D$292,2,FALSE)))</f>
        <v/>
      </c>
      <c r="I160" s="186">
        <f>IF(LOWER(G160)="dnf",1,IF(G160&lt;ScoringTable!B$3,ScoringTable!I$2,VLOOKUP((1000-G160),ScoringTable!G$2:I$95,3)))</f>
        <v>0</v>
      </c>
      <c r="J160" s="186" t="str" cm="1">
        <f t="array" ref="J160">IF(ISBLANK(G160), "", IF(NOT(ISNUMBER(G160)), "Not a valid time", IF(E160="","", IF(RIGHT(E160)="B", _xlfn.IFS(G160&gt;Data!$Z$7,"...",G160&gt;Data!$AA$7,"Stage 1",G160&gt;Data!$AB$7,"Stage 2",G160&gt;Data!$AC$7,"Stage 3",G160&gt;Data!$AD$7,"Stage 4",G160&gt;Data!$AE$7,"Stage 5",G160&gt;Data!$AF$7,"Stage 6",G160&gt;Data!$AG$7,"Stage 7",G160&gt;Data!$AH$7,"Stage 8",G160&lt;=Data!$AH$7,"Stage 9"), _xlfn.IFS(G160&gt;Data!$Z$18,"...",G160&gt;Data!$AA$18,"Stage 1",G160&gt;Data!$AB$18,"Stage 2",G160&gt;Data!$AC$18,"Stage 3",G160&gt;Data!$AD$18,"Stage 4",G160&gt;Data!$AE$18,"Stage 5",G160&gt;Data!$AF$18,"Stage 6",G160&gt;Data!$AG$18,"Stage 7",G160&gt;Data!$AH$18,"Stage 8",G160&lt;=Data!$AH$18,"Stage 9")))))</f>
        <v/>
      </c>
      <c r="K160" s="266" t="str" cm="1">
        <f t="array" ref="K160">IFERROR(_xlfn.IFNA(
                      _xlfn.IFS(
                      G160="", "",
                      AND(E160="U9B",G160&lt;=Data!$AI$7), "U9 Boys record",
                      AND(E160="U11B",G160&lt;=Data!$AI$12), "U11 Boys record",
                      AND(E160="U9G",G160&lt;=Data!$AI$18), "U9 Girls record",
                      AND(E160="U11G",G160&lt;=Data!$AI$23), "U11 Girls record"
                       ),""), "")</f>
        <v/>
      </c>
    </row>
    <row r="161" spans="1:11" s="11" customFormat="1" ht="16" customHeight="1">
      <c r="A161" s="187" t="s">
        <v>2</v>
      </c>
      <c r="B161" s="188" t="str">
        <f>IF(ISNA(VLOOKUP($F161,DECLARATIONS!C$5:D$292,2,FALSE)),"",IF(VLOOKUP($F161,DECLARATIONS!C$5:D$292,2,FALSE)="","NOT DECLARED",IF(ISNA(_xlfn.TEXTBEFORE(VLOOKUP($F161,DECLARATIONS!C$5:D$292,2,FALSE)," ")),VLOOKUP($F161,DECLARATIONS!C$5:D$292,2,FALSE),_xlfn.TEXTBEFORE(VLOOKUP($F161,DECLARATIONS!C$5:D$292,2,FALSE)," "))))</f>
        <v/>
      </c>
      <c r="C161" s="188" t="str">
        <f>IF(ISNA(VLOOKUP($F161,DECLARATIONS!C$5:D$292,2,FALSE)),"",IF(VLOOKUP($F161,DECLARATIONS!C$5:D$292,2,FALSE)="","NOT DECLARED",IF(ISNA(_xlfn.TEXTAFTER(VLOOKUP($F161,DECLARATIONS!C$5:D$292,2,FALSE)," ")),VLOOKUP($F161,DECLARATIONS!C$5:D$292,2,FALSE),_xlfn.TEXTAFTER(VLOOKUP($F161,DECLARATIONS!C$5:D$292,2,FALSE)," "))))</f>
        <v/>
      </c>
      <c r="D161" s="188" t="str">
        <f>IF(ISNA(VLOOKUP($F161,DECLARATIONS!$C$5:$G$292,5,FALSE)),"",IF(VLOOKUP($F161,DECLARATIONS!$C$5:$G$292,5,FALSE)="","NOT DECLARED",VLOOKUP($F161,DECLARATIONS!$C$5:$G$292,5,FALSE)))</f>
        <v/>
      </c>
      <c r="E161" s="188" t="str">
        <f>IF(ISNA(VLOOKUP($F161,DECLARATIONS!$C$5:$F$292,4,FALSE)),"",IF(VLOOKUP($F161,DECLARATIONS!$C$5:$F$292,4,FALSE)="","NOT DECLARED",VLOOKUP($F161,DECLARATIONS!$C$5:$F$292,4,FALSE)&amp;LEFT(VLOOKUP($F161,DECLARATIONS!$C$5:$H$292,6,FALSE))))</f>
        <v/>
      </c>
      <c r="F161" s="91"/>
      <c r="G161" s="196"/>
      <c r="H161" s="188" t="str">
        <f>IF(ISNA(VLOOKUP(F161,DECLARATIONS!C$5:D$292,2,FALSE)),"",IF(VLOOKUP(F161,DECLARATIONS!C$5:D$292,2,FALSE)="","NOT DECLARED",VLOOKUP(F161,DECLARATIONS!C$5:D$292,2,FALSE)))</f>
        <v/>
      </c>
      <c r="I161" s="186">
        <f>IF(LOWER(G161)="dnf",1,IF(G161&lt;ScoringTable!B$3,ScoringTable!I$2,VLOOKUP((1000-G161),ScoringTable!G$2:I$95,3)))</f>
        <v>0</v>
      </c>
      <c r="J161" s="186" t="str" cm="1">
        <f t="array" ref="J161">IF(ISBLANK(G161), "", IF(NOT(ISNUMBER(G161)), "Not a valid time", IF(E161="","", IF(RIGHT(E161)="B", _xlfn.IFS(G161&gt;Data!$Z$7,"...",G161&gt;Data!$AA$7,"Stage 1",G161&gt;Data!$AB$7,"Stage 2",G161&gt;Data!$AC$7,"Stage 3",G161&gt;Data!$AD$7,"Stage 4",G161&gt;Data!$AE$7,"Stage 5",G161&gt;Data!$AF$7,"Stage 6",G161&gt;Data!$AG$7,"Stage 7",G161&gt;Data!$AH$7,"Stage 8",G161&lt;=Data!$AH$7,"Stage 9"), _xlfn.IFS(G161&gt;Data!$Z$18,"...",G161&gt;Data!$AA$18,"Stage 1",G161&gt;Data!$AB$18,"Stage 2",G161&gt;Data!$AC$18,"Stage 3",G161&gt;Data!$AD$18,"Stage 4",G161&gt;Data!$AE$18,"Stage 5",G161&gt;Data!$AF$18,"Stage 6",G161&gt;Data!$AG$18,"Stage 7",G161&gt;Data!$AH$18,"Stage 8",G161&lt;=Data!$AH$18,"Stage 9")))))</f>
        <v/>
      </c>
      <c r="K161" s="266" t="str" cm="1">
        <f t="array" ref="K161">IFERROR(_xlfn.IFNA(
                      _xlfn.IFS(
                      G161="", "",
                      AND(E161="U9B",G161&lt;=Data!$AI$7), "U9 Boys record",
                      AND(E161="U11B",G161&lt;=Data!$AI$12), "U11 Boys record",
                      AND(E161="U9G",G161&lt;=Data!$AI$18), "U9 Girls record",
                      AND(E161="U11G",G161&lt;=Data!$AI$23), "U11 Girls record"
                       ),""), "")</f>
        <v/>
      </c>
    </row>
    <row r="162" spans="1:11" s="11" customFormat="1" ht="16" customHeight="1">
      <c r="A162" s="187" t="s">
        <v>2</v>
      </c>
      <c r="B162" s="188" t="str">
        <f>IF(ISNA(VLOOKUP($F162,DECLARATIONS!C$5:D$292,2,FALSE)),"",IF(VLOOKUP($F162,DECLARATIONS!C$5:D$292,2,FALSE)="","NOT DECLARED",IF(ISNA(_xlfn.TEXTBEFORE(VLOOKUP($F162,DECLARATIONS!C$5:D$292,2,FALSE)," ")),VLOOKUP($F162,DECLARATIONS!C$5:D$292,2,FALSE),_xlfn.TEXTBEFORE(VLOOKUP($F162,DECLARATIONS!C$5:D$292,2,FALSE)," "))))</f>
        <v/>
      </c>
      <c r="C162" s="188" t="str">
        <f>IF(ISNA(VLOOKUP($F162,DECLARATIONS!C$5:D$292,2,FALSE)),"",IF(VLOOKUP($F162,DECLARATIONS!C$5:D$292,2,FALSE)="","NOT DECLARED",IF(ISNA(_xlfn.TEXTAFTER(VLOOKUP($F162,DECLARATIONS!C$5:D$292,2,FALSE)," ")),VLOOKUP($F162,DECLARATIONS!C$5:D$292,2,FALSE),_xlfn.TEXTAFTER(VLOOKUP($F162,DECLARATIONS!C$5:D$292,2,FALSE)," "))))</f>
        <v/>
      </c>
      <c r="D162" s="188" t="str">
        <f>IF(ISNA(VLOOKUP($F162,DECLARATIONS!$C$5:$G$292,5,FALSE)),"",IF(VLOOKUP($F162,DECLARATIONS!$C$5:$G$292,5,FALSE)="","NOT DECLARED",VLOOKUP($F162,DECLARATIONS!$C$5:$G$292,5,FALSE)))</f>
        <v/>
      </c>
      <c r="E162" s="188" t="str">
        <f>IF(ISNA(VLOOKUP($F162,DECLARATIONS!$C$5:$F$292,4,FALSE)),"",IF(VLOOKUP($F162,DECLARATIONS!$C$5:$F$292,4,FALSE)="","NOT DECLARED",VLOOKUP($F162,DECLARATIONS!$C$5:$F$292,4,FALSE)&amp;LEFT(VLOOKUP($F162,DECLARATIONS!$C$5:$H$292,6,FALSE))))</f>
        <v/>
      </c>
      <c r="F162" s="91"/>
      <c r="G162" s="196"/>
      <c r="H162" s="188" t="str">
        <f>IF(ISNA(VLOOKUP(F162,DECLARATIONS!C$5:D$292,2,FALSE)),"",IF(VLOOKUP(F162,DECLARATIONS!C$5:D$292,2,FALSE)="","NOT DECLARED",VLOOKUP(F162,DECLARATIONS!C$5:D$292,2,FALSE)))</f>
        <v/>
      </c>
      <c r="I162" s="186">
        <f>IF(LOWER(G162)="dnf",1,IF(G162&lt;ScoringTable!B$3,ScoringTable!I$2,VLOOKUP((1000-G162),ScoringTable!G$2:I$95,3)))</f>
        <v>0</v>
      </c>
      <c r="J162" s="186" t="str" cm="1">
        <f t="array" ref="J162">IF(ISBLANK(G162), "", IF(NOT(ISNUMBER(G162)), "Not a valid time", IF(E162="","", IF(RIGHT(E162)="B", _xlfn.IFS(G162&gt;Data!$Z$7,"...",G162&gt;Data!$AA$7,"Stage 1",G162&gt;Data!$AB$7,"Stage 2",G162&gt;Data!$AC$7,"Stage 3",G162&gt;Data!$AD$7,"Stage 4",G162&gt;Data!$AE$7,"Stage 5",G162&gt;Data!$AF$7,"Stage 6",G162&gt;Data!$AG$7,"Stage 7",G162&gt;Data!$AH$7,"Stage 8",G162&lt;=Data!$AH$7,"Stage 9"), _xlfn.IFS(G162&gt;Data!$Z$18,"...",G162&gt;Data!$AA$18,"Stage 1",G162&gt;Data!$AB$18,"Stage 2",G162&gt;Data!$AC$18,"Stage 3",G162&gt;Data!$AD$18,"Stage 4",G162&gt;Data!$AE$18,"Stage 5",G162&gt;Data!$AF$18,"Stage 6",G162&gt;Data!$AG$18,"Stage 7",G162&gt;Data!$AH$18,"Stage 8",G162&lt;=Data!$AH$18,"Stage 9")))))</f>
        <v/>
      </c>
      <c r="K162" s="266" t="str" cm="1">
        <f t="array" ref="K162">IFERROR(_xlfn.IFNA(
                      _xlfn.IFS(
                      G162="", "",
                      AND(E162="U9B",G162&lt;=Data!$AI$7), "U9 Boys record",
                      AND(E162="U11B",G162&lt;=Data!$AI$12), "U11 Boys record",
                      AND(E162="U9G",G162&lt;=Data!$AI$18), "U9 Girls record",
                      AND(E162="U11G",G162&lt;=Data!$AI$23), "U11 Girls record"
                       ),""), "")</f>
        <v/>
      </c>
    </row>
    <row r="163" spans="1:11" s="11" customFormat="1" ht="16" customHeight="1">
      <c r="A163" s="187" t="s">
        <v>2</v>
      </c>
      <c r="B163" s="188" t="str">
        <f>IF(ISNA(VLOOKUP($F163,DECLARATIONS!C$5:D$292,2,FALSE)),"",IF(VLOOKUP($F163,DECLARATIONS!C$5:D$292,2,FALSE)="","NOT DECLARED",IF(ISNA(_xlfn.TEXTBEFORE(VLOOKUP($F163,DECLARATIONS!C$5:D$292,2,FALSE)," ")),VLOOKUP($F163,DECLARATIONS!C$5:D$292,2,FALSE),_xlfn.TEXTBEFORE(VLOOKUP($F163,DECLARATIONS!C$5:D$292,2,FALSE)," "))))</f>
        <v/>
      </c>
      <c r="C163" s="188" t="str">
        <f>IF(ISNA(VLOOKUP($F163,DECLARATIONS!C$5:D$292,2,FALSE)),"",IF(VLOOKUP($F163,DECLARATIONS!C$5:D$292,2,FALSE)="","NOT DECLARED",IF(ISNA(_xlfn.TEXTAFTER(VLOOKUP($F163,DECLARATIONS!C$5:D$292,2,FALSE)," ")),VLOOKUP($F163,DECLARATIONS!C$5:D$292,2,FALSE),_xlfn.TEXTAFTER(VLOOKUP($F163,DECLARATIONS!C$5:D$292,2,FALSE)," "))))</f>
        <v/>
      </c>
      <c r="D163" s="188" t="str">
        <f>IF(ISNA(VLOOKUP($F163,DECLARATIONS!$C$5:$G$292,5,FALSE)),"",IF(VLOOKUP($F163,DECLARATIONS!$C$5:$G$292,5,FALSE)="","NOT DECLARED",VLOOKUP($F163,DECLARATIONS!$C$5:$G$292,5,FALSE)))</f>
        <v/>
      </c>
      <c r="E163" s="188" t="str">
        <f>IF(ISNA(VLOOKUP($F163,DECLARATIONS!$C$5:$F$292,4,FALSE)),"",IF(VLOOKUP($F163,DECLARATIONS!$C$5:$F$292,4,FALSE)="","NOT DECLARED",VLOOKUP($F163,DECLARATIONS!$C$5:$F$292,4,FALSE)&amp;LEFT(VLOOKUP($F163,DECLARATIONS!$C$5:$H$292,6,FALSE))))</f>
        <v/>
      </c>
      <c r="F163" s="91"/>
      <c r="G163" s="196"/>
      <c r="H163" s="188" t="str">
        <f>IF(ISNA(VLOOKUP(F163,DECLARATIONS!C$5:D$292,2,FALSE)),"",IF(VLOOKUP(F163,DECLARATIONS!C$5:D$292,2,FALSE)="","NOT DECLARED",VLOOKUP(F163,DECLARATIONS!C$5:D$292,2,FALSE)))</f>
        <v/>
      </c>
      <c r="I163" s="186">
        <f>IF(LOWER(G163)="dnf",1,IF(G163&lt;ScoringTable!B$3,ScoringTable!I$2,VLOOKUP((1000-G163),ScoringTable!G$2:I$95,3)))</f>
        <v>0</v>
      </c>
      <c r="J163" s="186" t="str" cm="1">
        <f t="array" ref="J163">IF(ISBLANK(G163), "", IF(NOT(ISNUMBER(G163)), "Not a valid time", IF(E163="","", IF(RIGHT(E163)="B", _xlfn.IFS(G163&gt;Data!$Z$7,"...",G163&gt;Data!$AA$7,"Stage 1",G163&gt;Data!$AB$7,"Stage 2",G163&gt;Data!$AC$7,"Stage 3",G163&gt;Data!$AD$7,"Stage 4",G163&gt;Data!$AE$7,"Stage 5",G163&gt;Data!$AF$7,"Stage 6",G163&gt;Data!$AG$7,"Stage 7",G163&gt;Data!$AH$7,"Stage 8",G163&lt;=Data!$AH$7,"Stage 9"), _xlfn.IFS(G163&gt;Data!$Z$18,"...",G163&gt;Data!$AA$18,"Stage 1",G163&gt;Data!$AB$18,"Stage 2",G163&gt;Data!$AC$18,"Stage 3",G163&gt;Data!$AD$18,"Stage 4",G163&gt;Data!$AE$18,"Stage 5",G163&gt;Data!$AF$18,"Stage 6",G163&gt;Data!$AG$18,"Stage 7",G163&gt;Data!$AH$18,"Stage 8",G163&lt;=Data!$AH$18,"Stage 9")))))</f>
        <v/>
      </c>
      <c r="K163" s="266" t="str" cm="1">
        <f t="array" ref="K163">IFERROR(_xlfn.IFNA(
                      _xlfn.IFS(
                      G163="", "",
                      AND(E163="U9B",G163&lt;=Data!$AI$7), "U9 Boys record",
                      AND(E163="U11B",G163&lt;=Data!$AI$12), "U11 Boys record",
                      AND(E163="U9G",G163&lt;=Data!$AI$18), "U9 Girls record",
                      AND(E163="U11G",G163&lt;=Data!$AI$23), "U11 Girls record"
                       ),""), "")</f>
        <v/>
      </c>
    </row>
    <row r="164" spans="1:11" s="11" customFormat="1" ht="16" customHeight="1">
      <c r="A164" s="187" t="s">
        <v>2</v>
      </c>
      <c r="B164" s="188" t="str">
        <f>IF(ISNA(VLOOKUP($F164,DECLARATIONS!C$5:D$292,2,FALSE)),"",IF(VLOOKUP($F164,DECLARATIONS!C$5:D$292,2,FALSE)="","NOT DECLARED",IF(ISNA(_xlfn.TEXTBEFORE(VLOOKUP($F164,DECLARATIONS!C$5:D$292,2,FALSE)," ")),VLOOKUP($F164,DECLARATIONS!C$5:D$292,2,FALSE),_xlfn.TEXTBEFORE(VLOOKUP($F164,DECLARATIONS!C$5:D$292,2,FALSE)," "))))</f>
        <v/>
      </c>
      <c r="C164" s="188" t="str">
        <f>IF(ISNA(VLOOKUP($F164,DECLARATIONS!C$5:D$292,2,FALSE)),"",IF(VLOOKUP($F164,DECLARATIONS!C$5:D$292,2,FALSE)="","NOT DECLARED",IF(ISNA(_xlfn.TEXTAFTER(VLOOKUP($F164,DECLARATIONS!C$5:D$292,2,FALSE)," ")),VLOOKUP($F164,DECLARATIONS!C$5:D$292,2,FALSE),_xlfn.TEXTAFTER(VLOOKUP($F164,DECLARATIONS!C$5:D$292,2,FALSE)," "))))</f>
        <v/>
      </c>
      <c r="D164" s="188" t="str">
        <f>IF(ISNA(VLOOKUP($F164,DECLARATIONS!$C$5:$G$292,5,FALSE)),"",IF(VLOOKUP($F164,DECLARATIONS!$C$5:$G$292,5,FALSE)="","NOT DECLARED",VLOOKUP($F164,DECLARATIONS!$C$5:$G$292,5,FALSE)))</f>
        <v/>
      </c>
      <c r="E164" s="188" t="str">
        <f>IF(ISNA(VLOOKUP($F164,DECLARATIONS!$C$5:$F$292,4,FALSE)),"",IF(VLOOKUP($F164,DECLARATIONS!$C$5:$F$292,4,FALSE)="","NOT DECLARED",VLOOKUP($F164,DECLARATIONS!$C$5:$F$292,4,FALSE)&amp;LEFT(VLOOKUP($F164,DECLARATIONS!$C$5:$H$292,6,FALSE))))</f>
        <v/>
      </c>
      <c r="F164" s="91"/>
      <c r="G164" s="196"/>
      <c r="H164" s="188" t="str">
        <f>IF(ISNA(VLOOKUP(F164,DECLARATIONS!C$5:D$292,2,FALSE)),"",IF(VLOOKUP(F164,DECLARATIONS!C$5:D$292,2,FALSE)="","NOT DECLARED",VLOOKUP(F164,DECLARATIONS!C$5:D$292,2,FALSE)))</f>
        <v/>
      </c>
      <c r="I164" s="186">
        <f>IF(LOWER(G164)="dnf",1,IF(G164&lt;ScoringTable!B$3,ScoringTable!I$2,VLOOKUP((1000-G164),ScoringTable!G$2:I$95,3)))</f>
        <v>0</v>
      </c>
      <c r="J164" s="186" t="str" cm="1">
        <f t="array" ref="J164">IF(ISBLANK(G164), "", IF(NOT(ISNUMBER(G164)), "Not a valid time", IF(E164="","", IF(RIGHT(E164)="B", _xlfn.IFS(G164&gt;Data!$Z$7,"...",G164&gt;Data!$AA$7,"Stage 1",G164&gt;Data!$AB$7,"Stage 2",G164&gt;Data!$AC$7,"Stage 3",G164&gt;Data!$AD$7,"Stage 4",G164&gt;Data!$AE$7,"Stage 5",G164&gt;Data!$AF$7,"Stage 6",G164&gt;Data!$AG$7,"Stage 7",G164&gt;Data!$AH$7,"Stage 8",G164&lt;=Data!$AH$7,"Stage 9"), _xlfn.IFS(G164&gt;Data!$Z$18,"...",G164&gt;Data!$AA$18,"Stage 1",G164&gt;Data!$AB$18,"Stage 2",G164&gt;Data!$AC$18,"Stage 3",G164&gt;Data!$AD$18,"Stage 4",G164&gt;Data!$AE$18,"Stage 5",G164&gt;Data!$AF$18,"Stage 6",G164&gt;Data!$AG$18,"Stage 7",G164&gt;Data!$AH$18,"Stage 8",G164&lt;=Data!$AH$18,"Stage 9")))))</f>
        <v/>
      </c>
      <c r="K164" s="266" t="str" cm="1">
        <f t="array" ref="K164">IFERROR(_xlfn.IFNA(
                      _xlfn.IFS(
                      G164="", "",
                      AND(E164="U9B",G164&lt;=Data!$AI$7), "U9 Boys record",
                      AND(E164="U11B",G164&lt;=Data!$AI$12), "U11 Boys record",
                      AND(E164="U9G",G164&lt;=Data!$AI$18), "U9 Girls record",
                      AND(E164="U11G",G164&lt;=Data!$AI$23), "U11 Girls record"
                       ),""), "")</f>
        <v/>
      </c>
    </row>
    <row r="165" spans="1:11" s="11" customFormat="1" ht="16" customHeight="1">
      <c r="A165" s="187" t="s">
        <v>2</v>
      </c>
      <c r="B165" s="188" t="str">
        <f>IF(ISNA(VLOOKUP($F165,DECLARATIONS!C$5:D$292,2,FALSE)),"",IF(VLOOKUP($F165,DECLARATIONS!C$5:D$292,2,FALSE)="","NOT DECLARED",IF(ISNA(_xlfn.TEXTBEFORE(VLOOKUP($F165,DECLARATIONS!C$5:D$292,2,FALSE)," ")),VLOOKUP($F165,DECLARATIONS!C$5:D$292,2,FALSE),_xlfn.TEXTBEFORE(VLOOKUP($F165,DECLARATIONS!C$5:D$292,2,FALSE)," "))))</f>
        <v/>
      </c>
      <c r="C165" s="188" t="str">
        <f>IF(ISNA(VLOOKUP($F165,DECLARATIONS!C$5:D$292,2,FALSE)),"",IF(VLOOKUP($F165,DECLARATIONS!C$5:D$292,2,FALSE)="","NOT DECLARED",IF(ISNA(_xlfn.TEXTAFTER(VLOOKUP($F165,DECLARATIONS!C$5:D$292,2,FALSE)," ")),VLOOKUP($F165,DECLARATIONS!C$5:D$292,2,FALSE),_xlfn.TEXTAFTER(VLOOKUP($F165,DECLARATIONS!C$5:D$292,2,FALSE)," "))))</f>
        <v/>
      </c>
      <c r="D165" s="188" t="str">
        <f>IF(ISNA(VLOOKUP($F165,DECLARATIONS!$C$5:$G$292,5,FALSE)),"",IF(VLOOKUP($F165,DECLARATIONS!$C$5:$G$292,5,FALSE)="","NOT DECLARED",VLOOKUP($F165,DECLARATIONS!$C$5:$G$292,5,FALSE)))</f>
        <v/>
      </c>
      <c r="E165" s="188" t="str">
        <f>IF(ISNA(VLOOKUP($F165,DECLARATIONS!$C$5:$F$292,4,FALSE)),"",IF(VLOOKUP($F165,DECLARATIONS!$C$5:$F$292,4,FALSE)="","NOT DECLARED",VLOOKUP($F165,DECLARATIONS!$C$5:$F$292,4,FALSE)&amp;LEFT(VLOOKUP($F165,DECLARATIONS!$C$5:$H$292,6,FALSE))))</f>
        <v/>
      </c>
      <c r="F165" s="91"/>
      <c r="G165" s="196"/>
      <c r="H165" s="188" t="str">
        <f>IF(ISNA(VLOOKUP(F165,DECLARATIONS!C$5:D$292,2,FALSE)),"",IF(VLOOKUP(F165,DECLARATIONS!C$5:D$292,2,FALSE)="","NOT DECLARED",VLOOKUP(F165,DECLARATIONS!C$5:D$292,2,FALSE)))</f>
        <v/>
      </c>
      <c r="I165" s="186">
        <f>IF(LOWER(G165)="dnf",1,IF(G165&lt;ScoringTable!B$3,ScoringTable!I$2,VLOOKUP((1000-G165),ScoringTable!G$2:I$95,3)))</f>
        <v>0</v>
      </c>
      <c r="J165" s="186" t="str" cm="1">
        <f t="array" ref="J165">IF(ISBLANK(G165), "", IF(NOT(ISNUMBER(G165)), "Not a valid time", IF(E165="","", IF(RIGHT(E165)="B", _xlfn.IFS(G165&gt;Data!$Z$7,"...",G165&gt;Data!$AA$7,"Stage 1",G165&gt;Data!$AB$7,"Stage 2",G165&gt;Data!$AC$7,"Stage 3",G165&gt;Data!$AD$7,"Stage 4",G165&gt;Data!$AE$7,"Stage 5",G165&gt;Data!$AF$7,"Stage 6",G165&gt;Data!$AG$7,"Stage 7",G165&gt;Data!$AH$7,"Stage 8",G165&lt;=Data!$AH$7,"Stage 9"), _xlfn.IFS(G165&gt;Data!$Z$18,"...",G165&gt;Data!$AA$18,"Stage 1",G165&gt;Data!$AB$18,"Stage 2",G165&gt;Data!$AC$18,"Stage 3",G165&gt;Data!$AD$18,"Stage 4",G165&gt;Data!$AE$18,"Stage 5",G165&gt;Data!$AF$18,"Stage 6",G165&gt;Data!$AG$18,"Stage 7",G165&gt;Data!$AH$18,"Stage 8",G165&lt;=Data!$AH$18,"Stage 9")))))</f>
        <v/>
      </c>
      <c r="K165" s="266" t="str" cm="1">
        <f t="array" ref="K165">IFERROR(_xlfn.IFNA(
                      _xlfn.IFS(
                      G165="", "",
                      AND(E165="U9B",G165&lt;=Data!$AI$7), "U9 Boys record",
                      AND(E165="U11B",G165&lt;=Data!$AI$12), "U11 Boys record",
                      AND(E165="U9G",G165&lt;=Data!$AI$18), "U9 Girls record",
                      AND(E165="U11G",G165&lt;=Data!$AI$23), "U11 Girls record"
                       ),""), "")</f>
        <v/>
      </c>
    </row>
    <row r="166" spans="1:11" s="11" customFormat="1" ht="16" customHeight="1">
      <c r="A166" s="187" t="s">
        <v>2</v>
      </c>
      <c r="B166" s="188" t="str">
        <f>IF(ISNA(VLOOKUP($F166,DECLARATIONS!C$5:D$292,2,FALSE)),"",IF(VLOOKUP($F166,DECLARATIONS!C$5:D$292,2,FALSE)="","NOT DECLARED",IF(ISNA(_xlfn.TEXTBEFORE(VLOOKUP($F166,DECLARATIONS!C$5:D$292,2,FALSE)," ")),VLOOKUP($F166,DECLARATIONS!C$5:D$292,2,FALSE),_xlfn.TEXTBEFORE(VLOOKUP($F166,DECLARATIONS!C$5:D$292,2,FALSE)," "))))</f>
        <v/>
      </c>
      <c r="C166" s="188" t="str">
        <f>IF(ISNA(VLOOKUP($F166,DECLARATIONS!C$5:D$292,2,FALSE)),"",IF(VLOOKUP($F166,DECLARATIONS!C$5:D$292,2,FALSE)="","NOT DECLARED",IF(ISNA(_xlfn.TEXTAFTER(VLOOKUP($F166,DECLARATIONS!C$5:D$292,2,FALSE)," ")),VLOOKUP($F166,DECLARATIONS!C$5:D$292,2,FALSE),_xlfn.TEXTAFTER(VLOOKUP($F166,DECLARATIONS!C$5:D$292,2,FALSE)," "))))</f>
        <v/>
      </c>
      <c r="D166" s="188" t="str">
        <f>IF(ISNA(VLOOKUP($F166,DECLARATIONS!$C$5:$G$292,5,FALSE)),"",IF(VLOOKUP($F166,DECLARATIONS!$C$5:$G$292,5,FALSE)="","NOT DECLARED",VLOOKUP($F166,DECLARATIONS!$C$5:$G$292,5,FALSE)))</f>
        <v/>
      </c>
      <c r="E166" s="188" t="str">
        <f>IF(ISNA(VLOOKUP($F166,DECLARATIONS!$C$5:$F$292,4,FALSE)),"",IF(VLOOKUP($F166,DECLARATIONS!$C$5:$F$292,4,FALSE)="","NOT DECLARED",VLOOKUP($F166,DECLARATIONS!$C$5:$F$292,4,FALSE)&amp;LEFT(VLOOKUP($F166,DECLARATIONS!$C$5:$H$292,6,FALSE))))</f>
        <v/>
      </c>
      <c r="F166" s="91"/>
      <c r="G166" s="196"/>
      <c r="H166" s="188" t="str">
        <f>IF(ISNA(VLOOKUP(F166,DECLARATIONS!C$5:D$292,2,FALSE)),"",IF(VLOOKUP(F166,DECLARATIONS!C$5:D$292,2,FALSE)="","NOT DECLARED",VLOOKUP(F166,DECLARATIONS!C$5:D$292,2,FALSE)))</f>
        <v/>
      </c>
      <c r="I166" s="186">
        <f>IF(LOWER(G166)="dnf",1,IF(G166&lt;ScoringTable!B$3,ScoringTable!I$2,VLOOKUP((1000-G166),ScoringTable!G$2:I$95,3)))</f>
        <v>0</v>
      </c>
      <c r="J166" s="186" t="str" cm="1">
        <f t="array" ref="J166">IF(ISBLANK(G166), "", IF(NOT(ISNUMBER(G166)), "Not a valid time", IF(E166="","", IF(RIGHT(E166)="B", _xlfn.IFS(G166&gt;Data!$Z$7,"...",G166&gt;Data!$AA$7,"Stage 1",G166&gt;Data!$AB$7,"Stage 2",G166&gt;Data!$AC$7,"Stage 3",G166&gt;Data!$AD$7,"Stage 4",G166&gt;Data!$AE$7,"Stage 5",G166&gt;Data!$AF$7,"Stage 6",G166&gt;Data!$AG$7,"Stage 7",G166&gt;Data!$AH$7,"Stage 8",G166&lt;=Data!$AH$7,"Stage 9"), _xlfn.IFS(G166&gt;Data!$Z$18,"...",G166&gt;Data!$AA$18,"Stage 1",G166&gt;Data!$AB$18,"Stage 2",G166&gt;Data!$AC$18,"Stage 3",G166&gt;Data!$AD$18,"Stage 4",G166&gt;Data!$AE$18,"Stage 5",G166&gt;Data!$AF$18,"Stage 6",G166&gt;Data!$AG$18,"Stage 7",G166&gt;Data!$AH$18,"Stage 8",G166&lt;=Data!$AH$18,"Stage 9")))))</f>
        <v/>
      </c>
      <c r="K166" s="266" t="str" cm="1">
        <f t="array" ref="K166">IFERROR(_xlfn.IFNA(
                      _xlfn.IFS(
                      G166="", "",
                      AND(E166="U9B",G166&lt;=Data!$AI$7), "U9 Boys record",
                      AND(E166="U11B",G166&lt;=Data!$AI$12), "U11 Boys record",
                      AND(E166="U9G",G166&lt;=Data!$AI$18), "U9 Girls record",
                      AND(E166="U11G",G166&lt;=Data!$AI$23), "U11 Girls record"
                       ),""), "")</f>
        <v/>
      </c>
    </row>
    <row r="167" spans="1:11" s="11" customFormat="1" ht="16" customHeight="1">
      <c r="A167" s="187" t="s">
        <v>2</v>
      </c>
      <c r="B167" s="188" t="str">
        <f>IF(ISNA(VLOOKUP($F167,DECLARATIONS!C$5:D$292,2,FALSE)),"",IF(VLOOKUP($F167,DECLARATIONS!C$5:D$292,2,FALSE)="","NOT DECLARED",IF(ISNA(_xlfn.TEXTBEFORE(VLOOKUP($F167,DECLARATIONS!C$5:D$292,2,FALSE)," ")),VLOOKUP($F167,DECLARATIONS!C$5:D$292,2,FALSE),_xlfn.TEXTBEFORE(VLOOKUP($F167,DECLARATIONS!C$5:D$292,2,FALSE)," "))))</f>
        <v/>
      </c>
      <c r="C167" s="188" t="str">
        <f>IF(ISNA(VLOOKUP($F167,DECLARATIONS!C$5:D$292,2,FALSE)),"",IF(VLOOKUP($F167,DECLARATIONS!C$5:D$292,2,FALSE)="","NOT DECLARED",IF(ISNA(_xlfn.TEXTAFTER(VLOOKUP($F167,DECLARATIONS!C$5:D$292,2,FALSE)," ")),VLOOKUP($F167,DECLARATIONS!C$5:D$292,2,FALSE),_xlfn.TEXTAFTER(VLOOKUP($F167,DECLARATIONS!C$5:D$292,2,FALSE)," "))))</f>
        <v/>
      </c>
      <c r="D167" s="188" t="str">
        <f>IF(ISNA(VLOOKUP($F167,DECLARATIONS!$C$5:$G$292,5,FALSE)),"",IF(VLOOKUP($F167,DECLARATIONS!$C$5:$G$292,5,FALSE)="","NOT DECLARED",VLOOKUP($F167,DECLARATIONS!$C$5:$G$292,5,FALSE)))</f>
        <v/>
      </c>
      <c r="E167" s="188" t="str">
        <f>IF(ISNA(VLOOKUP($F167,DECLARATIONS!$C$5:$F$292,4,FALSE)),"",IF(VLOOKUP($F167,DECLARATIONS!$C$5:$F$292,4,FALSE)="","NOT DECLARED",VLOOKUP($F167,DECLARATIONS!$C$5:$F$292,4,FALSE)&amp;LEFT(VLOOKUP($F167,DECLARATIONS!$C$5:$H$292,6,FALSE))))</f>
        <v/>
      </c>
      <c r="F167" s="91"/>
      <c r="G167" s="196"/>
      <c r="H167" s="188" t="str">
        <f>IF(ISNA(VLOOKUP(F167,DECLARATIONS!C$5:D$292,2,FALSE)),"",IF(VLOOKUP(F167,DECLARATIONS!C$5:D$292,2,FALSE)="","NOT DECLARED",VLOOKUP(F167,DECLARATIONS!C$5:D$292,2,FALSE)))</f>
        <v/>
      </c>
      <c r="I167" s="186">
        <f>IF(LOWER(G167)="dnf",1,IF(G167&lt;ScoringTable!B$3,ScoringTable!I$2,VLOOKUP((1000-G167),ScoringTable!G$2:I$95,3)))</f>
        <v>0</v>
      </c>
      <c r="J167" s="186" t="str" cm="1">
        <f t="array" ref="J167">IF(ISBLANK(G167), "", IF(NOT(ISNUMBER(G167)), "Not a valid time", IF(E167="","", IF(RIGHT(E167)="B", _xlfn.IFS(G167&gt;Data!$Z$7,"...",G167&gt;Data!$AA$7,"Stage 1",G167&gt;Data!$AB$7,"Stage 2",G167&gt;Data!$AC$7,"Stage 3",G167&gt;Data!$AD$7,"Stage 4",G167&gt;Data!$AE$7,"Stage 5",G167&gt;Data!$AF$7,"Stage 6",G167&gt;Data!$AG$7,"Stage 7",G167&gt;Data!$AH$7,"Stage 8",G167&lt;=Data!$AH$7,"Stage 9"), _xlfn.IFS(G167&gt;Data!$Z$18,"...",G167&gt;Data!$AA$18,"Stage 1",G167&gt;Data!$AB$18,"Stage 2",G167&gt;Data!$AC$18,"Stage 3",G167&gt;Data!$AD$18,"Stage 4",G167&gt;Data!$AE$18,"Stage 5",G167&gt;Data!$AF$18,"Stage 6",G167&gt;Data!$AG$18,"Stage 7",G167&gt;Data!$AH$18,"Stage 8",G167&lt;=Data!$AH$18,"Stage 9")))))</f>
        <v/>
      </c>
      <c r="K167" s="266" t="str" cm="1">
        <f t="array" ref="K167">IFERROR(_xlfn.IFNA(
                      _xlfn.IFS(
                      G167="", "",
                      AND(E167="U9B",G167&lt;=Data!$AI$7), "U9 Boys record",
                      AND(E167="U11B",G167&lt;=Data!$AI$12), "U11 Boys record",
                      AND(E167="U9G",G167&lt;=Data!$AI$18), "U9 Girls record",
                      AND(E167="U11G",G167&lt;=Data!$AI$23), "U11 Girls record"
                       ),""), "")</f>
        <v/>
      </c>
    </row>
    <row r="168" spans="1:11" s="11" customFormat="1" ht="16" customHeight="1">
      <c r="A168" s="187" t="s">
        <v>2</v>
      </c>
      <c r="B168" s="188" t="str">
        <f>IF(ISNA(VLOOKUP($F168,DECLARATIONS!C$5:D$292,2,FALSE)),"",IF(VLOOKUP($F168,DECLARATIONS!C$5:D$292,2,FALSE)="","NOT DECLARED",IF(ISNA(_xlfn.TEXTBEFORE(VLOOKUP($F168,DECLARATIONS!C$5:D$292,2,FALSE)," ")),VLOOKUP($F168,DECLARATIONS!C$5:D$292,2,FALSE),_xlfn.TEXTBEFORE(VLOOKUP($F168,DECLARATIONS!C$5:D$292,2,FALSE)," "))))</f>
        <v/>
      </c>
      <c r="C168" s="188" t="str">
        <f>IF(ISNA(VLOOKUP($F168,DECLARATIONS!C$5:D$292,2,FALSE)),"",IF(VLOOKUP($F168,DECLARATIONS!C$5:D$292,2,FALSE)="","NOT DECLARED",IF(ISNA(_xlfn.TEXTAFTER(VLOOKUP($F168,DECLARATIONS!C$5:D$292,2,FALSE)," ")),VLOOKUP($F168,DECLARATIONS!C$5:D$292,2,FALSE),_xlfn.TEXTAFTER(VLOOKUP($F168,DECLARATIONS!C$5:D$292,2,FALSE)," "))))</f>
        <v/>
      </c>
      <c r="D168" s="188" t="str">
        <f>IF(ISNA(VLOOKUP($F168,DECLARATIONS!$C$5:$G$292,5,FALSE)),"",IF(VLOOKUP($F168,DECLARATIONS!$C$5:$G$292,5,FALSE)="","NOT DECLARED",VLOOKUP($F168,DECLARATIONS!$C$5:$G$292,5,FALSE)))</f>
        <v/>
      </c>
      <c r="E168" s="188" t="str">
        <f>IF(ISNA(VLOOKUP($F168,DECLARATIONS!$C$5:$F$292,4,FALSE)),"",IF(VLOOKUP($F168,DECLARATIONS!$C$5:$F$292,4,FALSE)="","NOT DECLARED",VLOOKUP($F168,DECLARATIONS!$C$5:$F$292,4,FALSE)&amp;LEFT(VLOOKUP($F168,DECLARATIONS!$C$5:$H$292,6,FALSE))))</f>
        <v/>
      </c>
      <c r="F168" s="91"/>
      <c r="G168" s="196"/>
      <c r="H168" s="188" t="str">
        <f>IF(ISNA(VLOOKUP(F168,DECLARATIONS!C$5:D$292,2,FALSE)),"",IF(VLOOKUP(F168,DECLARATIONS!C$5:D$292,2,FALSE)="","NOT DECLARED",VLOOKUP(F168,DECLARATIONS!C$5:D$292,2,FALSE)))</f>
        <v/>
      </c>
      <c r="I168" s="186">
        <f>IF(LOWER(G168)="dnf",1,IF(G168&lt;ScoringTable!B$3,ScoringTable!I$2,VLOOKUP((1000-G168),ScoringTable!G$2:I$95,3)))</f>
        <v>0</v>
      </c>
      <c r="J168" s="186" t="str" cm="1">
        <f t="array" ref="J168">IF(ISBLANK(G168), "", IF(NOT(ISNUMBER(G168)), "Not a valid time", IF(E168="","", IF(RIGHT(E168)="B", _xlfn.IFS(G168&gt;Data!$Z$7,"...",G168&gt;Data!$AA$7,"Stage 1",G168&gt;Data!$AB$7,"Stage 2",G168&gt;Data!$AC$7,"Stage 3",G168&gt;Data!$AD$7,"Stage 4",G168&gt;Data!$AE$7,"Stage 5",G168&gt;Data!$AF$7,"Stage 6",G168&gt;Data!$AG$7,"Stage 7",G168&gt;Data!$AH$7,"Stage 8",G168&lt;=Data!$AH$7,"Stage 9"), _xlfn.IFS(G168&gt;Data!$Z$18,"...",G168&gt;Data!$AA$18,"Stage 1",G168&gt;Data!$AB$18,"Stage 2",G168&gt;Data!$AC$18,"Stage 3",G168&gt;Data!$AD$18,"Stage 4",G168&gt;Data!$AE$18,"Stage 5",G168&gt;Data!$AF$18,"Stage 6",G168&gt;Data!$AG$18,"Stage 7",G168&gt;Data!$AH$18,"Stage 8",G168&lt;=Data!$AH$18,"Stage 9")))))</f>
        <v/>
      </c>
      <c r="K168" s="266" t="str" cm="1">
        <f t="array" ref="K168">IFERROR(_xlfn.IFNA(
                      _xlfn.IFS(
                      G168="", "",
                      AND(E168="U9B",G168&lt;=Data!$AI$7), "U9 Boys record",
                      AND(E168="U11B",G168&lt;=Data!$AI$12), "U11 Boys record",
                      AND(E168="U9G",G168&lt;=Data!$AI$18), "U9 Girls record",
                      AND(E168="U11G",G168&lt;=Data!$AI$23), "U11 Girls record"
                       ),""), "")</f>
        <v/>
      </c>
    </row>
    <row r="169" spans="1:11" s="11" customFormat="1" ht="16" customHeight="1">
      <c r="A169" s="187" t="s">
        <v>2</v>
      </c>
      <c r="B169" s="188" t="str">
        <f>IF(ISNA(VLOOKUP($F169,DECLARATIONS!C$5:D$292,2,FALSE)),"",IF(VLOOKUP($F169,DECLARATIONS!C$5:D$292,2,FALSE)="","NOT DECLARED",IF(ISNA(_xlfn.TEXTBEFORE(VLOOKUP($F169,DECLARATIONS!C$5:D$292,2,FALSE)," ")),VLOOKUP($F169,DECLARATIONS!C$5:D$292,2,FALSE),_xlfn.TEXTBEFORE(VLOOKUP($F169,DECLARATIONS!C$5:D$292,2,FALSE)," "))))</f>
        <v/>
      </c>
      <c r="C169" s="188" t="str">
        <f>IF(ISNA(VLOOKUP($F169,DECLARATIONS!C$5:D$292,2,FALSE)),"",IF(VLOOKUP($F169,DECLARATIONS!C$5:D$292,2,FALSE)="","NOT DECLARED",IF(ISNA(_xlfn.TEXTAFTER(VLOOKUP($F169,DECLARATIONS!C$5:D$292,2,FALSE)," ")),VLOOKUP($F169,DECLARATIONS!C$5:D$292,2,FALSE),_xlfn.TEXTAFTER(VLOOKUP($F169,DECLARATIONS!C$5:D$292,2,FALSE)," "))))</f>
        <v/>
      </c>
      <c r="D169" s="188" t="str">
        <f>IF(ISNA(VLOOKUP($F169,DECLARATIONS!$C$5:$G$292,5,FALSE)),"",IF(VLOOKUP($F169,DECLARATIONS!$C$5:$G$292,5,FALSE)="","NOT DECLARED",VLOOKUP($F169,DECLARATIONS!$C$5:$G$292,5,FALSE)))</f>
        <v/>
      </c>
      <c r="E169" s="188" t="str">
        <f>IF(ISNA(VLOOKUP($F169,DECLARATIONS!$C$5:$F$292,4,FALSE)),"",IF(VLOOKUP($F169,DECLARATIONS!$C$5:$F$292,4,FALSE)="","NOT DECLARED",VLOOKUP($F169,DECLARATIONS!$C$5:$F$292,4,FALSE)&amp;LEFT(VLOOKUP($F169,DECLARATIONS!$C$5:$H$292,6,FALSE))))</f>
        <v/>
      </c>
      <c r="F169" s="91"/>
      <c r="G169" s="196"/>
      <c r="H169" s="188" t="str">
        <f>IF(ISNA(VLOOKUP(F169,DECLARATIONS!C$5:D$292,2,FALSE)),"",IF(VLOOKUP(F169,DECLARATIONS!C$5:D$292,2,FALSE)="","NOT DECLARED",VLOOKUP(F169,DECLARATIONS!C$5:D$292,2,FALSE)))</f>
        <v/>
      </c>
      <c r="I169" s="186">
        <f>IF(LOWER(G169)="dnf",1,IF(G169&lt;ScoringTable!B$3,ScoringTable!I$2,VLOOKUP((1000-G169),ScoringTable!G$2:I$95,3)))</f>
        <v>0</v>
      </c>
      <c r="J169" s="186" t="str" cm="1">
        <f t="array" ref="J169">IF(ISBLANK(G169), "", IF(NOT(ISNUMBER(G169)), "Not a valid time", IF(E169="","", IF(RIGHT(E169)="B", _xlfn.IFS(G169&gt;Data!$Z$7,"...",G169&gt;Data!$AA$7,"Stage 1",G169&gt;Data!$AB$7,"Stage 2",G169&gt;Data!$AC$7,"Stage 3",G169&gt;Data!$AD$7,"Stage 4",G169&gt;Data!$AE$7,"Stage 5",G169&gt;Data!$AF$7,"Stage 6",G169&gt;Data!$AG$7,"Stage 7",G169&gt;Data!$AH$7,"Stage 8",G169&lt;=Data!$AH$7,"Stage 9"), _xlfn.IFS(G169&gt;Data!$Z$18,"...",G169&gt;Data!$AA$18,"Stage 1",G169&gt;Data!$AB$18,"Stage 2",G169&gt;Data!$AC$18,"Stage 3",G169&gt;Data!$AD$18,"Stage 4",G169&gt;Data!$AE$18,"Stage 5",G169&gt;Data!$AF$18,"Stage 6",G169&gt;Data!$AG$18,"Stage 7",G169&gt;Data!$AH$18,"Stage 8",G169&lt;=Data!$AH$18,"Stage 9")))))</f>
        <v/>
      </c>
      <c r="K169" s="266" t="str" cm="1">
        <f t="array" ref="K169">IFERROR(_xlfn.IFNA(
                      _xlfn.IFS(
                      G169="", "",
                      AND(E169="U9B",G169&lt;=Data!$AI$7), "U9 Boys record",
                      AND(E169="U11B",G169&lt;=Data!$AI$12), "U11 Boys record",
                      AND(E169="U9G",G169&lt;=Data!$AI$18), "U9 Girls record",
                      AND(E169="U11G",G169&lt;=Data!$AI$23), "U11 Girls record"
                       ),""), "")</f>
        <v/>
      </c>
    </row>
    <row r="170" spans="1:11" s="11" customFormat="1" ht="16" customHeight="1">
      <c r="A170" s="187" t="s">
        <v>2</v>
      </c>
      <c r="B170" s="188" t="str">
        <f>IF(ISNA(VLOOKUP($F170,DECLARATIONS!C$5:D$292,2,FALSE)),"",IF(VLOOKUP($F170,DECLARATIONS!C$5:D$292,2,FALSE)="","NOT DECLARED",IF(ISNA(_xlfn.TEXTBEFORE(VLOOKUP($F170,DECLARATIONS!C$5:D$292,2,FALSE)," ")),VLOOKUP($F170,DECLARATIONS!C$5:D$292,2,FALSE),_xlfn.TEXTBEFORE(VLOOKUP($F170,DECLARATIONS!C$5:D$292,2,FALSE)," "))))</f>
        <v/>
      </c>
      <c r="C170" s="188" t="str">
        <f>IF(ISNA(VLOOKUP($F170,DECLARATIONS!C$5:D$292,2,FALSE)),"",IF(VLOOKUP($F170,DECLARATIONS!C$5:D$292,2,FALSE)="","NOT DECLARED",IF(ISNA(_xlfn.TEXTAFTER(VLOOKUP($F170,DECLARATIONS!C$5:D$292,2,FALSE)," ")),VLOOKUP($F170,DECLARATIONS!C$5:D$292,2,FALSE),_xlfn.TEXTAFTER(VLOOKUP($F170,DECLARATIONS!C$5:D$292,2,FALSE)," "))))</f>
        <v/>
      </c>
      <c r="D170" s="188" t="str">
        <f>IF(ISNA(VLOOKUP($F170,DECLARATIONS!$C$5:$G$292,5,FALSE)),"",IF(VLOOKUP($F170,DECLARATIONS!$C$5:$G$292,5,FALSE)="","NOT DECLARED",VLOOKUP($F170,DECLARATIONS!$C$5:$G$292,5,FALSE)))</f>
        <v/>
      </c>
      <c r="E170" s="188" t="str">
        <f>IF(ISNA(VLOOKUP($F170,DECLARATIONS!$C$5:$F$292,4,FALSE)),"",IF(VLOOKUP($F170,DECLARATIONS!$C$5:$F$292,4,FALSE)="","NOT DECLARED",VLOOKUP($F170,DECLARATIONS!$C$5:$F$292,4,FALSE)&amp;LEFT(VLOOKUP($F170,DECLARATIONS!$C$5:$H$292,6,FALSE))))</f>
        <v/>
      </c>
      <c r="F170" s="91"/>
      <c r="G170" s="196"/>
      <c r="H170" s="188" t="str">
        <f>IF(ISNA(VLOOKUP(F170,DECLARATIONS!C$5:D$292,2,FALSE)),"",IF(VLOOKUP(F170,DECLARATIONS!C$5:D$292,2,FALSE)="","NOT DECLARED",VLOOKUP(F170,DECLARATIONS!C$5:D$292,2,FALSE)))</f>
        <v/>
      </c>
      <c r="I170" s="186">
        <f>IF(LOWER(G170)="dnf",1,IF(G170&lt;ScoringTable!B$3,ScoringTable!I$2,VLOOKUP((1000-G170),ScoringTable!G$2:I$95,3)))</f>
        <v>0</v>
      </c>
      <c r="J170" s="186" t="str" cm="1">
        <f t="array" ref="J170">IF(ISBLANK(G170), "", IF(NOT(ISNUMBER(G170)), "Not a valid time", IF(E170="","", IF(RIGHT(E170)="B", _xlfn.IFS(G170&gt;Data!$Z$7,"...",G170&gt;Data!$AA$7,"Stage 1",G170&gt;Data!$AB$7,"Stage 2",G170&gt;Data!$AC$7,"Stage 3",G170&gt;Data!$AD$7,"Stage 4",G170&gt;Data!$AE$7,"Stage 5",G170&gt;Data!$AF$7,"Stage 6",G170&gt;Data!$AG$7,"Stage 7",G170&gt;Data!$AH$7,"Stage 8",G170&lt;=Data!$AH$7,"Stage 9"), _xlfn.IFS(G170&gt;Data!$Z$18,"...",G170&gt;Data!$AA$18,"Stage 1",G170&gt;Data!$AB$18,"Stage 2",G170&gt;Data!$AC$18,"Stage 3",G170&gt;Data!$AD$18,"Stage 4",G170&gt;Data!$AE$18,"Stage 5",G170&gt;Data!$AF$18,"Stage 6",G170&gt;Data!$AG$18,"Stage 7",G170&gt;Data!$AH$18,"Stage 8",G170&lt;=Data!$AH$18,"Stage 9")))))</f>
        <v/>
      </c>
      <c r="K170" s="266" t="str" cm="1">
        <f t="array" ref="K170">IFERROR(_xlfn.IFNA(
                      _xlfn.IFS(
                      G170="", "",
                      AND(E170="U9B",G170&lt;=Data!$AI$7), "U9 Boys record",
                      AND(E170="U11B",G170&lt;=Data!$AI$12), "U11 Boys record",
                      AND(E170="U9G",G170&lt;=Data!$AI$18), "U9 Girls record",
                      AND(E170="U11G",G170&lt;=Data!$AI$23), "U11 Girls record"
                       ),""), "")</f>
        <v/>
      </c>
    </row>
    <row r="171" spans="1:11" s="11" customFormat="1" ht="16" customHeight="1">
      <c r="A171" s="187" t="s">
        <v>2</v>
      </c>
      <c r="B171" s="188" t="str">
        <f>IF(ISNA(VLOOKUP($F171,DECLARATIONS!C$5:D$292,2,FALSE)),"",IF(VLOOKUP($F171,DECLARATIONS!C$5:D$292,2,FALSE)="","NOT DECLARED",IF(ISNA(_xlfn.TEXTBEFORE(VLOOKUP($F171,DECLARATIONS!C$5:D$292,2,FALSE)," ")),VLOOKUP($F171,DECLARATIONS!C$5:D$292,2,FALSE),_xlfn.TEXTBEFORE(VLOOKUP($F171,DECLARATIONS!C$5:D$292,2,FALSE)," "))))</f>
        <v/>
      </c>
      <c r="C171" s="188" t="str">
        <f>IF(ISNA(VLOOKUP($F171,DECLARATIONS!C$5:D$292,2,FALSE)),"",IF(VLOOKUP($F171,DECLARATIONS!C$5:D$292,2,FALSE)="","NOT DECLARED",IF(ISNA(_xlfn.TEXTAFTER(VLOOKUP($F171,DECLARATIONS!C$5:D$292,2,FALSE)," ")),VLOOKUP($F171,DECLARATIONS!C$5:D$292,2,FALSE),_xlfn.TEXTAFTER(VLOOKUP($F171,DECLARATIONS!C$5:D$292,2,FALSE)," "))))</f>
        <v/>
      </c>
      <c r="D171" s="188" t="str">
        <f>IF(ISNA(VLOOKUP($F171,DECLARATIONS!$C$5:$G$292,5,FALSE)),"",IF(VLOOKUP($F171,DECLARATIONS!$C$5:$G$292,5,FALSE)="","NOT DECLARED",VLOOKUP($F171,DECLARATIONS!$C$5:$G$292,5,FALSE)))</f>
        <v/>
      </c>
      <c r="E171" s="188" t="str">
        <f>IF(ISNA(VLOOKUP($F171,DECLARATIONS!$C$5:$F$292,4,FALSE)),"",IF(VLOOKUP($F171,DECLARATIONS!$C$5:$F$292,4,FALSE)="","NOT DECLARED",VLOOKUP($F171,DECLARATIONS!$C$5:$F$292,4,FALSE)&amp;LEFT(VLOOKUP($F171,DECLARATIONS!$C$5:$H$292,6,FALSE))))</f>
        <v/>
      </c>
      <c r="F171" s="91"/>
      <c r="G171" s="196"/>
      <c r="H171" s="188" t="str">
        <f>IF(ISNA(VLOOKUP(F171,DECLARATIONS!C$5:D$292,2,FALSE)),"",IF(VLOOKUP(F171,DECLARATIONS!C$5:D$292,2,FALSE)="","NOT DECLARED",VLOOKUP(F171,DECLARATIONS!C$5:D$292,2,FALSE)))</f>
        <v/>
      </c>
      <c r="I171" s="186">
        <f>IF(LOWER(G171)="dnf",1,IF(G171&lt;ScoringTable!B$3,ScoringTable!I$2,VLOOKUP((1000-G171),ScoringTable!G$2:I$95,3)))</f>
        <v>0</v>
      </c>
      <c r="J171" s="186" t="str" cm="1">
        <f t="array" ref="J171">IF(ISBLANK(G171), "", IF(NOT(ISNUMBER(G171)), "Not a valid time", IF(E171="","", IF(RIGHT(E171)="B", _xlfn.IFS(G171&gt;Data!$Z$7,"...",G171&gt;Data!$AA$7,"Stage 1",G171&gt;Data!$AB$7,"Stage 2",G171&gt;Data!$AC$7,"Stage 3",G171&gt;Data!$AD$7,"Stage 4",G171&gt;Data!$AE$7,"Stage 5",G171&gt;Data!$AF$7,"Stage 6",G171&gt;Data!$AG$7,"Stage 7",G171&gt;Data!$AH$7,"Stage 8",G171&lt;=Data!$AH$7,"Stage 9"), _xlfn.IFS(G171&gt;Data!$Z$18,"...",G171&gt;Data!$AA$18,"Stage 1",G171&gt;Data!$AB$18,"Stage 2",G171&gt;Data!$AC$18,"Stage 3",G171&gt;Data!$AD$18,"Stage 4",G171&gt;Data!$AE$18,"Stage 5",G171&gt;Data!$AF$18,"Stage 6",G171&gt;Data!$AG$18,"Stage 7",G171&gt;Data!$AH$18,"Stage 8",G171&lt;=Data!$AH$18,"Stage 9")))))</f>
        <v/>
      </c>
      <c r="K171" s="266" t="str" cm="1">
        <f t="array" ref="K171">IFERROR(_xlfn.IFNA(
                      _xlfn.IFS(
                      G171="", "",
                      AND(E171="U9B",G171&lt;=Data!$AI$7), "U9 Boys record",
                      AND(E171="U11B",G171&lt;=Data!$AI$12), "U11 Boys record",
                      AND(E171="U9G",G171&lt;=Data!$AI$18), "U9 Girls record",
                      AND(E171="U11G",G171&lt;=Data!$AI$23), "U11 Girls record"
                       ),""), "")</f>
        <v/>
      </c>
    </row>
    <row r="172" spans="1:11" s="11" customFormat="1" ht="16" customHeight="1">
      <c r="A172" s="187" t="s">
        <v>2</v>
      </c>
      <c r="B172" s="188" t="str">
        <f>IF(ISNA(VLOOKUP($F172,DECLARATIONS!C$5:D$292,2,FALSE)),"",IF(VLOOKUP($F172,DECLARATIONS!C$5:D$292,2,FALSE)="","NOT DECLARED",IF(ISNA(_xlfn.TEXTBEFORE(VLOOKUP($F172,DECLARATIONS!C$5:D$292,2,FALSE)," ")),VLOOKUP($F172,DECLARATIONS!C$5:D$292,2,FALSE),_xlfn.TEXTBEFORE(VLOOKUP($F172,DECLARATIONS!C$5:D$292,2,FALSE)," "))))</f>
        <v/>
      </c>
      <c r="C172" s="188" t="str">
        <f>IF(ISNA(VLOOKUP($F172,DECLARATIONS!C$5:D$292,2,FALSE)),"",IF(VLOOKUP($F172,DECLARATIONS!C$5:D$292,2,FALSE)="","NOT DECLARED",IF(ISNA(_xlfn.TEXTAFTER(VLOOKUP($F172,DECLARATIONS!C$5:D$292,2,FALSE)," ")),VLOOKUP($F172,DECLARATIONS!C$5:D$292,2,FALSE),_xlfn.TEXTAFTER(VLOOKUP($F172,DECLARATIONS!C$5:D$292,2,FALSE)," "))))</f>
        <v/>
      </c>
      <c r="D172" s="188" t="str">
        <f>IF(ISNA(VLOOKUP($F172,DECLARATIONS!$C$5:$G$292,5,FALSE)),"",IF(VLOOKUP($F172,DECLARATIONS!$C$5:$G$292,5,FALSE)="","NOT DECLARED",VLOOKUP($F172,DECLARATIONS!$C$5:$G$292,5,FALSE)))</f>
        <v/>
      </c>
      <c r="E172" s="188" t="str">
        <f>IF(ISNA(VLOOKUP($F172,DECLARATIONS!$C$5:$F$292,4,FALSE)),"",IF(VLOOKUP($F172,DECLARATIONS!$C$5:$F$292,4,FALSE)="","NOT DECLARED",VLOOKUP($F172,DECLARATIONS!$C$5:$F$292,4,FALSE)&amp;LEFT(VLOOKUP($F172,DECLARATIONS!$C$5:$H$292,6,FALSE))))</f>
        <v/>
      </c>
      <c r="F172" s="91"/>
      <c r="G172" s="196"/>
      <c r="H172" s="188" t="str">
        <f>IF(ISNA(VLOOKUP(F172,DECLARATIONS!C$5:D$292,2,FALSE)),"",IF(VLOOKUP(F172,DECLARATIONS!C$5:D$292,2,FALSE)="","NOT DECLARED",VLOOKUP(F172,DECLARATIONS!C$5:D$292,2,FALSE)))</f>
        <v/>
      </c>
      <c r="I172" s="186">
        <f>IF(LOWER(G172)="dnf",1,IF(G172&lt;ScoringTable!B$3,ScoringTable!I$2,VLOOKUP((1000-G172),ScoringTable!G$2:I$95,3)))</f>
        <v>0</v>
      </c>
      <c r="J172" s="186" t="str" cm="1">
        <f t="array" ref="J172">IF(ISBLANK(G172), "", IF(NOT(ISNUMBER(G172)), "Not a valid time", IF(E172="","", IF(RIGHT(E172)="B", _xlfn.IFS(G172&gt;Data!$Z$7,"...",G172&gt;Data!$AA$7,"Stage 1",G172&gt;Data!$AB$7,"Stage 2",G172&gt;Data!$AC$7,"Stage 3",G172&gt;Data!$AD$7,"Stage 4",G172&gt;Data!$AE$7,"Stage 5",G172&gt;Data!$AF$7,"Stage 6",G172&gt;Data!$AG$7,"Stage 7",G172&gt;Data!$AH$7,"Stage 8",G172&lt;=Data!$AH$7,"Stage 9"), _xlfn.IFS(G172&gt;Data!$Z$18,"...",G172&gt;Data!$AA$18,"Stage 1",G172&gt;Data!$AB$18,"Stage 2",G172&gt;Data!$AC$18,"Stage 3",G172&gt;Data!$AD$18,"Stage 4",G172&gt;Data!$AE$18,"Stage 5",G172&gt;Data!$AF$18,"Stage 6",G172&gt;Data!$AG$18,"Stage 7",G172&gt;Data!$AH$18,"Stage 8",G172&lt;=Data!$AH$18,"Stage 9")))))</f>
        <v/>
      </c>
      <c r="K172" s="266" t="str" cm="1">
        <f t="array" ref="K172">IFERROR(_xlfn.IFNA(
                      _xlfn.IFS(
                      G172="", "",
                      AND(E172="U9B",G172&lt;=Data!$AI$7), "U9 Boys record",
                      AND(E172="U11B",G172&lt;=Data!$AI$12), "U11 Boys record",
                      AND(E172="U9G",G172&lt;=Data!$AI$18), "U9 Girls record",
                      AND(E172="U11G",G172&lt;=Data!$AI$23), "U11 Girls record"
                       ),""), "")</f>
        <v/>
      </c>
    </row>
    <row r="173" spans="1:11" s="11" customFormat="1" ht="16" customHeight="1">
      <c r="A173" s="187" t="s">
        <v>2</v>
      </c>
      <c r="B173" s="188" t="str">
        <f>IF(ISNA(VLOOKUP($F173,DECLARATIONS!C$5:D$292,2,FALSE)),"",IF(VLOOKUP($F173,DECLARATIONS!C$5:D$292,2,FALSE)="","NOT DECLARED",IF(ISNA(_xlfn.TEXTBEFORE(VLOOKUP($F173,DECLARATIONS!C$5:D$292,2,FALSE)," ")),VLOOKUP($F173,DECLARATIONS!C$5:D$292,2,FALSE),_xlfn.TEXTBEFORE(VLOOKUP($F173,DECLARATIONS!C$5:D$292,2,FALSE)," "))))</f>
        <v/>
      </c>
      <c r="C173" s="188" t="str">
        <f>IF(ISNA(VLOOKUP($F173,DECLARATIONS!C$5:D$292,2,FALSE)),"",IF(VLOOKUP($F173,DECLARATIONS!C$5:D$292,2,FALSE)="","NOT DECLARED",IF(ISNA(_xlfn.TEXTAFTER(VLOOKUP($F173,DECLARATIONS!C$5:D$292,2,FALSE)," ")),VLOOKUP($F173,DECLARATIONS!C$5:D$292,2,FALSE),_xlfn.TEXTAFTER(VLOOKUP($F173,DECLARATIONS!C$5:D$292,2,FALSE)," "))))</f>
        <v/>
      </c>
      <c r="D173" s="188" t="str">
        <f>IF(ISNA(VLOOKUP($F173,DECLARATIONS!$C$5:$G$292,5,FALSE)),"",IF(VLOOKUP($F173,DECLARATIONS!$C$5:$G$292,5,FALSE)="","NOT DECLARED",VLOOKUP($F173,DECLARATIONS!$C$5:$G$292,5,FALSE)))</f>
        <v/>
      </c>
      <c r="E173" s="188" t="str">
        <f>IF(ISNA(VLOOKUP($F173,DECLARATIONS!$C$5:$F$292,4,FALSE)),"",IF(VLOOKUP($F173,DECLARATIONS!$C$5:$F$292,4,FALSE)="","NOT DECLARED",VLOOKUP($F173,DECLARATIONS!$C$5:$F$292,4,FALSE)&amp;LEFT(VLOOKUP($F173,DECLARATIONS!$C$5:$H$292,6,FALSE))))</f>
        <v/>
      </c>
      <c r="F173" s="91"/>
      <c r="G173" s="196"/>
      <c r="H173" s="188" t="str">
        <f>IF(ISNA(VLOOKUP(F173,DECLARATIONS!C$5:D$292,2,FALSE)),"",IF(VLOOKUP(F173,DECLARATIONS!C$5:D$292,2,FALSE)="","NOT DECLARED",VLOOKUP(F173,DECLARATIONS!C$5:D$292,2,FALSE)))</f>
        <v/>
      </c>
      <c r="I173" s="186">
        <f>IF(LOWER(G173)="dnf",1,IF(G173&lt;ScoringTable!B$3,ScoringTable!I$2,VLOOKUP((1000-G173),ScoringTable!G$2:I$95,3)))</f>
        <v>0</v>
      </c>
      <c r="J173" s="186" t="str" cm="1">
        <f t="array" ref="J173">IF(ISBLANK(G173), "", IF(NOT(ISNUMBER(G173)), "Not a valid time", IF(E173="","", IF(RIGHT(E173)="B", _xlfn.IFS(G173&gt;Data!$Z$7,"...",G173&gt;Data!$AA$7,"Stage 1",G173&gt;Data!$AB$7,"Stage 2",G173&gt;Data!$AC$7,"Stage 3",G173&gt;Data!$AD$7,"Stage 4",G173&gt;Data!$AE$7,"Stage 5",G173&gt;Data!$AF$7,"Stage 6",G173&gt;Data!$AG$7,"Stage 7",G173&gt;Data!$AH$7,"Stage 8",G173&lt;=Data!$AH$7,"Stage 9"), _xlfn.IFS(G173&gt;Data!$Z$18,"...",G173&gt;Data!$AA$18,"Stage 1",G173&gt;Data!$AB$18,"Stage 2",G173&gt;Data!$AC$18,"Stage 3",G173&gt;Data!$AD$18,"Stage 4",G173&gt;Data!$AE$18,"Stage 5",G173&gt;Data!$AF$18,"Stage 6",G173&gt;Data!$AG$18,"Stage 7",G173&gt;Data!$AH$18,"Stage 8",G173&lt;=Data!$AH$18,"Stage 9")))))</f>
        <v/>
      </c>
      <c r="K173" s="266" t="str" cm="1">
        <f t="array" ref="K173">IFERROR(_xlfn.IFNA(
                      _xlfn.IFS(
                      G173="", "",
                      AND(E173="U9B",G173&lt;=Data!$AI$7), "U9 Boys record",
                      AND(E173="U11B",G173&lt;=Data!$AI$12), "U11 Boys record",
                      AND(E173="U9G",G173&lt;=Data!$AI$18), "U9 Girls record",
                      AND(E173="U11G",G173&lt;=Data!$AI$23), "U11 Girls record"
                       ),""), "")</f>
        <v/>
      </c>
    </row>
    <row r="174" spans="1:11" s="11" customFormat="1" ht="16" customHeight="1">
      <c r="A174" s="187" t="s">
        <v>2</v>
      </c>
      <c r="B174" s="188" t="str">
        <f>IF(ISNA(VLOOKUP($F174,DECLARATIONS!C$5:D$292,2,FALSE)),"",IF(VLOOKUP($F174,DECLARATIONS!C$5:D$292,2,FALSE)="","NOT DECLARED",IF(ISNA(_xlfn.TEXTBEFORE(VLOOKUP($F174,DECLARATIONS!C$5:D$292,2,FALSE)," ")),VLOOKUP($F174,DECLARATIONS!C$5:D$292,2,FALSE),_xlfn.TEXTBEFORE(VLOOKUP($F174,DECLARATIONS!C$5:D$292,2,FALSE)," "))))</f>
        <v/>
      </c>
      <c r="C174" s="188" t="str">
        <f>IF(ISNA(VLOOKUP($F174,DECLARATIONS!C$5:D$292,2,FALSE)),"",IF(VLOOKUP($F174,DECLARATIONS!C$5:D$292,2,FALSE)="","NOT DECLARED",IF(ISNA(_xlfn.TEXTAFTER(VLOOKUP($F174,DECLARATIONS!C$5:D$292,2,FALSE)," ")),VLOOKUP($F174,DECLARATIONS!C$5:D$292,2,FALSE),_xlfn.TEXTAFTER(VLOOKUP($F174,DECLARATIONS!C$5:D$292,2,FALSE)," "))))</f>
        <v/>
      </c>
      <c r="D174" s="188" t="str">
        <f>IF(ISNA(VLOOKUP($F174,DECLARATIONS!$C$5:$G$292,5,FALSE)),"",IF(VLOOKUP($F174,DECLARATIONS!$C$5:$G$292,5,FALSE)="","NOT DECLARED",VLOOKUP($F174,DECLARATIONS!$C$5:$G$292,5,FALSE)))</f>
        <v/>
      </c>
      <c r="E174" s="188" t="str">
        <f>IF(ISNA(VLOOKUP($F174,DECLARATIONS!$C$5:$F$292,4,FALSE)),"",IF(VLOOKUP($F174,DECLARATIONS!$C$5:$F$292,4,FALSE)="","NOT DECLARED",VLOOKUP($F174,DECLARATIONS!$C$5:$F$292,4,FALSE)&amp;LEFT(VLOOKUP($F174,DECLARATIONS!$C$5:$H$292,6,FALSE))))</f>
        <v/>
      </c>
      <c r="F174" s="91"/>
      <c r="G174" s="196"/>
      <c r="H174" s="188" t="str">
        <f>IF(ISNA(VLOOKUP(F174,DECLARATIONS!C$5:D$292,2,FALSE)),"",IF(VLOOKUP(F174,DECLARATIONS!C$5:D$292,2,FALSE)="","NOT DECLARED",VLOOKUP(F174,DECLARATIONS!C$5:D$292,2,FALSE)))</f>
        <v/>
      </c>
      <c r="I174" s="186">
        <f>IF(LOWER(G174)="dnf",1,IF(G174&lt;ScoringTable!B$3,ScoringTable!I$2,VLOOKUP((1000-G174),ScoringTable!G$2:I$95,3)))</f>
        <v>0</v>
      </c>
      <c r="J174" s="186" t="str" cm="1">
        <f t="array" ref="J174">IF(ISBLANK(G174), "", IF(NOT(ISNUMBER(G174)), "Not a valid time", IF(E174="","", IF(RIGHT(E174)="B", _xlfn.IFS(G174&gt;Data!$Z$7,"...",G174&gt;Data!$AA$7,"Stage 1",G174&gt;Data!$AB$7,"Stage 2",G174&gt;Data!$AC$7,"Stage 3",G174&gt;Data!$AD$7,"Stage 4",G174&gt;Data!$AE$7,"Stage 5",G174&gt;Data!$AF$7,"Stage 6",G174&gt;Data!$AG$7,"Stage 7",G174&gt;Data!$AH$7,"Stage 8",G174&lt;=Data!$AH$7,"Stage 9"), _xlfn.IFS(G174&gt;Data!$Z$18,"...",G174&gt;Data!$AA$18,"Stage 1",G174&gt;Data!$AB$18,"Stage 2",G174&gt;Data!$AC$18,"Stage 3",G174&gt;Data!$AD$18,"Stage 4",G174&gt;Data!$AE$18,"Stage 5",G174&gt;Data!$AF$18,"Stage 6",G174&gt;Data!$AG$18,"Stage 7",G174&gt;Data!$AH$18,"Stage 8",G174&lt;=Data!$AH$18,"Stage 9")))))</f>
        <v/>
      </c>
      <c r="K174" s="266" t="str" cm="1">
        <f t="array" ref="K174">IFERROR(_xlfn.IFNA(
                      _xlfn.IFS(
                      G174="", "",
                      AND(E174="U9B",G174&lt;=Data!$AI$7), "U9 Boys record",
                      AND(E174="U11B",G174&lt;=Data!$AI$12), "U11 Boys record",
                      AND(E174="U9G",G174&lt;=Data!$AI$18), "U9 Girls record",
                      AND(E174="U11G",G174&lt;=Data!$AI$23), "U11 Girls record"
                       ),""), "")</f>
        <v/>
      </c>
    </row>
    <row r="175" spans="1:11" s="11" customFormat="1" ht="16" customHeight="1">
      <c r="A175" s="187" t="s">
        <v>2</v>
      </c>
      <c r="B175" s="188" t="str">
        <f>IF(ISNA(VLOOKUP($F175,DECLARATIONS!C$5:D$292,2,FALSE)),"",IF(VLOOKUP($F175,DECLARATIONS!C$5:D$292,2,FALSE)="","NOT DECLARED",IF(ISNA(_xlfn.TEXTBEFORE(VLOOKUP($F175,DECLARATIONS!C$5:D$292,2,FALSE)," ")),VLOOKUP($F175,DECLARATIONS!C$5:D$292,2,FALSE),_xlfn.TEXTBEFORE(VLOOKUP($F175,DECLARATIONS!C$5:D$292,2,FALSE)," "))))</f>
        <v/>
      </c>
      <c r="C175" s="188" t="str">
        <f>IF(ISNA(VLOOKUP($F175,DECLARATIONS!C$5:D$292,2,FALSE)),"",IF(VLOOKUP($F175,DECLARATIONS!C$5:D$292,2,FALSE)="","NOT DECLARED",IF(ISNA(_xlfn.TEXTAFTER(VLOOKUP($F175,DECLARATIONS!C$5:D$292,2,FALSE)," ")),VLOOKUP($F175,DECLARATIONS!C$5:D$292,2,FALSE),_xlfn.TEXTAFTER(VLOOKUP($F175,DECLARATIONS!C$5:D$292,2,FALSE)," "))))</f>
        <v/>
      </c>
      <c r="D175" s="188" t="str">
        <f>IF(ISNA(VLOOKUP($F175,DECLARATIONS!$C$5:$G$292,5,FALSE)),"",IF(VLOOKUP($F175,DECLARATIONS!$C$5:$G$292,5,FALSE)="","NOT DECLARED",VLOOKUP($F175,DECLARATIONS!$C$5:$G$292,5,FALSE)))</f>
        <v/>
      </c>
      <c r="E175" s="188" t="str">
        <f>IF(ISNA(VLOOKUP($F175,DECLARATIONS!$C$5:$F$292,4,FALSE)),"",IF(VLOOKUP($F175,DECLARATIONS!$C$5:$F$292,4,FALSE)="","NOT DECLARED",VLOOKUP($F175,DECLARATIONS!$C$5:$F$292,4,FALSE)&amp;LEFT(VLOOKUP($F175,DECLARATIONS!$C$5:$H$292,6,FALSE))))</f>
        <v/>
      </c>
      <c r="F175" s="91"/>
      <c r="G175" s="196"/>
      <c r="H175" s="188" t="str">
        <f>IF(ISNA(VLOOKUP(F175,DECLARATIONS!C$5:D$292,2,FALSE)),"",IF(VLOOKUP(F175,DECLARATIONS!C$5:D$292,2,FALSE)="","NOT DECLARED",VLOOKUP(F175,DECLARATIONS!C$5:D$292,2,FALSE)))</f>
        <v/>
      </c>
      <c r="I175" s="186">
        <f>IF(LOWER(G175)="dnf",1,IF(G175&lt;ScoringTable!B$3,ScoringTable!I$2,VLOOKUP((1000-G175),ScoringTable!G$2:I$95,3)))</f>
        <v>0</v>
      </c>
      <c r="J175" s="186" t="str" cm="1">
        <f t="array" ref="J175">IF(ISBLANK(G175), "", IF(NOT(ISNUMBER(G175)), "Not a valid time", IF(E175="","", IF(RIGHT(E175)="B", _xlfn.IFS(G175&gt;Data!$Z$7,"...",G175&gt;Data!$AA$7,"Stage 1",G175&gt;Data!$AB$7,"Stage 2",G175&gt;Data!$AC$7,"Stage 3",G175&gt;Data!$AD$7,"Stage 4",G175&gt;Data!$AE$7,"Stage 5",G175&gt;Data!$AF$7,"Stage 6",G175&gt;Data!$AG$7,"Stage 7",G175&gt;Data!$AH$7,"Stage 8",G175&lt;=Data!$AH$7,"Stage 9"), _xlfn.IFS(G175&gt;Data!$Z$18,"...",G175&gt;Data!$AA$18,"Stage 1",G175&gt;Data!$AB$18,"Stage 2",G175&gt;Data!$AC$18,"Stage 3",G175&gt;Data!$AD$18,"Stage 4",G175&gt;Data!$AE$18,"Stage 5",G175&gt;Data!$AF$18,"Stage 6",G175&gt;Data!$AG$18,"Stage 7",G175&gt;Data!$AH$18,"Stage 8",G175&lt;=Data!$AH$18,"Stage 9")))))</f>
        <v/>
      </c>
      <c r="K175" s="266" t="str" cm="1">
        <f t="array" ref="K175">IFERROR(_xlfn.IFNA(
                      _xlfn.IFS(
                      G175="", "",
                      AND(E175="U9B",G175&lt;=Data!$AI$7), "U9 Boys record",
                      AND(E175="U11B",G175&lt;=Data!$AI$12), "U11 Boys record",
                      AND(E175="U9G",G175&lt;=Data!$AI$18), "U9 Girls record",
                      AND(E175="U11G",G175&lt;=Data!$AI$23), "U11 Girls record"
                       ),""), "")</f>
        <v/>
      </c>
    </row>
    <row r="176" spans="1:11" s="11" customFormat="1" ht="16" customHeight="1">
      <c r="A176" s="187" t="s">
        <v>2</v>
      </c>
      <c r="B176" s="188" t="str">
        <f>IF(ISNA(VLOOKUP($F176,DECLARATIONS!C$5:D$292,2,FALSE)),"",IF(VLOOKUP($F176,DECLARATIONS!C$5:D$292,2,FALSE)="","NOT DECLARED",IF(ISNA(_xlfn.TEXTBEFORE(VLOOKUP($F176,DECLARATIONS!C$5:D$292,2,FALSE)," ")),VLOOKUP($F176,DECLARATIONS!C$5:D$292,2,FALSE),_xlfn.TEXTBEFORE(VLOOKUP($F176,DECLARATIONS!C$5:D$292,2,FALSE)," "))))</f>
        <v/>
      </c>
      <c r="C176" s="188" t="str">
        <f>IF(ISNA(VLOOKUP($F176,DECLARATIONS!C$5:D$292,2,FALSE)),"",IF(VLOOKUP($F176,DECLARATIONS!C$5:D$292,2,FALSE)="","NOT DECLARED",IF(ISNA(_xlfn.TEXTAFTER(VLOOKUP($F176,DECLARATIONS!C$5:D$292,2,FALSE)," ")),VLOOKUP($F176,DECLARATIONS!C$5:D$292,2,FALSE),_xlfn.TEXTAFTER(VLOOKUP($F176,DECLARATIONS!C$5:D$292,2,FALSE)," "))))</f>
        <v/>
      </c>
      <c r="D176" s="188" t="str">
        <f>IF(ISNA(VLOOKUP($F176,DECLARATIONS!$C$5:$G$292,5,FALSE)),"",IF(VLOOKUP($F176,DECLARATIONS!$C$5:$G$292,5,FALSE)="","NOT DECLARED",VLOOKUP($F176,DECLARATIONS!$C$5:$G$292,5,FALSE)))</f>
        <v/>
      </c>
      <c r="E176" s="188" t="str">
        <f>IF(ISNA(VLOOKUP($F176,DECLARATIONS!$C$5:$F$292,4,FALSE)),"",IF(VLOOKUP($F176,DECLARATIONS!$C$5:$F$292,4,FALSE)="","NOT DECLARED",VLOOKUP($F176,DECLARATIONS!$C$5:$F$292,4,FALSE)&amp;LEFT(VLOOKUP($F176,DECLARATIONS!$C$5:$H$292,6,FALSE))))</f>
        <v/>
      </c>
      <c r="F176" s="91"/>
      <c r="G176" s="196"/>
      <c r="H176" s="188" t="str">
        <f>IF(ISNA(VLOOKUP(F176,DECLARATIONS!C$5:D$292,2,FALSE)),"",IF(VLOOKUP(F176,DECLARATIONS!C$5:D$292,2,FALSE)="","NOT DECLARED",VLOOKUP(F176,DECLARATIONS!C$5:D$292,2,FALSE)))</f>
        <v/>
      </c>
      <c r="I176" s="186">
        <f>IF(LOWER(G176)="dnf",1,IF(G176&lt;ScoringTable!B$3,ScoringTable!I$2,VLOOKUP((1000-G176),ScoringTable!G$2:I$95,3)))</f>
        <v>0</v>
      </c>
      <c r="J176" s="186" t="str" cm="1">
        <f t="array" ref="J176">IF(ISBLANK(G176), "", IF(NOT(ISNUMBER(G176)), "Not a valid time", IF(E176="","", IF(RIGHT(E176)="B", _xlfn.IFS(G176&gt;Data!$Z$7,"...",G176&gt;Data!$AA$7,"Stage 1",G176&gt;Data!$AB$7,"Stage 2",G176&gt;Data!$AC$7,"Stage 3",G176&gt;Data!$AD$7,"Stage 4",G176&gt;Data!$AE$7,"Stage 5",G176&gt;Data!$AF$7,"Stage 6",G176&gt;Data!$AG$7,"Stage 7",G176&gt;Data!$AH$7,"Stage 8",G176&lt;=Data!$AH$7,"Stage 9"), _xlfn.IFS(G176&gt;Data!$Z$18,"...",G176&gt;Data!$AA$18,"Stage 1",G176&gt;Data!$AB$18,"Stage 2",G176&gt;Data!$AC$18,"Stage 3",G176&gt;Data!$AD$18,"Stage 4",G176&gt;Data!$AE$18,"Stage 5",G176&gt;Data!$AF$18,"Stage 6",G176&gt;Data!$AG$18,"Stage 7",G176&gt;Data!$AH$18,"Stage 8",G176&lt;=Data!$AH$18,"Stage 9")))))</f>
        <v/>
      </c>
      <c r="K176" s="266" t="str" cm="1">
        <f t="array" ref="K176">IFERROR(_xlfn.IFNA(
                      _xlfn.IFS(
                      G176="", "",
                      AND(E176="U9B",G176&lt;=Data!$AI$7), "U9 Boys record",
                      AND(E176="U11B",G176&lt;=Data!$AI$12), "U11 Boys record",
                      AND(E176="U9G",G176&lt;=Data!$AI$18), "U9 Girls record",
                      AND(E176="U11G",G176&lt;=Data!$AI$23), "U11 Girls record"
                       ),""), "")</f>
        <v/>
      </c>
    </row>
    <row r="177" spans="1:11" s="11" customFormat="1" ht="16" customHeight="1">
      <c r="A177" s="187" t="s">
        <v>2</v>
      </c>
      <c r="B177" s="188" t="str">
        <f>IF(ISNA(VLOOKUP($F177,DECLARATIONS!C$5:D$292,2,FALSE)),"",IF(VLOOKUP($F177,DECLARATIONS!C$5:D$292,2,FALSE)="","NOT DECLARED",IF(ISNA(_xlfn.TEXTBEFORE(VLOOKUP($F177,DECLARATIONS!C$5:D$292,2,FALSE)," ")),VLOOKUP($F177,DECLARATIONS!C$5:D$292,2,FALSE),_xlfn.TEXTBEFORE(VLOOKUP($F177,DECLARATIONS!C$5:D$292,2,FALSE)," "))))</f>
        <v/>
      </c>
      <c r="C177" s="188" t="str">
        <f>IF(ISNA(VLOOKUP($F177,DECLARATIONS!C$5:D$292,2,FALSE)),"",IF(VLOOKUP($F177,DECLARATIONS!C$5:D$292,2,FALSE)="","NOT DECLARED",IF(ISNA(_xlfn.TEXTAFTER(VLOOKUP($F177,DECLARATIONS!C$5:D$292,2,FALSE)," ")),VLOOKUP($F177,DECLARATIONS!C$5:D$292,2,FALSE),_xlfn.TEXTAFTER(VLOOKUP($F177,DECLARATIONS!C$5:D$292,2,FALSE)," "))))</f>
        <v/>
      </c>
      <c r="D177" s="188" t="str">
        <f>IF(ISNA(VLOOKUP($F177,DECLARATIONS!$C$5:$G$292,5,FALSE)),"",IF(VLOOKUP($F177,DECLARATIONS!$C$5:$G$292,5,FALSE)="","NOT DECLARED",VLOOKUP($F177,DECLARATIONS!$C$5:$G$292,5,FALSE)))</f>
        <v/>
      </c>
      <c r="E177" s="188" t="str">
        <f>IF(ISNA(VLOOKUP($F177,DECLARATIONS!$C$5:$F$292,4,FALSE)),"",IF(VLOOKUP($F177,DECLARATIONS!$C$5:$F$292,4,FALSE)="","NOT DECLARED",VLOOKUP($F177,DECLARATIONS!$C$5:$F$292,4,FALSE)&amp;LEFT(VLOOKUP($F177,DECLARATIONS!$C$5:$H$292,6,FALSE))))</f>
        <v/>
      </c>
      <c r="F177" s="91"/>
      <c r="G177" s="196"/>
      <c r="H177" s="188" t="str">
        <f>IF(ISNA(VLOOKUP(F177,DECLARATIONS!C$5:D$292,2,FALSE)),"",IF(VLOOKUP(F177,DECLARATIONS!C$5:D$292,2,FALSE)="","NOT DECLARED",VLOOKUP(F177,DECLARATIONS!C$5:D$292,2,FALSE)))</f>
        <v/>
      </c>
      <c r="I177" s="186">
        <f>IF(LOWER(G177)="dnf",1,IF(G177&lt;ScoringTable!B$3,ScoringTable!I$2,VLOOKUP((1000-G177),ScoringTable!G$2:I$95,3)))</f>
        <v>0</v>
      </c>
      <c r="J177" s="186" t="str" cm="1">
        <f t="array" ref="J177">IF(ISBLANK(G177), "", IF(NOT(ISNUMBER(G177)), "Not a valid time", IF(E177="","", IF(RIGHT(E177)="B", _xlfn.IFS(G177&gt;Data!$Z$7,"...",G177&gt;Data!$AA$7,"Stage 1",G177&gt;Data!$AB$7,"Stage 2",G177&gt;Data!$AC$7,"Stage 3",G177&gt;Data!$AD$7,"Stage 4",G177&gt;Data!$AE$7,"Stage 5",G177&gt;Data!$AF$7,"Stage 6",G177&gt;Data!$AG$7,"Stage 7",G177&gt;Data!$AH$7,"Stage 8",G177&lt;=Data!$AH$7,"Stage 9"), _xlfn.IFS(G177&gt;Data!$Z$18,"...",G177&gt;Data!$AA$18,"Stage 1",G177&gt;Data!$AB$18,"Stage 2",G177&gt;Data!$AC$18,"Stage 3",G177&gt;Data!$AD$18,"Stage 4",G177&gt;Data!$AE$18,"Stage 5",G177&gt;Data!$AF$18,"Stage 6",G177&gt;Data!$AG$18,"Stage 7",G177&gt;Data!$AH$18,"Stage 8",G177&lt;=Data!$AH$18,"Stage 9")))))</f>
        <v/>
      </c>
      <c r="K177" s="266" t="str" cm="1">
        <f t="array" ref="K177">IFERROR(_xlfn.IFNA(
                      _xlfn.IFS(
                      G177="", "",
                      AND(E177="U9B",G177&lt;=Data!$AI$7), "U9 Boys record",
                      AND(E177="U11B",G177&lt;=Data!$AI$12), "U11 Boys record",
                      AND(E177="U9G",G177&lt;=Data!$AI$18), "U9 Girls record",
                      AND(E177="U11G",G177&lt;=Data!$AI$23), "U11 Girls record"
                       ),""), "")</f>
        <v/>
      </c>
    </row>
    <row r="178" spans="1:11" s="11" customFormat="1" ht="16" customHeight="1">
      <c r="A178" s="187" t="s">
        <v>2</v>
      </c>
      <c r="B178" s="188" t="str">
        <f>IF(ISNA(VLOOKUP($F178,DECLARATIONS!C$5:D$292,2,FALSE)),"",IF(VLOOKUP($F178,DECLARATIONS!C$5:D$292,2,FALSE)="","NOT DECLARED",IF(ISNA(_xlfn.TEXTBEFORE(VLOOKUP($F178,DECLARATIONS!C$5:D$292,2,FALSE)," ")),VLOOKUP($F178,DECLARATIONS!C$5:D$292,2,FALSE),_xlfn.TEXTBEFORE(VLOOKUP($F178,DECLARATIONS!C$5:D$292,2,FALSE)," "))))</f>
        <v/>
      </c>
      <c r="C178" s="188" t="str">
        <f>IF(ISNA(VLOOKUP($F178,DECLARATIONS!C$5:D$292,2,FALSE)),"",IF(VLOOKUP($F178,DECLARATIONS!C$5:D$292,2,FALSE)="","NOT DECLARED",IF(ISNA(_xlfn.TEXTAFTER(VLOOKUP($F178,DECLARATIONS!C$5:D$292,2,FALSE)," ")),VLOOKUP($F178,DECLARATIONS!C$5:D$292,2,FALSE),_xlfn.TEXTAFTER(VLOOKUP($F178,DECLARATIONS!C$5:D$292,2,FALSE)," "))))</f>
        <v/>
      </c>
      <c r="D178" s="188" t="str">
        <f>IF(ISNA(VLOOKUP($F178,DECLARATIONS!$C$5:$G$292,5,FALSE)),"",IF(VLOOKUP($F178,DECLARATIONS!$C$5:$G$292,5,FALSE)="","NOT DECLARED",VLOOKUP($F178,DECLARATIONS!$C$5:$G$292,5,FALSE)))</f>
        <v/>
      </c>
      <c r="E178" s="188" t="str">
        <f>IF(ISNA(VLOOKUP($F178,DECLARATIONS!$C$5:$F$292,4,FALSE)),"",IF(VLOOKUP($F178,DECLARATIONS!$C$5:$F$292,4,FALSE)="","NOT DECLARED",VLOOKUP($F178,DECLARATIONS!$C$5:$F$292,4,FALSE)&amp;LEFT(VLOOKUP($F178,DECLARATIONS!$C$5:$H$292,6,FALSE))))</f>
        <v/>
      </c>
      <c r="F178" s="91"/>
      <c r="G178" s="196"/>
      <c r="H178" s="188" t="str">
        <f>IF(ISNA(VLOOKUP(F178,DECLARATIONS!C$5:D$292,2,FALSE)),"",IF(VLOOKUP(F178,DECLARATIONS!C$5:D$292,2,FALSE)="","NOT DECLARED",VLOOKUP(F178,DECLARATIONS!C$5:D$292,2,FALSE)))</f>
        <v/>
      </c>
      <c r="I178" s="186">
        <f>IF(LOWER(G178)="dnf",1,IF(G178&lt;ScoringTable!B$3,ScoringTable!I$2,VLOOKUP((1000-G178),ScoringTable!G$2:I$95,3)))</f>
        <v>0</v>
      </c>
      <c r="J178" s="186" t="str" cm="1">
        <f t="array" ref="J178">IF(ISBLANK(G178), "", IF(NOT(ISNUMBER(G178)), "Not a valid time", IF(E178="","", IF(RIGHT(E178)="B", _xlfn.IFS(G178&gt;Data!$Z$7,"...",G178&gt;Data!$AA$7,"Stage 1",G178&gt;Data!$AB$7,"Stage 2",G178&gt;Data!$AC$7,"Stage 3",G178&gt;Data!$AD$7,"Stage 4",G178&gt;Data!$AE$7,"Stage 5",G178&gt;Data!$AF$7,"Stage 6",G178&gt;Data!$AG$7,"Stage 7",G178&gt;Data!$AH$7,"Stage 8",G178&lt;=Data!$AH$7,"Stage 9"), _xlfn.IFS(G178&gt;Data!$Z$18,"...",G178&gt;Data!$AA$18,"Stage 1",G178&gt;Data!$AB$18,"Stage 2",G178&gt;Data!$AC$18,"Stage 3",G178&gt;Data!$AD$18,"Stage 4",G178&gt;Data!$AE$18,"Stage 5",G178&gt;Data!$AF$18,"Stage 6",G178&gt;Data!$AG$18,"Stage 7",G178&gt;Data!$AH$18,"Stage 8",G178&lt;=Data!$AH$18,"Stage 9")))))</f>
        <v/>
      </c>
      <c r="K178" s="266" t="str" cm="1">
        <f t="array" ref="K178">IFERROR(_xlfn.IFNA(
                      _xlfn.IFS(
                      G178="", "",
                      AND(E178="U9B",G178&lt;=Data!$AI$7), "U9 Boys record",
                      AND(E178="U11B",G178&lt;=Data!$AI$12), "U11 Boys record",
                      AND(E178="U9G",G178&lt;=Data!$AI$18), "U9 Girls record",
                      AND(E178="U11G",G178&lt;=Data!$AI$23), "U11 Girls record"
                       ),""), "")</f>
        <v/>
      </c>
    </row>
    <row r="179" spans="1:11" s="11" customFormat="1" ht="16" customHeight="1">
      <c r="A179" s="187" t="s">
        <v>2</v>
      </c>
      <c r="B179" s="188" t="str">
        <f>IF(ISNA(VLOOKUP($F179,DECLARATIONS!C$5:D$292,2,FALSE)),"",IF(VLOOKUP($F179,DECLARATIONS!C$5:D$292,2,FALSE)="","NOT DECLARED",IF(ISNA(_xlfn.TEXTBEFORE(VLOOKUP($F179,DECLARATIONS!C$5:D$292,2,FALSE)," ")),VLOOKUP($F179,DECLARATIONS!C$5:D$292,2,FALSE),_xlfn.TEXTBEFORE(VLOOKUP($F179,DECLARATIONS!C$5:D$292,2,FALSE)," "))))</f>
        <v/>
      </c>
      <c r="C179" s="188" t="str">
        <f>IF(ISNA(VLOOKUP($F179,DECLARATIONS!C$5:D$292,2,FALSE)),"",IF(VLOOKUP($F179,DECLARATIONS!C$5:D$292,2,FALSE)="","NOT DECLARED",IF(ISNA(_xlfn.TEXTAFTER(VLOOKUP($F179,DECLARATIONS!C$5:D$292,2,FALSE)," ")),VLOOKUP($F179,DECLARATIONS!C$5:D$292,2,FALSE),_xlfn.TEXTAFTER(VLOOKUP($F179,DECLARATIONS!C$5:D$292,2,FALSE)," "))))</f>
        <v/>
      </c>
      <c r="D179" s="188" t="str">
        <f>IF(ISNA(VLOOKUP($F179,DECLARATIONS!$C$5:$G$292,5,FALSE)),"",IF(VLOOKUP($F179,DECLARATIONS!$C$5:$G$292,5,FALSE)="","NOT DECLARED",VLOOKUP($F179,DECLARATIONS!$C$5:$G$292,5,FALSE)))</f>
        <v/>
      </c>
      <c r="E179" s="188" t="str">
        <f>IF(ISNA(VLOOKUP($F179,DECLARATIONS!$C$5:$F$292,4,FALSE)),"",IF(VLOOKUP($F179,DECLARATIONS!$C$5:$F$292,4,FALSE)="","NOT DECLARED",VLOOKUP($F179,DECLARATIONS!$C$5:$F$292,4,FALSE)&amp;LEFT(VLOOKUP($F179,DECLARATIONS!$C$5:$H$292,6,FALSE))))</f>
        <v/>
      </c>
      <c r="F179" s="91"/>
      <c r="G179" s="196"/>
      <c r="H179" s="188" t="str">
        <f>IF(ISNA(VLOOKUP(F179,DECLARATIONS!C$5:D$292,2,FALSE)),"",IF(VLOOKUP(F179,DECLARATIONS!C$5:D$292,2,FALSE)="","NOT DECLARED",VLOOKUP(F179,DECLARATIONS!C$5:D$292,2,FALSE)))</f>
        <v/>
      </c>
      <c r="I179" s="186">
        <f>IF(LOWER(G179)="dnf",1,IF(G179&lt;ScoringTable!B$3,ScoringTable!I$2,VLOOKUP((1000-G179),ScoringTable!G$2:I$95,3)))</f>
        <v>0</v>
      </c>
      <c r="J179" s="186" t="str" cm="1">
        <f t="array" ref="J179">IF(ISBLANK(G179), "", IF(NOT(ISNUMBER(G179)), "Not a valid time", IF(E179="","", IF(RIGHT(E179)="B", _xlfn.IFS(G179&gt;Data!$Z$7,"...",G179&gt;Data!$AA$7,"Stage 1",G179&gt;Data!$AB$7,"Stage 2",G179&gt;Data!$AC$7,"Stage 3",G179&gt;Data!$AD$7,"Stage 4",G179&gt;Data!$AE$7,"Stage 5",G179&gt;Data!$AF$7,"Stage 6",G179&gt;Data!$AG$7,"Stage 7",G179&gt;Data!$AH$7,"Stage 8",G179&lt;=Data!$AH$7,"Stage 9"), _xlfn.IFS(G179&gt;Data!$Z$18,"...",G179&gt;Data!$AA$18,"Stage 1",G179&gt;Data!$AB$18,"Stage 2",G179&gt;Data!$AC$18,"Stage 3",G179&gt;Data!$AD$18,"Stage 4",G179&gt;Data!$AE$18,"Stage 5",G179&gt;Data!$AF$18,"Stage 6",G179&gt;Data!$AG$18,"Stage 7",G179&gt;Data!$AH$18,"Stage 8",G179&lt;=Data!$AH$18,"Stage 9")))))</f>
        <v/>
      </c>
      <c r="K179" s="266" t="str" cm="1">
        <f t="array" ref="K179">IFERROR(_xlfn.IFNA(
                      _xlfn.IFS(
                      G179="", "",
                      AND(E179="U9B",G179&lt;=Data!$AI$7), "U9 Boys record",
                      AND(E179="U11B",G179&lt;=Data!$AI$12), "U11 Boys record",
                      AND(E179="U9G",G179&lt;=Data!$AI$18), "U9 Girls record",
                      AND(E179="U11G",G179&lt;=Data!$AI$23), "U11 Girls record"
                       ),""), "")</f>
        <v/>
      </c>
    </row>
    <row r="180" spans="1:11" s="11" customFormat="1" ht="16" customHeight="1">
      <c r="A180" s="187" t="s">
        <v>2</v>
      </c>
      <c r="B180" s="188" t="str">
        <f>IF(ISNA(VLOOKUP($F180,DECLARATIONS!C$5:D$292,2,FALSE)),"",IF(VLOOKUP($F180,DECLARATIONS!C$5:D$292,2,FALSE)="","NOT DECLARED",IF(ISNA(_xlfn.TEXTBEFORE(VLOOKUP($F180,DECLARATIONS!C$5:D$292,2,FALSE)," ")),VLOOKUP($F180,DECLARATIONS!C$5:D$292,2,FALSE),_xlfn.TEXTBEFORE(VLOOKUP($F180,DECLARATIONS!C$5:D$292,2,FALSE)," "))))</f>
        <v/>
      </c>
      <c r="C180" s="188" t="str">
        <f>IF(ISNA(VLOOKUP($F180,DECLARATIONS!C$5:D$292,2,FALSE)),"",IF(VLOOKUP($F180,DECLARATIONS!C$5:D$292,2,FALSE)="","NOT DECLARED",IF(ISNA(_xlfn.TEXTAFTER(VLOOKUP($F180,DECLARATIONS!C$5:D$292,2,FALSE)," ")),VLOOKUP($F180,DECLARATIONS!C$5:D$292,2,FALSE),_xlfn.TEXTAFTER(VLOOKUP($F180,DECLARATIONS!C$5:D$292,2,FALSE)," "))))</f>
        <v/>
      </c>
      <c r="D180" s="188" t="str">
        <f>IF(ISNA(VLOOKUP($F180,DECLARATIONS!$C$5:$G$292,5,FALSE)),"",IF(VLOOKUP($F180,DECLARATIONS!$C$5:$G$292,5,FALSE)="","NOT DECLARED",VLOOKUP($F180,DECLARATIONS!$C$5:$G$292,5,FALSE)))</f>
        <v/>
      </c>
      <c r="E180" s="188" t="str">
        <f>IF(ISNA(VLOOKUP($F180,DECLARATIONS!$C$5:$F$292,4,FALSE)),"",IF(VLOOKUP($F180,DECLARATIONS!$C$5:$F$292,4,FALSE)="","NOT DECLARED",VLOOKUP($F180,DECLARATIONS!$C$5:$F$292,4,FALSE)&amp;LEFT(VLOOKUP($F180,DECLARATIONS!$C$5:$H$292,6,FALSE))))</f>
        <v/>
      </c>
      <c r="F180" s="91"/>
      <c r="G180" s="196"/>
      <c r="H180" s="188" t="str">
        <f>IF(ISNA(VLOOKUP(F180,DECLARATIONS!C$5:D$292,2,FALSE)),"",IF(VLOOKUP(F180,DECLARATIONS!C$5:D$292,2,FALSE)="","NOT DECLARED",VLOOKUP(F180,DECLARATIONS!C$5:D$292,2,FALSE)))</f>
        <v/>
      </c>
      <c r="I180" s="186">
        <f>IF(LOWER(G180)="dnf",1,IF(G180&lt;ScoringTable!B$3,ScoringTable!I$2,VLOOKUP((1000-G180),ScoringTable!G$2:I$95,3)))</f>
        <v>0</v>
      </c>
      <c r="J180" s="186" t="str" cm="1">
        <f t="array" ref="J180">IF(ISBLANK(G180), "", IF(NOT(ISNUMBER(G180)), "Not a valid time", IF(E180="","", IF(RIGHT(E180)="B", _xlfn.IFS(G180&gt;Data!$Z$7,"...",G180&gt;Data!$AA$7,"Stage 1",G180&gt;Data!$AB$7,"Stage 2",G180&gt;Data!$AC$7,"Stage 3",G180&gt;Data!$AD$7,"Stage 4",G180&gt;Data!$AE$7,"Stage 5",G180&gt;Data!$AF$7,"Stage 6",G180&gt;Data!$AG$7,"Stage 7",G180&gt;Data!$AH$7,"Stage 8",G180&lt;=Data!$AH$7,"Stage 9"), _xlfn.IFS(G180&gt;Data!$Z$18,"...",G180&gt;Data!$AA$18,"Stage 1",G180&gt;Data!$AB$18,"Stage 2",G180&gt;Data!$AC$18,"Stage 3",G180&gt;Data!$AD$18,"Stage 4",G180&gt;Data!$AE$18,"Stage 5",G180&gt;Data!$AF$18,"Stage 6",G180&gt;Data!$AG$18,"Stage 7",G180&gt;Data!$AH$18,"Stage 8",G180&lt;=Data!$AH$18,"Stage 9")))))</f>
        <v/>
      </c>
      <c r="K180" s="266" t="str" cm="1">
        <f t="array" ref="K180">IFERROR(_xlfn.IFNA(
                      _xlfn.IFS(
                      G180="", "",
                      AND(E180="U9B",G180&lt;=Data!$AI$7), "U9 Boys record",
                      AND(E180="U11B",G180&lt;=Data!$AI$12), "U11 Boys record",
                      AND(E180="U9G",G180&lt;=Data!$AI$18), "U9 Girls record",
                      AND(E180="U11G",G180&lt;=Data!$AI$23), "U11 Girls record"
                       ),""), "")</f>
        <v/>
      </c>
    </row>
    <row r="181" spans="1:11" s="11" customFormat="1" ht="16" customHeight="1">
      <c r="A181" s="187" t="s">
        <v>2</v>
      </c>
      <c r="B181" s="188" t="str">
        <f>IF(ISNA(VLOOKUP($F181,DECLARATIONS!C$5:D$292,2,FALSE)),"",IF(VLOOKUP($F181,DECLARATIONS!C$5:D$292,2,FALSE)="","NOT DECLARED",IF(ISNA(_xlfn.TEXTBEFORE(VLOOKUP($F181,DECLARATIONS!C$5:D$292,2,FALSE)," ")),VLOOKUP($F181,DECLARATIONS!C$5:D$292,2,FALSE),_xlfn.TEXTBEFORE(VLOOKUP($F181,DECLARATIONS!C$5:D$292,2,FALSE)," "))))</f>
        <v/>
      </c>
      <c r="C181" s="188" t="str">
        <f>IF(ISNA(VLOOKUP($F181,DECLARATIONS!C$5:D$292,2,FALSE)),"",IF(VLOOKUP($F181,DECLARATIONS!C$5:D$292,2,FALSE)="","NOT DECLARED",IF(ISNA(_xlfn.TEXTAFTER(VLOOKUP($F181,DECLARATIONS!C$5:D$292,2,FALSE)," ")),VLOOKUP($F181,DECLARATIONS!C$5:D$292,2,FALSE),_xlfn.TEXTAFTER(VLOOKUP($F181,DECLARATIONS!C$5:D$292,2,FALSE)," "))))</f>
        <v/>
      </c>
      <c r="D181" s="188" t="str">
        <f>IF(ISNA(VLOOKUP($F181,DECLARATIONS!$C$5:$G$292,5,FALSE)),"",IF(VLOOKUP($F181,DECLARATIONS!$C$5:$G$292,5,FALSE)="","NOT DECLARED",VLOOKUP($F181,DECLARATIONS!$C$5:$G$292,5,FALSE)))</f>
        <v/>
      </c>
      <c r="E181" s="188" t="str">
        <f>IF(ISNA(VLOOKUP($F181,DECLARATIONS!$C$5:$F$292,4,FALSE)),"",IF(VLOOKUP($F181,DECLARATIONS!$C$5:$F$292,4,FALSE)="","NOT DECLARED",VLOOKUP($F181,DECLARATIONS!$C$5:$F$292,4,FALSE)&amp;LEFT(VLOOKUP($F181,DECLARATIONS!$C$5:$H$292,6,FALSE))))</f>
        <v/>
      </c>
      <c r="F181" s="91"/>
      <c r="G181" s="196"/>
      <c r="H181" s="188" t="str">
        <f>IF(ISNA(VLOOKUP(F181,DECLARATIONS!C$5:D$292,2,FALSE)),"",IF(VLOOKUP(F181,DECLARATIONS!C$5:D$292,2,FALSE)="","NOT DECLARED",VLOOKUP(F181,DECLARATIONS!C$5:D$292,2,FALSE)))</f>
        <v/>
      </c>
      <c r="I181" s="186">
        <f>IF(LOWER(G181)="dnf",1,IF(G181&lt;ScoringTable!B$3,ScoringTable!I$2,VLOOKUP((1000-G181),ScoringTable!G$2:I$95,3)))</f>
        <v>0</v>
      </c>
      <c r="J181" s="186" t="str" cm="1">
        <f t="array" ref="J181">IF(ISBLANK(G181), "", IF(NOT(ISNUMBER(G181)), "Not a valid time", IF(E181="","", IF(RIGHT(E181)="B", _xlfn.IFS(G181&gt;Data!$Z$7,"...",G181&gt;Data!$AA$7,"Stage 1",G181&gt;Data!$AB$7,"Stage 2",G181&gt;Data!$AC$7,"Stage 3",G181&gt;Data!$AD$7,"Stage 4",G181&gt;Data!$AE$7,"Stage 5",G181&gt;Data!$AF$7,"Stage 6",G181&gt;Data!$AG$7,"Stage 7",G181&gt;Data!$AH$7,"Stage 8",G181&lt;=Data!$AH$7,"Stage 9"), _xlfn.IFS(G181&gt;Data!$Z$18,"...",G181&gt;Data!$AA$18,"Stage 1",G181&gt;Data!$AB$18,"Stage 2",G181&gt;Data!$AC$18,"Stage 3",G181&gt;Data!$AD$18,"Stage 4",G181&gt;Data!$AE$18,"Stage 5",G181&gt;Data!$AF$18,"Stage 6",G181&gt;Data!$AG$18,"Stage 7",G181&gt;Data!$AH$18,"Stage 8",G181&lt;=Data!$AH$18,"Stage 9")))))</f>
        <v/>
      </c>
      <c r="K181" s="266" t="str" cm="1">
        <f t="array" ref="K181">IFERROR(_xlfn.IFNA(
                      _xlfn.IFS(
                      G181="", "",
                      AND(E181="U9B",G181&lt;=Data!$AI$7), "U9 Boys record",
                      AND(E181="U11B",G181&lt;=Data!$AI$12), "U11 Boys record",
                      AND(E181="U9G",G181&lt;=Data!$AI$18), "U9 Girls record",
                      AND(E181="U11G",G181&lt;=Data!$AI$23), "U11 Girls record"
                       ),""), "")</f>
        <v/>
      </c>
    </row>
    <row r="182" spans="1:11" s="11" customFormat="1" ht="16" customHeight="1">
      <c r="A182" s="187" t="s">
        <v>2</v>
      </c>
      <c r="B182" s="188" t="str">
        <f>IF(ISNA(VLOOKUP($F182,DECLARATIONS!C$5:D$292,2,FALSE)),"",IF(VLOOKUP($F182,DECLARATIONS!C$5:D$292,2,FALSE)="","NOT DECLARED",IF(ISNA(_xlfn.TEXTBEFORE(VLOOKUP($F182,DECLARATIONS!C$5:D$292,2,FALSE)," ")),VLOOKUP($F182,DECLARATIONS!C$5:D$292,2,FALSE),_xlfn.TEXTBEFORE(VLOOKUP($F182,DECLARATIONS!C$5:D$292,2,FALSE)," "))))</f>
        <v/>
      </c>
      <c r="C182" s="188" t="str">
        <f>IF(ISNA(VLOOKUP($F182,DECLARATIONS!C$5:D$292,2,FALSE)),"",IF(VLOOKUP($F182,DECLARATIONS!C$5:D$292,2,FALSE)="","NOT DECLARED",IF(ISNA(_xlfn.TEXTAFTER(VLOOKUP($F182,DECLARATIONS!C$5:D$292,2,FALSE)," ")),VLOOKUP($F182,DECLARATIONS!C$5:D$292,2,FALSE),_xlfn.TEXTAFTER(VLOOKUP($F182,DECLARATIONS!C$5:D$292,2,FALSE)," "))))</f>
        <v/>
      </c>
      <c r="D182" s="188" t="str">
        <f>IF(ISNA(VLOOKUP($F182,DECLARATIONS!$C$5:$G$292,5,FALSE)),"",IF(VLOOKUP($F182,DECLARATIONS!$C$5:$G$292,5,FALSE)="","NOT DECLARED",VLOOKUP($F182,DECLARATIONS!$C$5:$G$292,5,FALSE)))</f>
        <v/>
      </c>
      <c r="E182" s="188" t="str">
        <f>IF(ISNA(VLOOKUP($F182,DECLARATIONS!$C$5:$F$292,4,FALSE)),"",IF(VLOOKUP($F182,DECLARATIONS!$C$5:$F$292,4,FALSE)="","NOT DECLARED",VLOOKUP($F182,DECLARATIONS!$C$5:$F$292,4,FALSE)&amp;LEFT(VLOOKUP($F182,DECLARATIONS!$C$5:$H$292,6,FALSE))))</f>
        <v/>
      </c>
      <c r="F182" s="91"/>
      <c r="G182" s="196"/>
      <c r="H182" s="188" t="str">
        <f>IF(ISNA(VLOOKUP(F182,DECLARATIONS!C$5:D$292,2,FALSE)),"",IF(VLOOKUP(F182,DECLARATIONS!C$5:D$292,2,FALSE)="","NOT DECLARED",VLOOKUP(F182,DECLARATIONS!C$5:D$292,2,FALSE)))</f>
        <v/>
      </c>
      <c r="I182" s="186">
        <f>IF(LOWER(G182)="dnf",1,IF(G182&lt;ScoringTable!B$3,ScoringTable!I$2,VLOOKUP((1000-G182),ScoringTable!G$2:I$95,3)))</f>
        <v>0</v>
      </c>
      <c r="J182" s="186" t="str" cm="1">
        <f t="array" ref="J182">IF(ISBLANK(G182), "", IF(NOT(ISNUMBER(G182)), "Not a valid time", IF(E182="","", IF(RIGHT(E182)="B", _xlfn.IFS(G182&gt;Data!$Z$7,"...",G182&gt;Data!$AA$7,"Stage 1",G182&gt;Data!$AB$7,"Stage 2",G182&gt;Data!$AC$7,"Stage 3",G182&gt;Data!$AD$7,"Stage 4",G182&gt;Data!$AE$7,"Stage 5",G182&gt;Data!$AF$7,"Stage 6",G182&gt;Data!$AG$7,"Stage 7",G182&gt;Data!$AH$7,"Stage 8",G182&lt;=Data!$AH$7,"Stage 9"), _xlfn.IFS(G182&gt;Data!$Z$18,"...",G182&gt;Data!$AA$18,"Stage 1",G182&gt;Data!$AB$18,"Stage 2",G182&gt;Data!$AC$18,"Stage 3",G182&gt;Data!$AD$18,"Stage 4",G182&gt;Data!$AE$18,"Stage 5",G182&gt;Data!$AF$18,"Stage 6",G182&gt;Data!$AG$18,"Stage 7",G182&gt;Data!$AH$18,"Stage 8",G182&lt;=Data!$AH$18,"Stage 9")))))</f>
        <v/>
      </c>
      <c r="K182" s="266" t="str" cm="1">
        <f t="array" ref="K182">IFERROR(_xlfn.IFNA(
                      _xlfn.IFS(
                      G182="", "",
                      AND(E182="U9B",G182&lt;=Data!$AI$7), "U9 Boys record",
                      AND(E182="U11B",G182&lt;=Data!$AI$12), "U11 Boys record",
                      AND(E182="U9G",G182&lt;=Data!$AI$18), "U9 Girls record",
                      AND(E182="U11G",G182&lt;=Data!$AI$23), "U11 Girls record"
                       ),""), "")</f>
        <v/>
      </c>
    </row>
    <row r="183" spans="1:11" s="11" customFormat="1" ht="16" customHeight="1">
      <c r="A183" s="187" t="s">
        <v>2</v>
      </c>
      <c r="B183" s="188" t="str">
        <f>IF(ISNA(VLOOKUP($F183,DECLARATIONS!C$5:D$292,2,FALSE)),"",IF(VLOOKUP($F183,DECLARATIONS!C$5:D$292,2,FALSE)="","NOT DECLARED",IF(ISNA(_xlfn.TEXTBEFORE(VLOOKUP($F183,DECLARATIONS!C$5:D$292,2,FALSE)," ")),VLOOKUP($F183,DECLARATIONS!C$5:D$292,2,FALSE),_xlfn.TEXTBEFORE(VLOOKUP($F183,DECLARATIONS!C$5:D$292,2,FALSE)," "))))</f>
        <v/>
      </c>
      <c r="C183" s="188" t="str">
        <f>IF(ISNA(VLOOKUP($F183,DECLARATIONS!C$5:D$292,2,FALSE)),"",IF(VLOOKUP($F183,DECLARATIONS!C$5:D$292,2,FALSE)="","NOT DECLARED",IF(ISNA(_xlfn.TEXTAFTER(VLOOKUP($F183,DECLARATIONS!C$5:D$292,2,FALSE)," ")),VLOOKUP($F183,DECLARATIONS!C$5:D$292,2,FALSE),_xlfn.TEXTAFTER(VLOOKUP($F183,DECLARATIONS!C$5:D$292,2,FALSE)," "))))</f>
        <v/>
      </c>
      <c r="D183" s="188" t="str">
        <f>IF(ISNA(VLOOKUP($F183,DECLARATIONS!$C$5:$G$292,5,FALSE)),"",IF(VLOOKUP($F183,DECLARATIONS!$C$5:$G$292,5,FALSE)="","NOT DECLARED",VLOOKUP($F183,DECLARATIONS!$C$5:$G$292,5,FALSE)))</f>
        <v/>
      </c>
      <c r="E183" s="188" t="str">
        <f>IF(ISNA(VLOOKUP($F183,DECLARATIONS!$C$5:$F$292,4,FALSE)),"",IF(VLOOKUP($F183,DECLARATIONS!$C$5:$F$292,4,FALSE)="","NOT DECLARED",VLOOKUP($F183,DECLARATIONS!$C$5:$F$292,4,FALSE)&amp;LEFT(VLOOKUP($F183,DECLARATIONS!$C$5:$H$292,6,FALSE))))</f>
        <v/>
      </c>
      <c r="F183" s="91"/>
      <c r="G183" s="196"/>
      <c r="H183" s="188" t="str">
        <f>IF(ISNA(VLOOKUP(F183,DECLARATIONS!C$5:D$292,2,FALSE)),"",IF(VLOOKUP(F183,DECLARATIONS!C$5:D$292,2,FALSE)="","NOT DECLARED",VLOOKUP(F183,DECLARATIONS!C$5:D$292,2,FALSE)))</f>
        <v/>
      </c>
      <c r="I183" s="186">
        <f>IF(LOWER(G183)="dnf",1,IF(G183&lt;ScoringTable!B$3,ScoringTable!I$2,VLOOKUP((1000-G183),ScoringTable!G$2:I$95,3)))</f>
        <v>0</v>
      </c>
      <c r="J183" s="186" t="str" cm="1">
        <f t="array" ref="J183">IF(ISBLANK(G183), "", IF(NOT(ISNUMBER(G183)), "Not a valid time", IF(E183="","", IF(RIGHT(E183)="B", _xlfn.IFS(G183&gt;Data!$Z$7,"...",G183&gt;Data!$AA$7,"Stage 1",G183&gt;Data!$AB$7,"Stage 2",G183&gt;Data!$AC$7,"Stage 3",G183&gt;Data!$AD$7,"Stage 4",G183&gt;Data!$AE$7,"Stage 5",G183&gt;Data!$AF$7,"Stage 6",G183&gt;Data!$AG$7,"Stage 7",G183&gt;Data!$AH$7,"Stage 8",G183&lt;=Data!$AH$7,"Stage 9"), _xlfn.IFS(G183&gt;Data!$Z$18,"...",G183&gt;Data!$AA$18,"Stage 1",G183&gt;Data!$AB$18,"Stage 2",G183&gt;Data!$AC$18,"Stage 3",G183&gt;Data!$AD$18,"Stage 4",G183&gt;Data!$AE$18,"Stage 5",G183&gt;Data!$AF$18,"Stage 6",G183&gt;Data!$AG$18,"Stage 7",G183&gt;Data!$AH$18,"Stage 8",G183&lt;=Data!$AH$18,"Stage 9")))))</f>
        <v/>
      </c>
      <c r="K183" s="266" t="str" cm="1">
        <f t="array" ref="K183">IFERROR(_xlfn.IFNA(
                      _xlfn.IFS(
                      G183="", "",
                      AND(E183="U9B",G183&lt;=Data!$AI$7), "U9 Boys record",
                      AND(E183="U11B",G183&lt;=Data!$AI$12), "U11 Boys record",
                      AND(E183="U9G",G183&lt;=Data!$AI$18), "U9 Girls record",
                      AND(E183="U11G",G183&lt;=Data!$AI$23), "U11 Girls record"
                       ),""), "")</f>
        <v/>
      </c>
    </row>
    <row r="184" spans="1:11" s="11" customFormat="1" ht="16" customHeight="1">
      <c r="A184" s="187" t="s">
        <v>2</v>
      </c>
      <c r="B184" s="188" t="str">
        <f>IF(ISNA(VLOOKUP($F184,DECLARATIONS!C$5:D$292,2,FALSE)),"",IF(VLOOKUP($F184,DECLARATIONS!C$5:D$292,2,FALSE)="","NOT DECLARED",IF(ISNA(_xlfn.TEXTBEFORE(VLOOKUP($F184,DECLARATIONS!C$5:D$292,2,FALSE)," ")),VLOOKUP($F184,DECLARATIONS!C$5:D$292,2,FALSE),_xlfn.TEXTBEFORE(VLOOKUP($F184,DECLARATIONS!C$5:D$292,2,FALSE)," "))))</f>
        <v/>
      </c>
      <c r="C184" s="188" t="str">
        <f>IF(ISNA(VLOOKUP($F184,DECLARATIONS!C$5:D$292,2,FALSE)),"",IF(VLOOKUP($F184,DECLARATIONS!C$5:D$292,2,FALSE)="","NOT DECLARED",IF(ISNA(_xlfn.TEXTAFTER(VLOOKUP($F184,DECLARATIONS!C$5:D$292,2,FALSE)," ")),VLOOKUP($F184,DECLARATIONS!C$5:D$292,2,FALSE),_xlfn.TEXTAFTER(VLOOKUP($F184,DECLARATIONS!C$5:D$292,2,FALSE)," "))))</f>
        <v/>
      </c>
      <c r="D184" s="188" t="str">
        <f>IF(ISNA(VLOOKUP($F184,DECLARATIONS!$C$5:$G$292,5,FALSE)),"",IF(VLOOKUP($F184,DECLARATIONS!$C$5:$G$292,5,FALSE)="","NOT DECLARED",VLOOKUP($F184,DECLARATIONS!$C$5:$G$292,5,FALSE)))</f>
        <v/>
      </c>
      <c r="E184" s="188" t="str">
        <f>IF(ISNA(VLOOKUP($F184,DECLARATIONS!$C$5:$F$292,4,FALSE)),"",IF(VLOOKUP($F184,DECLARATIONS!$C$5:$F$292,4,FALSE)="","NOT DECLARED",VLOOKUP($F184,DECLARATIONS!$C$5:$F$292,4,FALSE)&amp;LEFT(VLOOKUP($F184,DECLARATIONS!$C$5:$H$292,6,FALSE))))</f>
        <v/>
      </c>
      <c r="F184" s="91"/>
      <c r="G184" s="196"/>
      <c r="H184" s="188" t="str">
        <f>IF(ISNA(VLOOKUP(F184,DECLARATIONS!C$5:D$292,2,FALSE)),"",IF(VLOOKUP(F184,DECLARATIONS!C$5:D$292,2,FALSE)="","NOT DECLARED",VLOOKUP(F184,DECLARATIONS!C$5:D$292,2,FALSE)))</f>
        <v/>
      </c>
      <c r="I184" s="186">
        <f>IF(LOWER(G184)="dnf",1,IF(G184&lt;ScoringTable!B$3,ScoringTable!I$2,VLOOKUP((1000-G184),ScoringTable!G$2:I$95,3)))</f>
        <v>0</v>
      </c>
      <c r="J184" s="186" t="str" cm="1">
        <f t="array" ref="J184">IF(ISBLANK(G184), "", IF(NOT(ISNUMBER(G184)), "Not a valid time", IF(E184="","", IF(RIGHT(E184)="B", _xlfn.IFS(G184&gt;Data!$Z$7,"...",G184&gt;Data!$AA$7,"Stage 1",G184&gt;Data!$AB$7,"Stage 2",G184&gt;Data!$AC$7,"Stage 3",G184&gt;Data!$AD$7,"Stage 4",G184&gt;Data!$AE$7,"Stage 5",G184&gt;Data!$AF$7,"Stage 6",G184&gt;Data!$AG$7,"Stage 7",G184&gt;Data!$AH$7,"Stage 8",G184&lt;=Data!$AH$7,"Stage 9"), _xlfn.IFS(G184&gt;Data!$Z$18,"...",G184&gt;Data!$AA$18,"Stage 1",G184&gt;Data!$AB$18,"Stage 2",G184&gt;Data!$AC$18,"Stage 3",G184&gt;Data!$AD$18,"Stage 4",G184&gt;Data!$AE$18,"Stage 5",G184&gt;Data!$AF$18,"Stage 6",G184&gt;Data!$AG$18,"Stage 7",G184&gt;Data!$AH$18,"Stage 8",G184&lt;=Data!$AH$18,"Stage 9")))))</f>
        <v/>
      </c>
      <c r="K184" s="266" t="str" cm="1">
        <f t="array" ref="K184">IFERROR(_xlfn.IFNA(
                      _xlfn.IFS(
                      G184="", "",
                      AND(E184="U9B",G184&lt;=Data!$AI$7), "U9 Boys record",
                      AND(E184="U11B",G184&lt;=Data!$AI$12), "U11 Boys record",
                      AND(E184="U9G",G184&lt;=Data!$AI$18), "U9 Girls record",
                      AND(E184="U11G",G184&lt;=Data!$AI$23), "U11 Girls record"
                       ),""), "")</f>
        <v/>
      </c>
    </row>
    <row r="185" spans="1:11" s="11" customFormat="1" ht="16" customHeight="1">
      <c r="A185" s="187" t="s">
        <v>2</v>
      </c>
      <c r="B185" s="188" t="str">
        <f>IF(ISNA(VLOOKUP($F185,DECLARATIONS!C$5:D$292,2,FALSE)),"",IF(VLOOKUP($F185,DECLARATIONS!C$5:D$292,2,FALSE)="","NOT DECLARED",IF(ISNA(_xlfn.TEXTBEFORE(VLOOKUP($F185,DECLARATIONS!C$5:D$292,2,FALSE)," ")),VLOOKUP($F185,DECLARATIONS!C$5:D$292,2,FALSE),_xlfn.TEXTBEFORE(VLOOKUP($F185,DECLARATIONS!C$5:D$292,2,FALSE)," "))))</f>
        <v/>
      </c>
      <c r="C185" s="188" t="str">
        <f>IF(ISNA(VLOOKUP($F185,DECLARATIONS!C$5:D$292,2,FALSE)),"",IF(VLOOKUP($F185,DECLARATIONS!C$5:D$292,2,FALSE)="","NOT DECLARED",IF(ISNA(_xlfn.TEXTAFTER(VLOOKUP($F185,DECLARATIONS!C$5:D$292,2,FALSE)," ")),VLOOKUP($F185,DECLARATIONS!C$5:D$292,2,FALSE),_xlfn.TEXTAFTER(VLOOKUP($F185,DECLARATIONS!C$5:D$292,2,FALSE)," "))))</f>
        <v/>
      </c>
      <c r="D185" s="188" t="str">
        <f>IF(ISNA(VLOOKUP($F185,DECLARATIONS!$C$5:$G$292,5,FALSE)),"",IF(VLOOKUP($F185,DECLARATIONS!$C$5:$G$292,5,FALSE)="","NOT DECLARED",VLOOKUP($F185,DECLARATIONS!$C$5:$G$292,5,FALSE)))</f>
        <v/>
      </c>
      <c r="E185" s="188" t="str">
        <f>IF(ISNA(VLOOKUP($F185,DECLARATIONS!$C$5:$F$292,4,FALSE)),"",IF(VLOOKUP($F185,DECLARATIONS!$C$5:$F$292,4,FALSE)="","NOT DECLARED",VLOOKUP($F185,DECLARATIONS!$C$5:$F$292,4,FALSE)&amp;LEFT(VLOOKUP($F185,DECLARATIONS!$C$5:$H$292,6,FALSE))))</f>
        <v/>
      </c>
      <c r="F185" s="91"/>
      <c r="G185" s="196"/>
      <c r="H185" s="188" t="str">
        <f>IF(ISNA(VLOOKUP(F185,DECLARATIONS!C$5:D$292,2,FALSE)),"",IF(VLOOKUP(F185,DECLARATIONS!C$5:D$292,2,FALSE)="","NOT DECLARED",VLOOKUP(F185,DECLARATIONS!C$5:D$292,2,FALSE)))</f>
        <v/>
      </c>
      <c r="I185" s="186">
        <f>IF(LOWER(G185)="dnf",1,IF(G185&lt;ScoringTable!B$3,ScoringTable!I$2,VLOOKUP((1000-G185),ScoringTable!G$2:I$95,3)))</f>
        <v>0</v>
      </c>
      <c r="J185" s="186" t="str" cm="1">
        <f t="array" ref="J185">IF(ISBLANK(G185), "", IF(NOT(ISNUMBER(G185)), "Not a valid time", IF(E185="","", IF(RIGHT(E185)="B", _xlfn.IFS(G185&gt;Data!$Z$7,"...",G185&gt;Data!$AA$7,"Stage 1",G185&gt;Data!$AB$7,"Stage 2",G185&gt;Data!$AC$7,"Stage 3",G185&gt;Data!$AD$7,"Stage 4",G185&gt;Data!$AE$7,"Stage 5",G185&gt;Data!$AF$7,"Stage 6",G185&gt;Data!$AG$7,"Stage 7",G185&gt;Data!$AH$7,"Stage 8",G185&lt;=Data!$AH$7,"Stage 9"), _xlfn.IFS(G185&gt;Data!$Z$18,"...",G185&gt;Data!$AA$18,"Stage 1",G185&gt;Data!$AB$18,"Stage 2",G185&gt;Data!$AC$18,"Stage 3",G185&gt;Data!$AD$18,"Stage 4",G185&gt;Data!$AE$18,"Stage 5",G185&gt;Data!$AF$18,"Stage 6",G185&gt;Data!$AG$18,"Stage 7",G185&gt;Data!$AH$18,"Stage 8",G185&lt;=Data!$AH$18,"Stage 9")))))</f>
        <v/>
      </c>
      <c r="K185" s="266" t="str" cm="1">
        <f t="array" ref="K185">IFERROR(_xlfn.IFNA(
                      _xlfn.IFS(
                      G185="", "",
                      AND(E185="U9B",G185&lt;=Data!$AI$7), "U9 Boys record",
                      AND(E185="U11B",G185&lt;=Data!$AI$12), "U11 Boys record",
                      AND(E185="U9G",G185&lt;=Data!$AI$18), "U9 Girls record",
                      AND(E185="U11G",G185&lt;=Data!$AI$23), "U11 Girls record"
                       ),""), "")</f>
        <v/>
      </c>
    </row>
    <row r="186" spans="1:11" s="11" customFormat="1" ht="16" customHeight="1">
      <c r="A186" s="187" t="s">
        <v>2</v>
      </c>
      <c r="B186" s="188" t="str">
        <f>IF(ISNA(VLOOKUP($F186,DECLARATIONS!C$5:D$292,2,FALSE)),"",IF(VLOOKUP($F186,DECLARATIONS!C$5:D$292,2,FALSE)="","NOT DECLARED",IF(ISNA(_xlfn.TEXTBEFORE(VLOOKUP($F186,DECLARATIONS!C$5:D$292,2,FALSE)," ")),VLOOKUP($F186,DECLARATIONS!C$5:D$292,2,FALSE),_xlfn.TEXTBEFORE(VLOOKUP($F186,DECLARATIONS!C$5:D$292,2,FALSE)," "))))</f>
        <v/>
      </c>
      <c r="C186" s="188" t="str">
        <f>IF(ISNA(VLOOKUP($F186,DECLARATIONS!C$5:D$292,2,FALSE)),"",IF(VLOOKUP($F186,DECLARATIONS!C$5:D$292,2,FALSE)="","NOT DECLARED",IF(ISNA(_xlfn.TEXTAFTER(VLOOKUP($F186,DECLARATIONS!C$5:D$292,2,FALSE)," ")),VLOOKUP($F186,DECLARATIONS!C$5:D$292,2,FALSE),_xlfn.TEXTAFTER(VLOOKUP($F186,DECLARATIONS!C$5:D$292,2,FALSE)," "))))</f>
        <v/>
      </c>
      <c r="D186" s="188" t="str">
        <f>IF(ISNA(VLOOKUP($F186,DECLARATIONS!$C$5:$G$292,5,FALSE)),"",IF(VLOOKUP($F186,DECLARATIONS!$C$5:$G$292,5,FALSE)="","NOT DECLARED",VLOOKUP($F186,DECLARATIONS!$C$5:$G$292,5,FALSE)))</f>
        <v/>
      </c>
      <c r="E186" s="188" t="str">
        <f>IF(ISNA(VLOOKUP($F186,DECLARATIONS!$C$5:$F$292,4,FALSE)),"",IF(VLOOKUP($F186,DECLARATIONS!$C$5:$F$292,4,FALSE)="","NOT DECLARED",VLOOKUP($F186,DECLARATIONS!$C$5:$F$292,4,FALSE)&amp;LEFT(VLOOKUP($F186,DECLARATIONS!$C$5:$H$292,6,FALSE))))</f>
        <v/>
      </c>
      <c r="F186" s="91"/>
      <c r="G186" s="196"/>
      <c r="H186" s="188" t="str">
        <f>IF(ISNA(VLOOKUP(F186,DECLARATIONS!C$5:D$292,2,FALSE)),"",IF(VLOOKUP(F186,DECLARATIONS!C$5:D$292,2,FALSE)="","NOT DECLARED",VLOOKUP(F186,DECLARATIONS!C$5:D$292,2,FALSE)))</f>
        <v/>
      </c>
      <c r="I186" s="186">
        <f>IF(LOWER(G186)="dnf",1,IF(G186&lt;ScoringTable!B$3,ScoringTable!I$2,VLOOKUP((1000-G186),ScoringTable!G$2:I$95,3)))</f>
        <v>0</v>
      </c>
      <c r="J186" s="186" t="str" cm="1">
        <f t="array" ref="J186">IF(ISBLANK(G186), "", IF(NOT(ISNUMBER(G186)), "Not a valid time", IF(E186="","", IF(RIGHT(E186)="B", _xlfn.IFS(G186&gt;Data!$Z$7,"...",G186&gt;Data!$AA$7,"Stage 1",G186&gt;Data!$AB$7,"Stage 2",G186&gt;Data!$AC$7,"Stage 3",G186&gt;Data!$AD$7,"Stage 4",G186&gt;Data!$AE$7,"Stage 5",G186&gt;Data!$AF$7,"Stage 6",G186&gt;Data!$AG$7,"Stage 7",G186&gt;Data!$AH$7,"Stage 8",G186&lt;=Data!$AH$7,"Stage 9"), _xlfn.IFS(G186&gt;Data!$Z$18,"...",G186&gt;Data!$AA$18,"Stage 1",G186&gt;Data!$AB$18,"Stage 2",G186&gt;Data!$AC$18,"Stage 3",G186&gt;Data!$AD$18,"Stage 4",G186&gt;Data!$AE$18,"Stage 5",G186&gt;Data!$AF$18,"Stage 6",G186&gt;Data!$AG$18,"Stage 7",G186&gt;Data!$AH$18,"Stage 8",G186&lt;=Data!$AH$18,"Stage 9")))))</f>
        <v/>
      </c>
      <c r="K186" s="266" t="str" cm="1">
        <f t="array" ref="K186">IFERROR(_xlfn.IFNA(
                      _xlfn.IFS(
                      G186="", "",
                      AND(E186="U9B",G186&lt;=Data!$AI$7), "U9 Boys record",
                      AND(E186="U11B",G186&lt;=Data!$AI$12), "U11 Boys record",
                      AND(E186="U9G",G186&lt;=Data!$AI$18), "U9 Girls record",
                      AND(E186="U11G",G186&lt;=Data!$AI$23), "U11 Girls record"
                       ),""), "")</f>
        <v/>
      </c>
    </row>
    <row r="187" spans="1:11" s="11" customFormat="1" ht="16" customHeight="1">
      <c r="A187" s="187" t="s">
        <v>2</v>
      </c>
      <c r="B187" s="188" t="str">
        <f>IF(ISNA(VLOOKUP($F187,DECLARATIONS!C$5:D$292,2,FALSE)),"",IF(VLOOKUP($F187,DECLARATIONS!C$5:D$292,2,FALSE)="","NOT DECLARED",IF(ISNA(_xlfn.TEXTBEFORE(VLOOKUP($F187,DECLARATIONS!C$5:D$292,2,FALSE)," ")),VLOOKUP($F187,DECLARATIONS!C$5:D$292,2,FALSE),_xlfn.TEXTBEFORE(VLOOKUP($F187,DECLARATIONS!C$5:D$292,2,FALSE)," "))))</f>
        <v/>
      </c>
      <c r="C187" s="188" t="str">
        <f>IF(ISNA(VLOOKUP($F187,DECLARATIONS!C$5:D$292,2,FALSE)),"",IF(VLOOKUP($F187,DECLARATIONS!C$5:D$292,2,FALSE)="","NOT DECLARED",IF(ISNA(_xlfn.TEXTAFTER(VLOOKUP($F187,DECLARATIONS!C$5:D$292,2,FALSE)," ")),VLOOKUP($F187,DECLARATIONS!C$5:D$292,2,FALSE),_xlfn.TEXTAFTER(VLOOKUP($F187,DECLARATIONS!C$5:D$292,2,FALSE)," "))))</f>
        <v/>
      </c>
      <c r="D187" s="188" t="str">
        <f>IF(ISNA(VLOOKUP($F187,DECLARATIONS!$C$5:$G$292,5,FALSE)),"",IF(VLOOKUP($F187,DECLARATIONS!$C$5:$G$292,5,FALSE)="","NOT DECLARED",VLOOKUP($F187,DECLARATIONS!$C$5:$G$292,5,FALSE)))</f>
        <v/>
      </c>
      <c r="E187" s="188" t="str">
        <f>IF(ISNA(VLOOKUP($F187,DECLARATIONS!$C$5:$F$292,4,FALSE)),"",IF(VLOOKUP($F187,DECLARATIONS!$C$5:$F$292,4,FALSE)="","NOT DECLARED",VLOOKUP($F187,DECLARATIONS!$C$5:$F$292,4,FALSE)&amp;LEFT(VLOOKUP($F187,DECLARATIONS!$C$5:$H$292,6,FALSE))))</f>
        <v/>
      </c>
      <c r="F187" s="91"/>
      <c r="G187" s="196"/>
      <c r="H187" s="188" t="str">
        <f>IF(ISNA(VLOOKUP(F187,DECLARATIONS!C$5:D$292,2,FALSE)),"",IF(VLOOKUP(F187,DECLARATIONS!C$5:D$292,2,FALSE)="","NOT DECLARED",VLOOKUP(F187,DECLARATIONS!C$5:D$292,2,FALSE)))</f>
        <v/>
      </c>
      <c r="I187" s="186">
        <f>IF(LOWER(G187)="dnf",1,IF(G187&lt;ScoringTable!B$3,ScoringTable!I$2,VLOOKUP((1000-G187),ScoringTable!G$2:I$95,3)))</f>
        <v>0</v>
      </c>
      <c r="J187" s="186" t="str" cm="1">
        <f t="array" ref="J187">IF(ISBLANK(G187), "", IF(NOT(ISNUMBER(G187)), "Not a valid time", IF(E187="","", IF(RIGHT(E187)="B", _xlfn.IFS(G187&gt;Data!$Z$7,"...",G187&gt;Data!$AA$7,"Stage 1",G187&gt;Data!$AB$7,"Stage 2",G187&gt;Data!$AC$7,"Stage 3",G187&gt;Data!$AD$7,"Stage 4",G187&gt;Data!$AE$7,"Stage 5",G187&gt;Data!$AF$7,"Stage 6",G187&gt;Data!$AG$7,"Stage 7",G187&gt;Data!$AH$7,"Stage 8",G187&lt;=Data!$AH$7,"Stage 9"), _xlfn.IFS(G187&gt;Data!$Z$18,"...",G187&gt;Data!$AA$18,"Stage 1",G187&gt;Data!$AB$18,"Stage 2",G187&gt;Data!$AC$18,"Stage 3",G187&gt;Data!$AD$18,"Stage 4",G187&gt;Data!$AE$18,"Stage 5",G187&gt;Data!$AF$18,"Stage 6",G187&gt;Data!$AG$18,"Stage 7",G187&gt;Data!$AH$18,"Stage 8",G187&lt;=Data!$AH$18,"Stage 9")))))</f>
        <v/>
      </c>
      <c r="K187" s="266" t="str" cm="1">
        <f t="array" ref="K187">IFERROR(_xlfn.IFNA(
                      _xlfn.IFS(
                      G187="", "",
                      AND(E187="U9B",G187&lt;=Data!$AI$7), "U9 Boys record",
                      AND(E187="U11B",G187&lt;=Data!$AI$12), "U11 Boys record",
                      AND(E187="U9G",G187&lt;=Data!$AI$18), "U9 Girls record",
                      AND(E187="U11G",G187&lt;=Data!$AI$23), "U11 Girls record"
                       ),""), "")</f>
        <v/>
      </c>
    </row>
    <row r="188" spans="1:11" s="11" customFormat="1" ht="16" customHeight="1">
      <c r="A188" s="187" t="s">
        <v>2</v>
      </c>
      <c r="B188" s="188" t="str">
        <f>IF(ISNA(VLOOKUP($F188,DECLARATIONS!C$5:D$292,2,FALSE)),"",IF(VLOOKUP($F188,DECLARATIONS!C$5:D$292,2,FALSE)="","NOT DECLARED",IF(ISNA(_xlfn.TEXTBEFORE(VLOOKUP($F188,DECLARATIONS!C$5:D$292,2,FALSE)," ")),VLOOKUP($F188,DECLARATIONS!C$5:D$292,2,FALSE),_xlfn.TEXTBEFORE(VLOOKUP($F188,DECLARATIONS!C$5:D$292,2,FALSE)," "))))</f>
        <v/>
      </c>
      <c r="C188" s="188" t="str">
        <f>IF(ISNA(VLOOKUP($F188,DECLARATIONS!C$5:D$292,2,FALSE)),"",IF(VLOOKUP($F188,DECLARATIONS!C$5:D$292,2,FALSE)="","NOT DECLARED",IF(ISNA(_xlfn.TEXTAFTER(VLOOKUP($F188,DECLARATIONS!C$5:D$292,2,FALSE)," ")),VLOOKUP($F188,DECLARATIONS!C$5:D$292,2,FALSE),_xlfn.TEXTAFTER(VLOOKUP($F188,DECLARATIONS!C$5:D$292,2,FALSE)," "))))</f>
        <v/>
      </c>
      <c r="D188" s="188" t="str">
        <f>IF(ISNA(VLOOKUP($F188,DECLARATIONS!$C$5:$G$292,5,FALSE)),"",IF(VLOOKUP($F188,DECLARATIONS!$C$5:$G$292,5,FALSE)="","NOT DECLARED",VLOOKUP($F188,DECLARATIONS!$C$5:$G$292,5,FALSE)))</f>
        <v/>
      </c>
      <c r="E188" s="188" t="str">
        <f>IF(ISNA(VLOOKUP($F188,DECLARATIONS!$C$5:$F$292,4,FALSE)),"",IF(VLOOKUP($F188,DECLARATIONS!$C$5:$F$292,4,FALSE)="","NOT DECLARED",VLOOKUP($F188,DECLARATIONS!$C$5:$F$292,4,FALSE)&amp;LEFT(VLOOKUP($F188,DECLARATIONS!$C$5:$H$292,6,FALSE))))</f>
        <v/>
      </c>
      <c r="F188" s="91"/>
      <c r="G188" s="196"/>
      <c r="H188" s="188" t="str">
        <f>IF(ISNA(VLOOKUP(F188,DECLARATIONS!C$5:D$292,2,FALSE)),"",IF(VLOOKUP(F188,DECLARATIONS!C$5:D$292,2,FALSE)="","NOT DECLARED",VLOOKUP(F188,DECLARATIONS!C$5:D$292,2,FALSE)))</f>
        <v/>
      </c>
      <c r="I188" s="186">
        <f>IF(LOWER(G188)="dnf",1,IF(G188&lt;ScoringTable!B$3,ScoringTable!I$2,VLOOKUP((1000-G188),ScoringTable!G$2:I$95,3)))</f>
        <v>0</v>
      </c>
      <c r="J188" s="186" t="str" cm="1">
        <f t="array" ref="J188">IF(ISBLANK(G188), "", IF(NOT(ISNUMBER(G188)), "Not a valid time", IF(E188="","", IF(RIGHT(E188)="B", _xlfn.IFS(G188&gt;Data!$Z$7,"...",G188&gt;Data!$AA$7,"Stage 1",G188&gt;Data!$AB$7,"Stage 2",G188&gt;Data!$AC$7,"Stage 3",G188&gt;Data!$AD$7,"Stage 4",G188&gt;Data!$AE$7,"Stage 5",G188&gt;Data!$AF$7,"Stage 6",G188&gt;Data!$AG$7,"Stage 7",G188&gt;Data!$AH$7,"Stage 8",G188&lt;=Data!$AH$7,"Stage 9"), _xlfn.IFS(G188&gt;Data!$Z$18,"...",G188&gt;Data!$AA$18,"Stage 1",G188&gt;Data!$AB$18,"Stage 2",G188&gt;Data!$AC$18,"Stage 3",G188&gt;Data!$AD$18,"Stage 4",G188&gt;Data!$AE$18,"Stage 5",G188&gt;Data!$AF$18,"Stage 6",G188&gt;Data!$AG$18,"Stage 7",G188&gt;Data!$AH$18,"Stage 8",G188&lt;=Data!$AH$18,"Stage 9")))))</f>
        <v/>
      </c>
      <c r="K188" s="266" t="str" cm="1">
        <f t="array" ref="K188">IFERROR(_xlfn.IFNA(
                      _xlfn.IFS(
                      G188="", "",
                      AND(E188="U9B",G188&lt;=Data!$AI$7), "U9 Boys record",
                      AND(E188="U11B",G188&lt;=Data!$AI$12), "U11 Boys record",
                      AND(E188="U9G",G188&lt;=Data!$AI$18), "U9 Girls record",
                      AND(E188="U11G",G188&lt;=Data!$AI$23), "U11 Girls record"
                       ),""), "")</f>
        <v/>
      </c>
    </row>
    <row r="189" spans="1:11" s="11" customFormat="1" ht="16" customHeight="1">
      <c r="A189" s="187" t="s">
        <v>2</v>
      </c>
      <c r="B189" s="188" t="str">
        <f>IF(ISNA(VLOOKUP($F189,DECLARATIONS!C$5:D$292,2,FALSE)),"",IF(VLOOKUP($F189,DECLARATIONS!C$5:D$292,2,FALSE)="","NOT DECLARED",IF(ISNA(_xlfn.TEXTBEFORE(VLOOKUP($F189,DECLARATIONS!C$5:D$292,2,FALSE)," ")),VLOOKUP($F189,DECLARATIONS!C$5:D$292,2,FALSE),_xlfn.TEXTBEFORE(VLOOKUP($F189,DECLARATIONS!C$5:D$292,2,FALSE)," "))))</f>
        <v/>
      </c>
      <c r="C189" s="188" t="str">
        <f>IF(ISNA(VLOOKUP($F189,DECLARATIONS!C$5:D$292,2,FALSE)),"",IF(VLOOKUP($F189,DECLARATIONS!C$5:D$292,2,FALSE)="","NOT DECLARED",IF(ISNA(_xlfn.TEXTAFTER(VLOOKUP($F189,DECLARATIONS!C$5:D$292,2,FALSE)," ")),VLOOKUP($F189,DECLARATIONS!C$5:D$292,2,FALSE),_xlfn.TEXTAFTER(VLOOKUP($F189,DECLARATIONS!C$5:D$292,2,FALSE)," "))))</f>
        <v/>
      </c>
      <c r="D189" s="188" t="str">
        <f>IF(ISNA(VLOOKUP($F189,DECLARATIONS!$C$5:$G$292,5,FALSE)),"",IF(VLOOKUP($F189,DECLARATIONS!$C$5:$G$292,5,FALSE)="","NOT DECLARED",VLOOKUP($F189,DECLARATIONS!$C$5:$G$292,5,FALSE)))</f>
        <v/>
      </c>
      <c r="E189" s="188" t="str">
        <f>IF(ISNA(VLOOKUP($F189,DECLARATIONS!$C$5:$F$292,4,FALSE)),"",IF(VLOOKUP($F189,DECLARATIONS!$C$5:$F$292,4,FALSE)="","NOT DECLARED",VLOOKUP($F189,DECLARATIONS!$C$5:$F$292,4,FALSE)&amp;LEFT(VLOOKUP($F189,DECLARATIONS!$C$5:$H$292,6,FALSE))))</f>
        <v/>
      </c>
      <c r="F189" s="91"/>
      <c r="G189" s="196"/>
      <c r="H189" s="188" t="str">
        <f>IF(ISNA(VLOOKUP(F189,DECLARATIONS!C$5:D$292,2,FALSE)),"",IF(VLOOKUP(F189,DECLARATIONS!C$5:D$292,2,FALSE)="","NOT DECLARED",VLOOKUP(F189,DECLARATIONS!C$5:D$292,2,FALSE)))</f>
        <v/>
      </c>
      <c r="I189" s="186">
        <f>IF(LOWER(G189)="dnf",1,IF(G189&lt;ScoringTable!B$3,ScoringTable!I$2,VLOOKUP((1000-G189),ScoringTable!G$2:I$95,3)))</f>
        <v>0</v>
      </c>
      <c r="J189" s="186" t="str" cm="1">
        <f t="array" ref="J189">IF(ISBLANK(G189), "", IF(NOT(ISNUMBER(G189)), "Not a valid time", IF(E189="","", IF(RIGHT(E189)="B", _xlfn.IFS(G189&gt;Data!$Z$7,"...",G189&gt;Data!$AA$7,"Stage 1",G189&gt;Data!$AB$7,"Stage 2",G189&gt;Data!$AC$7,"Stage 3",G189&gt;Data!$AD$7,"Stage 4",G189&gt;Data!$AE$7,"Stage 5",G189&gt;Data!$AF$7,"Stage 6",G189&gt;Data!$AG$7,"Stage 7",G189&gt;Data!$AH$7,"Stage 8",G189&lt;=Data!$AH$7,"Stage 9"), _xlfn.IFS(G189&gt;Data!$Z$18,"...",G189&gt;Data!$AA$18,"Stage 1",G189&gt;Data!$AB$18,"Stage 2",G189&gt;Data!$AC$18,"Stage 3",G189&gt;Data!$AD$18,"Stage 4",G189&gt;Data!$AE$18,"Stage 5",G189&gt;Data!$AF$18,"Stage 6",G189&gt;Data!$AG$18,"Stage 7",G189&gt;Data!$AH$18,"Stage 8",G189&lt;=Data!$AH$18,"Stage 9")))))</f>
        <v/>
      </c>
      <c r="K189" s="266" t="str" cm="1">
        <f t="array" ref="K189">IFERROR(_xlfn.IFNA(
                      _xlfn.IFS(
                      G189="", "",
                      AND(E189="U9B",G189&lt;=Data!$AI$7), "U9 Boys record",
                      AND(E189="U11B",G189&lt;=Data!$AI$12), "U11 Boys record",
                      AND(E189="U9G",G189&lt;=Data!$AI$18), "U9 Girls record",
                      AND(E189="U11G",G189&lt;=Data!$AI$23), "U11 Girls record"
                       ),""), "")</f>
        <v/>
      </c>
    </row>
    <row r="190" spans="1:11" s="11" customFormat="1" ht="16" customHeight="1">
      <c r="A190" s="187" t="s">
        <v>2</v>
      </c>
      <c r="B190" s="188" t="str">
        <f>IF(ISNA(VLOOKUP($F190,DECLARATIONS!C$5:D$292,2,FALSE)),"",IF(VLOOKUP($F190,DECLARATIONS!C$5:D$292,2,FALSE)="","NOT DECLARED",IF(ISNA(_xlfn.TEXTBEFORE(VLOOKUP($F190,DECLARATIONS!C$5:D$292,2,FALSE)," ")),VLOOKUP($F190,DECLARATIONS!C$5:D$292,2,FALSE),_xlfn.TEXTBEFORE(VLOOKUP($F190,DECLARATIONS!C$5:D$292,2,FALSE)," "))))</f>
        <v/>
      </c>
      <c r="C190" s="188" t="str">
        <f>IF(ISNA(VLOOKUP($F190,DECLARATIONS!C$5:D$292,2,FALSE)),"",IF(VLOOKUP($F190,DECLARATIONS!C$5:D$292,2,FALSE)="","NOT DECLARED",IF(ISNA(_xlfn.TEXTAFTER(VLOOKUP($F190,DECLARATIONS!C$5:D$292,2,FALSE)," ")),VLOOKUP($F190,DECLARATIONS!C$5:D$292,2,FALSE),_xlfn.TEXTAFTER(VLOOKUP($F190,DECLARATIONS!C$5:D$292,2,FALSE)," "))))</f>
        <v/>
      </c>
      <c r="D190" s="188" t="str">
        <f>IF(ISNA(VLOOKUP($F190,DECLARATIONS!$C$5:$G$292,5,FALSE)),"",IF(VLOOKUP($F190,DECLARATIONS!$C$5:$G$292,5,FALSE)="","NOT DECLARED",VLOOKUP($F190,DECLARATIONS!$C$5:$G$292,5,FALSE)))</f>
        <v/>
      </c>
      <c r="E190" s="188" t="str">
        <f>IF(ISNA(VLOOKUP($F190,DECLARATIONS!$C$5:$F$292,4,FALSE)),"",IF(VLOOKUP($F190,DECLARATIONS!$C$5:$F$292,4,FALSE)="","NOT DECLARED",VLOOKUP($F190,DECLARATIONS!$C$5:$F$292,4,FALSE)&amp;LEFT(VLOOKUP($F190,DECLARATIONS!$C$5:$H$292,6,FALSE))))</f>
        <v/>
      </c>
      <c r="F190" s="91"/>
      <c r="G190" s="196"/>
      <c r="H190" s="188" t="str">
        <f>IF(ISNA(VLOOKUP(F190,DECLARATIONS!C$5:D$292,2,FALSE)),"",IF(VLOOKUP(F190,DECLARATIONS!C$5:D$292,2,FALSE)="","NOT DECLARED",VLOOKUP(F190,DECLARATIONS!C$5:D$292,2,FALSE)))</f>
        <v/>
      </c>
      <c r="I190" s="186">
        <f>IF(LOWER(G190)="dnf",1,IF(G190&lt;ScoringTable!B$3,ScoringTable!I$2,VLOOKUP((1000-G190),ScoringTable!G$2:I$95,3)))</f>
        <v>0</v>
      </c>
      <c r="J190" s="186" t="str" cm="1">
        <f t="array" ref="J190">IF(ISBLANK(G190), "", IF(NOT(ISNUMBER(G190)), "Not a valid time", IF(E190="","", IF(RIGHT(E190)="B", _xlfn.IFS(G190&gt;Data!$Z$7,"...",G190&gt;Data!$AA$7,"Stage 1",G190&gt;Data!$AB$7,"Stage 2",G190&gt;Data!$AC$7,"Stage 3",G190&gt;Data!$AD$7,"Stage 4",G190&gt;Data!$AE$7,"Stage 5",G190&gt;Data!$AF$7,"Stage 6",G190&gt;Data!$AG$7,"Stage 7",G190&gt;Data!$AH$7,"Stage 8",G190&lt;=Data!$AH$7,"Stage 9"), _xlfn.IFS(G190&gt;Data!$Z$18,"...",G190&gt;Data!$AA$18,"Stage 1",G190&gt;Data!$AB$18,"Stage 2",G190&gt;Data!$AC$18,"Stage 3",G190&gt;Data!$AD$18,"Stage 4",G190&gt;Data!$AE$18,"Stage 5",G190&gt;Data!$AF$18,"Stage 6",G190&gt;Data!$AG$18,"Stage 7",G190&gt;Data!$AH$18,"Stage 8",G190&lt;=Data!$AH$18,"Stage 9")))))</f>
        <v/>
      </c>
      <c r="K190" s="266" t="str" cm="1">
        <f t="array" ref="K190">IFERROR(_xlfn.IFNA(
                      _xlfn.IFS(
                      G190="", "",
                      AND(E190="U9B",G190&lt;=Data!$AI$7), "U9 Boys record",
                      AND(E190="U11B",G190&lt;=Data!$AI$12), "U11 Boys record",
                      AND(E190="U9G",G190&lt;=Data!$AI$18), "U9 Girls record",
                      AND(E190="U11G",G190&lt;=Data!$AI$23), "U11 Girls record"
                       ),""), "")</f>
        <v/>
      </c>
    </row>
    <row r="191" spans="1:11" s="11" customFormat="1" ht="16" customHeight="1">
      <c r="A191" s="187" t="s">
        <v>2</v>
      </c>
      <c r="B191" s="188" t="str">
        <f>IF(ISNA(VLOOKUP($F191,DECLARATIONS!C$5:D$292,2,FALSE)),"",IF(VLOOKUP($F191,DECLARATIONS!C$5:D$292,2,FALSE)="","NOT DECLARED",IF(ISNA(_xlfn.TEXTBEFORE(VLOOKUP($F191,DECLARATIONS!C$5:D$292,2,FALSE)," ")),VLOOKUP($F191,DECLARATIONS!C$5:D$292,2,FALSE),_xlfn.TEXTBEFORE(VLOOKUP($F191,DECLARATIONS!C$5:D$292,2,FALSE)," "))))</f>
        <v/>
      </c>
      <c r="C191" s="188" t="str">
        <f>IF(ISNA(VLOOKUP($F191,DECLARATIONS!C$5:D$292,2,FALSE)),"",IF(VLOOKUP($F191,DECLARATIONS!C$5:D$292,2,FALSE)="","NOT DECLARED",IF(ISNA(_xlfn.TEXTAFTER(VLOOKUP($F191,DECLARATIONS!C$5:D$292,2,FALSE)," ")),VLOOKUP($F191,DECLARATIONS!C$5:D$292,2,FALSE),_xlfn.TEXTAFTER(VLOOKUP($F191,DECLARATIONS!C$5:D$292,2,FALSE)," "))))</f>
        <v/>
      </c>
      <c r="D191" s="188" t="str">
        <f>IF(ISNA(VLOOKUP($F191,DECLARATIONS!$C$5:$G$292,5,FALSE)),"",IF(VLOOKUP($F191,DECLARATIONS!$C$5:$G$292,5,FALSE)="","NOT DECLARED",VLOOKUP($F191,DECLARATIONS!$C$5:$G$292,5,FALSE)))</f>
        <v/>
      </c>
      <c r="E191" s="188" t="str">
        <f>IF(ISNA(VLOOKUP($F191,DECLARATIONS!$C$5:$F$292,4,FALSE)),"",IF(VLOOKUP($F191,DECLARATIONS!$C$5:$F$292,4,FALSE)="","NOT DECLARED",VLOOKUP($F191,DECLARATIONS!$C$5:$F$292,4,FALSE)&amp;LEFT(VLOOKUP($F191,DECLARATIONS!$C$5:$H$292,6,FALSE))))</f>
        <v/>
      </c>
      <c r="F191" s="91"/>
      <c r="G191" s="196"/>
      <c r="H191" s="188" t="str">
        <f>IF(ISNA(VLOOKUP(F191,DECLARATIONS!C$5:D$292,2,FALSE)),"",IF(VLOOKUP(F191,DECLARATIONS!C$5:D$292,2,FALSE)="","NOT DECLARED",VLOOKUP(F191,DECLARATIONS!C$5:D$292,2,FALSE)))</f>
        <v/>
      </c>
      <c r="I191" s="186">
        <f>IF(LOWER(G191)="dnf",1,IF(G191&lt;ScoringTable!B$3,ScoringTable!I$2,VLOOKUP((1000-G191),ScoringTable!G$2:I$95,3)))</f>
        <v>0</v>
      </c>
      <c r="J191" s="186" t="str" cm="1">
        <f t="array" ref="J191">IF(ISBLANK(G191), "", IF(NOT(ISNUMBER(G191)), "Not a valid time", IF(E191="","", IF(RIGHT(E191)="B", _xlfn.IFS(G191&gt;Data!$Z$7,"...",G191&gt;Data!$AA$7,"Stage 1",G191&gt;Data!$AB$7,"Stage 2",G191&gt;Data!$AC$7,"Stage 3",G191&gt;Data!$AD$7,"Stage 4",G191&gt;Data!$AE$7,"Stage 5",G191&gt;Data!$AF$7,"Stage 6",G191&gt;Data!$AG$7,"Stage 7",G191&gt;Data!$AH$7,"Stage 8",G191&lt;=Data!$AH$7,"Stage 9"), _xlfn.IFS(G191&gt;Data!$Z$18,"...",G191&gt;Data!$AA$18,"Stage 1",G191&gt;Data!$AB$18,"Stage 2",G191&gt;Data!$AC$18,"Stage 3",G191&gt;Data!$AD$18,"Stage 4",G191&gt;Data!$AE$18,"Stage 5",G191&gt;Data!$AF$18,"Stage 6",G191&gt;Data!$AG$18,"Stage 7",G191&gt;Data!$AH$18,"Stage 8",G191&lt;=Data!$AH$18,"Stage 9")))))</f>
        <v/>
      </c>
      <c r="K191" s="266" t="str" cm="1">
        <f t="array" ref="K191">IFERROR(_xlfn.IFNA(
                      _xlfn.IFS(
                      G191="", "",
                      AND(E191="U9B",G191&lt;=Data!$AI$7), "U9 Boys record",
                      AND(E191="U11B",G191&lt;=Data!$AI$12), "U11 Boys record",
                      AND(E191="U9G",G191&lt;=Data!$AI$18), "U9 Girls record",
                      AND(E191="U11G",G191&lt;=Data!$AI$23), "U11 Girls record"
                       ),""), "")</f>
        <v/>
      </c>
    </row>
    <row r="192" spans="1:11" s="11" customFormat="1" ht="16" customHeight="1">
      <c r="A192" s="187" t="s">
        <v>2</v>
      </c>
      <c r="B192" s="188" t="str">
        <f>IF(ISNA(VLOOKUP($F192,DECLARATIONS!C$5:D$292,2,FALSE)),"",IF(VLOOKUP($F192,DECLARATIONS!C$5:D$292,2,FALSE)="","NOT DECLARED",IF(ISNA(_xlfn.TEXTBEFORE(VLOOKUP($F192,DECLARATIONS!C$5:D$292,2,FALSE)," ")),VLOOKUP($F192,DECLARATIONS!C$5:D$292,2,FALSE),_xlfn.TEXTBEFORE(VLOOKUP($F192,DECLARATIONS!C$5:D$292,2,FALSE)," "))))</f>
        <v/>
      </c>
      <c r="C192" s="188" t="str">
        <f>IF(ISNA(VLOOKUP($F192,DECLARATIONS!C$5:D$292,2,FALSE)),"",IF(VLOOKUP($F192,DECLARATIONS!C$5:D$292,2,FALSE)="","NOT DECLARED",IF(ISNA(_xlfn.TEXTAFTER(VLOOKUP($F192,DECLARATIONS!C$5:D$292,2,FALSE)," ")),VLOOKUP($F192,DECLARATIONS!C$5:D$292,2,FALSE),_xlfn.TEXTAFTER(VLOOKUP($F192,DECLARATIONS!C$5:D$292,2,FALSE)," "))))</f>
        <v/>
      </c>
      <c r="D192" s="188" t="str">
        <f>IF(ISNA(VLOOKUP($F192,DECLARATIONS!$C$5:$G$292,5,FALSE)),"",IF(VLOOKUP($F192,DECLARATIONS!$C$5:$G$292,5,FALSE)="","NOT DECLARED",VLOOKUP($F192,DECLARATIONS!$C$5:$G$292,5,FALSE)))</f>
        <v/>
      </c>
      <c r="E192" s="188" t="str">
        <f>IF(ISNA(VLOOKUP($F192,DECLARATIONS!$C$5:$F$292,4,FALSE)),"",IF(VLOOKUP($F192,DECLARATIONS!$C$5:$F$292,4,FALSE)="","NOT DECLARED",VLOOKUP($F192,DECLARATIONS!$C$5:$F$292,4,FALSE)&amp;LEFT(VLOOKUP($F192,DECLARATIONS!$C$5:$H$292,6,FALSE))))</f>
        <v/>
      </c>
      <c r="F192" s="91"/>
      <c r="G192" s="196"/>
      <c r="H192" s="188" t="str">
        <f>IF(ISNA(VLOOKUP(F192,DECLARATIONS!C$5:D$292,2,FALSE)),"",IF(VLOOKUP(F192,DECLARATIONS!C$5:D$292,2,FALSE)="","NOT DECLARED",VLOOKUP(F192,DECLARATIONS!C$5:D$292,2,FALSE)))</f>
        <v/>
      </c>
      <c r="I192" s="186">
        <f>IF(LOWER(G192)="dnf",1,IF(G192&lt;ScoringTable!B$3,ScoringTable!I$2,VLOOKUP((1000-G192),ScoringTable!G$2:I$95,3)))</f>
        <v>0</v>
      </c>
      <c r="J192" s="186" t="str" cm="1">
        <f t="array" ref="J192">IF(ISBLANK(G192), "", IF(NOT(ISNUMBER(G192)), "Not a valid time", IF(E192="","", IF(RIGHT(E192)="B", _xlfn.IFS(G192&gt;Data!$Z$7,"...",G192&gt;Data!$AA$7,"Stage 1",G192&gt;Data!$AB$7,"Stage 2",G192&gt;Data!$AC$7,"Stage 3",G192&gt;Data!$AD$7,"Stage 4",G192&gt;Data!$AE$7,"Stage 5",G192&gt;Data!$AF$7,"Stage 6",G192&gt;Data!$AG$7,"Stage 7",G192&gt;Data!$AH$7,"Stage 8",G192&lt;=Data!$AH$7,"Stage 9"), _xlfn.IFS(G192&gt;Data!$Z$18,"...",G192&gt;Data!$AA$18,"Stage 1",G192&gt;Data!$AB$18,"Stage 2",G192&gt;Data!$AC$18,"Stage 3",G192&gt;Data!$AD$18,"Stage 4",G192&gt;Data!$AE$18,"Stage 5",G192&gt;Data!$AF$18,"Stage 6",G192&gt;Data!$AG$18,"Stage 7",G192&gt;Data!$AH$18,"Stage 8",G192&lt;=Data!$AH$18,"Stage 9")))))</f>
        <v/>
      </c>
      <c r="K192" s="266" t="str" cm="1">
        <f t="array" ref="K192">IFERROR(_xlfn.IFNA(
                      _xlfn.IFS(
                      G192="", "",
                      AND(E192="U9B",G192&lt;=Data!$AI$7), "U9 Boys record",
                      AND(E192="U11B",G192&lt;=Data!$AI$12), "U11 Boys record",
                      AND(E192="U9G",G192&lt;=Data!$AI$18), "U9 Girls record",
                      AND(E192="U11G",G192&lt;=Data!$AI$23), "U11 Girls record"
                       ),""), "")</f>
        <v/>
      </c>
    </row>
    <row r="193" spans="1:11" s="11" customFormat="1" ht="16" customHeight="1">
      <c r="A193" s="187" t="s">
        <v>2</v>
      </c>
      <c r="B193" s="188" t="str">
        <f>IF(ISNA(VLOOKUP($F193,DECLARATIONS!C$5:D$292,2,FALSE)),"",IF(VLOOKUP($F193,DECLARATIONS!C$5:D$292,2,FALSE)="","NOT DECLARED",IF(ISNA(_xlfn.TEXTBEFORE(VLOOKUP($F193,DECLARATIONS!C$5:D$292,2,FALSE)," ")),VLOOKUP($F193,DECLARATIONS!C$5:D$292,2,FALSE),_xlfn.TEXTBEFORE(VLOOKUP($F193,DECLARATIONS!C$5:D$292,2,FALSE)," "))))</f>
        <v/>
      </c>
      <c r="C193" s="188" t="str">
        <f>IF(ISNA(VLOOKUP($F193,DECLARATIONS!C$5:D$292,2,FALSE)),"",IF(VLOOKUP($F193,DECLARATIONS!C$5:D$292,2,FALSE)="","NOT DECLARED",IF(ISNA(_xlfn.TEXTAFTER(VLOOKUP($F193,DECLARATIONS!C$5:D$292,2,FALSE)," ")),VLOOKUP($F193,DECLARATIONS!C$5:D$292,2,FALSE),_xlfn.TEXTAFTER(VLOOKUP($F193,DECLARATIONS!C$5:D$292,2,FALSE)," "))))</f>
        <v/>
      </c>
      <c r="D193" s="188" t="str">
        <f>IF(ISNA(VLOOKUP($F193,DECLARATIONS!$C$5:$G$292,5,FALSE)),"",IF(VLOOKUP($F193,DECLARATIONS!$C$5:$G$292,5,FALSE)="","NOT DECLARED",VLOOKUP($F193,DECLARATIONS!$C$5:$G$292,5,FALSE)))</f>
        <v/>
      </c>
      <c r="E193" s="188" t="str">
        <f>IF(ISNA(VLOOKUP($F193,DECLARATIONS!$C$5:$F$292,4,FALSE)),"",IF(VLOOKUP($F193,DECLARATIONS!$C$5:$F$292,4,FALSE)="","NOT DECLARED",VLOOKUP($F193,DECLARATIONS!$C$5:$F$292,4,FALSE)&amp;LEFT(VLOOKUP($F193,DECLARATIONS!$C$5:$H$292,6,FALSE))))</f>
        <v/>
      </c>
      <c r="F193" s="91"/>
      <c r="G193" s="196"/>
      <c r="H193" s="188" t="str">
        <f>IF(ISNA(VLOOKUP(F193,DECLARATIONS!C$5:D$292,2,FALSE)),"",IF(VLOOKUP(F193,DECLARATIONS!C$5:D$292,2,FALSE)="","NOT DECLARED",VLOOKUP(F193,DECLARATIONS!C$5:D$292,2,FALSE)))</f>
        <v/>
      </c>
      <c r="I193" s="186">
        <f>IF(LOWER(G193)="dnf",1,IF(G193&lt;ScoringTable!B$3,ScoringTable!I$2,VLOOKUP((1000-G193),ScoringTable!G$2:I$95,3)))</f>
        <v>0</v>
      </c>
      <c r="J193" s="186" t="str" cm="1">
        <f t="array" ref="J193">IF(ISBLANK(G193), "", IF(NOT(ISNUMBER(G193)), "Not a valid time", IF(E193="","", IF(RIGHT(E193)="B", _xlfn.IFS(G193&gt;Data!$Z$7,"...",G193&gt;Data!$AA$7,"Stage 1",G193&gt;Data!$AB$7,"Stage 2",G193&gt;Data!$AC$7,"Stage 3",G193&gt;Data!$AD$7,"Stage 4",G193&gt;Data!$AE$7,"Stage 5",G193&gt;Data!$AF$7,"Stage 6",G193&gt;Data!$AG$7,"Stage 7",G193&gt;Data!$AH$7,"Stage 8",G193&lt;=Data!$AH$7,"Stage 9"), _xlfn.IFS(G193&gt;Data!$Z$18,"...",G193&gt;Data!$AA$18,"Stage 1",G193&gt;Data!$AB$18,"Stage 2",G193&gt;Data!$AC$18,"Stage 3",G193&gt;Data!$AD$18,"Stage 4",G193&gt;Data!$AE$18,"Stage 5",G193&gt;Data!$AF$18,"Stage 6",G193&gt;Data!$AG$18,"Stage 7",G193&gt;Data!$AH$18,"Stage 8",G193&lt;=Data!$AH$18,"Stage 9")))))</f>
        <v/>
      </c>
      <c r="K193" s="266" t="str" cm="1">
        <f t="array" ref="K193">IFERROR(_xlfn.IFNA(
                      _xlfn.IFS(
                      G193="", "",
                      AND(E193="U9B",G193&lt;=Data!$AI$7), "U9 Boys record",
                      AND(E193="U11B",G193&lt;=Data!$AI$12), "U11 Boys record",
                      AND(E193="U9G",G193&lt;=Data!$AI$18), "U9 Girls record",
                      AND(E193="U11G",G193&lt;=Data!$AI$23), "U11 Girls record"
                       ),""), "")</f>
        <v/>
      </c>
    </row>
    <row r="194" spans="1:11" s="11" customFormat="1" ht="16" customHeight="1">
      <c r="A194" s="187" t="s">
        <v>2</v>
      </c>
      <c r="B194" s="188" t="str">
        <f>IF(ISNA(VLOOKUP($F194,DECLARATIONS!C$5:D$292,2,FALSE)),"",IF(VLOOKUP($F194,DECLARATIONS!C$5:D$292,2,FALSE)="","NOT DECLARED",IF(ISNA(_xlfn.TEXTBEFORE(VLOOKUP($F194,DECLARATIONS!C$5:D$292,2,FALSE)," ")),VLOOKUP($F194,DECLARATIONS!C$5:D$292,2,FALSE),_xlfn.TEXTBEFORE(VLOOKUP($F194,DECLARATIONS!C$5:D$292,2,FALSE)," "))))</f>
        <v/>
      </c>
      <c r="C194" s="188" t="str">
        <f>IF(ISNA(VLOOKUP($F194,DECLARATIONS!C$5:D$292,2,FALSE)),"",IF(VLOOKUP($F194,DECLARATIONS!C$5:D$292,2,FALSE)="","NOT DECLARED",IF(ISNA(_xlfn.TEXTAFTER(VLOOKUP($F194,DECLARATIONS!C$5:D$292,2,FALSE)," ")),VLOOKUP($F194,DECLARATIONS!C$5:D$292,2,FALSE),_xlfn.TEXTAFTER(VLOOKUP($F194,DECLARATIONS!C$5:D$292,2,FALSE)," "))))</f>
        <v/>
      </c>
      <c r="D194" s="188" t="str">
        <f>IF(ISNA(VLOOKUP($F194,DECLARATIONS!$C$5:$G$292,5,FALSE)),"",IF(VLOOKUP($F194,DECLARATIONS!$C$5:$G$292,5,FALSE)="","NOT DECLARED",VLOOKUP($F194,DECLARATIONS!$C$5:$G$292,5,FALSE)))</f>
        <v/>
      </c>
      <c r="E194" s="188" t="str">
        <f>IF(ISNA(VLOOKUP($F194,DECLARATIONS!$C$5:$F$292,4,FALSE)),"",IF(VLOOKUP($F194,DECLARATIONS!$C$5:$F$292,4,FALSE)="","NOT DECLARED",VLOOKUP($F194,DECLARATIONS!$C$5:$F$292,4,FALSE)&amp;LEFT(VLOOKUP($F194,DECLARATIONS!$C$5:$H$292,6,FALSE))))</f>
        <v/>
      </c>
      <c r="F194" s="91"/>
      <c r="G194" s="196"/>
      <c r="H194" s="188" t="str">
        <f>IF(ISNA(VLOOKUP(F194,DECLARATIONS!C$5:D$292,2,FALSE)),"",IF(VLOOKUP(F194,DECLARATIONS!C$5:D$292,2,FALSE)="","NOT DECLARED",VLOOKUP(F194,DECLARATIONS!C$5:D$292,2,FALSE)))</f>
        <v/>
      </c>
      <c r="I194" s="186">
        <f>IF(LOWER(G194)="dnf",1,IF(G194&lt;ScoringTable!B$3,ScoringTable!I$2,VLOOKUP((1000-G194),ScoringTable!G$2:I$95,3)))</f>
        <v>0</v>
      </c>
      <c r="J194" s="186" t="str" cm="1">
        <f t="array" ref="J194">IF(ISBLANK(G194), "", IF(NOT(ISNUMBER(G194)), "Not a valid time", IF(E194="","", IF(RIGHT(E194)="B", _xlfn.IFS(G194&gt;Data!$Z$7,"...",G194&gt;Data!$AA$7,"Stage 1",G194&gt;Data!$AB$7,"Stage 2",G194&gt;Data!$AC$7,"Stage 3",G194&gt;Data!$AD$7,"Stage 4",G194&gt;Data!$AE$7,"Stage 5",G194&gt;Data!$AF$7,"Stage 6",G194&gt;Data!$AG$7,"Stage 7",G194&gt;Data!$AH$7,"Stage 8",G194&lt;=Data!$AH$7,"Stage 9"), _xlfn.IFS(G194&gt;Data!$Z$18,"...",G194&gt;Data!$AA$18,"Stage 1",G194&gt;Data!$AB$18,"Stage 2",G194&gt;Data!$AC$18,"Stage 3",G194&gt;Data!$AD$18,"Stage 4",G194&gt;Data!$AE$18,"Stage 5",G194&gt;Data!$AF$18,"Stage 6",G194&gt;Data!$AG$18,"Stage 7",G194&gt;Data!$AH$18,"Stage 8",G194&lt;=Data!$AH$18,"Stage 9")))))</f>
        <v/>
      </c>
      <c r="K194" s="266" t="str" cm="1">
        <f t="array" ref="K194">IFERROR(_xlfn.IFNA(
                      _xlfn.IFS(
                      G194="", "",
                      AND(E194="U9B",G194&lt;=Data!$AI$7), "U9 Boys record",
                      AND(E194="U11B",G194&lt;=Data!$AI$12), "U11 Boys record",
                      AND(E194="U9G",G194&lt;=Data!$AI$18), "U9 Girls record",
                      AND(E194="U11G",G194&lt;=Data!$AI$23), "U11 Girls record"
                       ),""), "")</f>
        <v/>
      </c>
    </row>
    <row r="195" spans="1:11" s="11" customFormat="1" ht="16" customHeight="1">
      <c r="A195" s="187" t="s">
        <v>2</v>
      </c>
      <c r="B195" s="188" t="str">
        <f>IF(ISNA(VLOOKUP($F195,DECLARATIONS!C$5:D$292,2,FALSE)),"",IF(VLOOKUP($F195,DECLARATIONS!C$5:D$292,2,FALSE)="","NOT DECLARED",IF(ISNA(_xlfn.TEXTBEFORE(VLOOKUP($F195,DECLARATIONS!C$5:D$292,2,FALSE)," ")),VLOOKUP($F195,DECLARATIONS!C$5:D$292,2,FALSE),_xlfn.TEXTBEFORE(VLOOKUP($F195,DECLARATIONS!C$5:D$292,2,FALSE)," "))))</f>
        <v/>
      </c>
      <c r="C195" s="188" t="str">
        <f>IF(ISNA(VLOOKUP($F195,DECLARATIONS!C$5:D$292,2,FALSE)),"",IF(VLOOKUP($F195,DECLARATIONS!C$5:D$292,2,FALSE)="","NOT DECLARED",IF(ISNA(_xlfn.TEXTAFTER(VLOOKUP($F195,DECLARATIONS!C$5:D$292,2,FALSE)," ")),VLOOKUP($F195,DECLARATIONS!C$5:D$292,2,FALSE),_xlfn.TEXTAFTER(VLOOKUP($F195,DECLARATIONS!C$5:D$292,2,FALSE)," "))))</f>
        <v/>
      </c>
      <c r="D195" s="188" t="str">
        <f>IF(ISNA(VLOOKUP($F195,DECLARATIONS!$C$5:$G$292,5,FALSE)),"",IF(VLOOKUP($F195,DECLARATIONS!$C$5:$G$292,5,FALSE)="","NOT DECLARED",VLOOKUP($F195,DECLARATIONS!$C$5:$G$292,5,FALSE)))</f>
        <v/>
      </c>
      <c r="E195" s="188" t="str">
        <f>IF(ISNA(VLOOKUP($F195,DECLARATIONS!$C$5:$F$292,4,FALSE)),"",IF(VLOOKUP($F195,DECLARATIONS!$C$5:$F$292,4,FALSE)="","NOT DECLARED",VLOOKUP($F195,DECLARATIONS!$C$5:$F$292,4,FALSE)&amp;LEFT(VLOOKUP($F195,DECLARATIONS!$C$5:$H$292,6,FALSE))))</f>
        <v/>
      </c>
      <c r="F195" s="91"/>
      <c r="G195" s="196"/>
      <c r="H195" s="188" t="str">
        <f>IF(ISNA(VLOOKUP(F195,DECLARATIONS!C$5:D$292,2,FALSE)),"",IF(VLOOKUP(F195,DECLARATIONS!C$5:D$292,2,FALSE)="","NOT DECLARED",VLOOKUP(F195,DECLARATIONS!C$5:D$292,2,FALSE)))</f>
        <v/>
      </c>
      <c r="I195" s="186">
        <f>IF(LOWER(G195)="dnf",1,IF(G195&lt;ScoringTable!B$3,ScoringTable!I$2,VLOOKUP((1000-G195),ScoringTable!G$2:I$95,3)))</f>
        <v>0</v>
      </c>
      <c r="J195" s="186" t="str" cm="1">
        <f t="array" ref="J195">IF(ISBLANK(G195), "", IF(NOT(ISNUMBER(G195)), "Not a valid time", IF(E195="","", IF(RIGHT(E195)="B", _xlfn.IFS(G195&gt;Data!$Z$7,"...",G195&gt;Data!$AA$7,"Stage 1",G195&gt;Data!$AB$7,"Stage 2",G195&gt;Data!$AC$7,"Stage 3",G195&gt;Data!$AD$7,"Stage 4",G195&gt;Data!$AE$7,"Stage 5",G195&gt;Data!$AF$7,"Stage 6",G195&gt;Data!$AG$7,"Stage 7",G195&gt;Data!$AH$7,"Stage 8",G195&lt;=Data!$AH$7,"Stage 9"), _xlfn.IFS(G195&gt;Data!$Z$18,"...",G195&gt;Data!$AA$18,"Stage 1",G195&gt;Data!$AB$18,"Stage 2",G195&gt;Data!$AC$18,"Stage 3",G195&gt;Data!$AD$18,"Stage 4",G195&gt;Data!$AE$18,"Stage 5",G195&gt;Data!$AF$18,"Stage 6",G195&gt;Data!$AG$18,"Stage 7",G195&gt;Data!$AH$18,"Stage 8",G195&lt;=Data!$AH$18,"Stage 9")))))</f>
        <v/>
      </c>
      <c r="K195" s="266" t="str" cm="1">
        <f t="array" ref="K195">IFERROR(_xlfn.IFNA(
                      _xlfn.IFS(
                      G195="", "",
                      AND(E195="U9B",G195&lt;=Data!$AI$7), "U9 Boys record",
                      AND(E195="U11B",G195&lt;=Data!$AI$12), "U11 Boys record",
                      AND(E195="U9G",G195&lt;=Data!$AI$18), "U9 Girls record",
                      AND(E195="U11G",G195&lt;=Data!$AI$23), "U11 Girls record"
                       ),""), "")</f>
        <v/>
      </c>
    </row>
    <row r="196" spans="1:11" s="11" customFormat="1" ht="16" customHeight="1">
      <c r="A196" s="187" t="s">
        <v>2</v>
      </c>
      <c r="B196" s="188" t="str">
        <f>IF(ISNA(VLOOKUP($F196,DECLARATIONS!C$5:D$292,2,FALSE)),"",IF(VLOOKUP($F196,DECLARATIONS!C$5:D$292,2,FALSE)="","NOT DECLARED",IF(ISNA(_xlfn.TEXTBEFORE(VLOOKUP($F196,DECLARATIONS!C$5:D$292,2,FALSE)," ")),VLOOKUP($F196,DECLARATIONS!C$5:D$292,2,FALSE),_xlfn.TEXTBEFORE(VLOOKUP($F196,DECLARATIONS!C$5:D$292,2,FALSE)," "))))</f>
        <v/>
      </c>
      <c r="C196" s="188" t="str">
        <f>IF(ISNA(VLOOKUP($F196,DECLARATIONS!C$5:D$292,2,FALSE)),"",IF(VLOOKUP($F196,DECLARATIONS!C$5:D$292,2,FALSE)="","NOT DECLARED",IF(ISNA(_xlfn.TEXTAFTER(VLOOKUP($F196,DECLARATIONS!C$5:D$292,2,FALSE)," ")),VLOOKUP($F196,DECLARATIONS!C$5:D$292,2,FALSE),_xlfn.TEXTAFTER(VLOOKUP($F196,DECLARATIONS!C$5:D$292,2,FALSE)," "))))</f>
        <v/>
      </c>
      <c r="D196" s="188" t="str">
        <f>IF(ISNA(VLOOKUP($F196,DECLARATIONS!$C$5:$G$292,5,FALSE)),"",IF(VLOOKUP($F196,DECLARATIONS!$C$5:$G$292,5,FALSE)="","NOT DECLARED",VLOOKUP($F196,DECLARATIONS!$C$5:$G$292,5,FALSE)))</f>
        <v/>
      </c>
      <c r="E196" s="188" t="str">
        <f>IF(ISNA(VLOOKUP($F196,DECLARATIONS!$C$5:$F$292,4,FALSE)),"",IF(VLOOKUP($F196,DECLARATIONS!$C$5:$F$292,4,FALSE)="","NOT DECLARED",VLOOKUP($F196,DECLARATIONS!$C$5:$F$292,4,FALSE)&amp;LEFT(VLOOKUP($F196,DECLARATIONS!$C$5:$H$292,6,FALSE))))</f>
        <v/>
      </c>
      <c r="F196" s="91"/>
      <c r="G196" s="196"/>
      <c r="H196" s="188" t="str">
        <f>IF(ISNA(VLOOKUP(F196,DECLARATIONS!C$5:D$292,2,FALSE)),"",IF(VLOOKUP(F196,DECLARATIONS!C$5:D$292,2,FALSE)="","NOT DECLARED",VLOOKUP(F196,DECLARATIONS!C$5:D$292,2,FALSE)))</f>
        <v/>
      </c>
      <c r="I196" s="186">
        <f>IF(LOWER(G196)="dnf",1,IF(G196&lt;ScoringTable!B$3,ScoringTable!I$2,VLOOKUP((1000-G196),ScoringTable!G$2:I$95,3)))</f>
        <v>0</v>
      </c>
      <c r="J196" s="186" t="str" cm="1">
        <f t="array" ref="J196">IF(ISBLANK(G196), "", IF(NOT(ISNUMBER(G196)), "Not a valid time", IF(E196="","", IF(RIGHT(E196)="B", _xlfn.IFS(G196&gt;Data!$Z$7,"...",G196&gt;Data!$AA$7,"Stage 1",G196&gt;Data!$AB$7,"Stage 2",G196&gt;Data!$AC$7,"Stage 3",G196&gt;Data!$AD$7,"Stage 4",G196&gt;Data!$AE$7,"Stage 5",G196&gt;Data!$AF$7,"Stage 6",G196&gt;Data!$AG$7,"Stage 7",G196&gt;Data!$AH$7,"Stage 8",G196&lt;=Data!$AH$7,"Stage 9"), _xlfn.IFS(G196&gt;Data!$Z$18,"...",G196&gt;Data!$AA$18,"Stage 1",G196&gt;Data!$AB$18,"Stage 2",G196&gt;Data!$AC$18,"Stage 3",G196&gt;Data!$AD$18,"Stage 4",G196&gt;Data!$AE$18,"Stage 5",G196&gt;Data!$AF$18,"Stage 6",G196&gt;Data!$AG$18,"Stage 7",G196&gt;Data!$AH$18,"Stage 8",G196&lt;=Data!$AH$18,"Stage 9")))))</f>
        <v/>
      </c>
      <c r="K196" s="266" t="str" cm="1">
        <f t="array" ref="K196">IFERROR(_xlfn.IFNA(
                      _xlfn.IFS(
                      G196="", "",
                      AND(E196="U9B",G196&lt;=Data!$AI$7), "U9 Boys record",
                      AND(E196="U11B",G196&lt;=Data!$AI$12), "U11 Boys record",
                      AND(E196="U9G",G196&lt;=Data!$AI$18), "U9 Girls record",
                      AND(E196="U11G",G196&lt;=Data!$AI$23), "U11 Girls record"
                       ),""), "")</f>
        <v/>
      </c>
    </row>
    <row r="197" spans="1:11" s="11" customFormat="1" ht="16" customHeight="1">
      <c r="A197" s="187" t="s">
        <v>2</v>
      </c>
      <c r="B197" s="188" t="str">
        <f>IF(ISNA(VLOOKUP($F197,DECLARATIONS!C$5:D$292,2,FALSE)),"",IF(VLOOKUP($F197,DECLARATIONS!C$5:D$292,2,FALSE)="","NOT DECLARED",IF(ISNA(_xlfn.TEXTBEFORE(VLOOKUP($F197,DECLARATIONS!C$5:D$292,2,FALSE)," ")),VLOOKUP($F197,DECLARATIONS!C$5:D$292,2,FALSE),_xlfn.TEXTBEFORE(VLOOKUP($F197,DECLARATIONS!C$5:D$292,2,FALSE)," "))))</f>
        <v/>
      </c>
      <c r="C197" s="188" t="str">
        <f>IF(ISNA(VLOOKUP($F197,DECLARATIONS!C$5:D$292,2,FALSE)),"",IF(VLOOKUP($F197,DECLARATIONS!C$5:D$292,2,FALSE)="","NOT DECLARED",IF(ISNA(_xlfn.TEXTAFTER(VLOOKUP($F197,DECLARATIONS!C$5:D$292,2,FALSE)," ")),VLOOKUP($F197,DECLARATIONS!C$5:D$292,2,FALSE),_xlfn.TEXTAFTER(VLOOKUP($F197,DECLARATIONS!C$5:D$292,2,FALSE)," "))))</f>
        <v/>
      </c>
      <c r="D197" s="188" t="str">
        <f>IF(ISNA(VLOOKUP($F197,DECLARATIONS!$C$5:$G$292,5,FALSE)),"",IF(VLOOKUP($F197,DECLARATIONS!$C$5:$G$292,5,FALSE)="","NOT DECLARED",VLOOKUP($F197,DECLARATIONS!$C$5:$G$292,5,FALSE)))</f>
        <v/>
      </c>
      <c r="E197" s="188" t="str">
        <f>IF(ISNA(VLOOKUP($F197,DECLARATIONS!$C$5:$F$292,4,FALSE)),"",IF(VLOOKUP($F197,DECLARATIONS!$C$5:$F$292,4,FALSE)="","NOT DECLARED",VLOOKUP($F197,DECLARATIONS!$C$5:$F$292,4,FALSE)&amp;LEFT(VLOOKUP($F197,DECLARATIONS!$C$5:$H$292,6,FALSE))))</f>
        <v/>
      </c>
      <c r="F197" s="91"/>
      <c r="G197" s="196"/>
      <c r="H197" s="188" t="str">
        <f>IF(ISNA(VLOOKUP(F197,DECLARATIONS!C$5:D$292,2,FALSE)),"",IF(VLOOKUP(F197,DECLARATIONS!C$5:D$292,2,FALSE)="","NOT DECLARED",VLOOKUP(F197,DECLARATIONS!C$5:D$292,2,FALSE)))</f>
        <v/>
      </c>
      <c r="I197" s="186">
        <f>IF(LOWER(G197)="dnf",1,IF(G197&lt;ScoringTable!B$3,ScoringTable!I$2,VLOOKUP((1000-G197),ScoringTable!G$2:I$95,3)))</f>
        <v>0</v>
      </c>
      <c r="J197" s="186" t="str" cm="1">
        <f t="array" ref="J197">IF(ISBLANK(G197), "", IF(NOT(ISNUMBER(G197)), "Not a valid time", IF(E197="","", IF(RIGHT(E197)="B", _xlfn.IFS(G197&gt;Data!$Z$7,"...",G197&gt;Data!$AA$7,"Stage 1",G197&gt;Data!$AB$7,"Stage 2",G197&gt;Data!$AC$7,"Stage 3",G197&gt;Data!$AD$7,"Stage 4",G197&gt;Data!$AE$7,"Stage 5",G197&gt;Data!$AF$7,"Stage 6",G197&gt;Data!$AG$7,"Stage 7",G197&gt;Data!$AH$7,"Stage 8",G197&lt;=Data!$AH$7,"Stage 9"), _xlfn.IFS(G197&gt;Data!$Z$18,"...",G197&gt;Data!$AA$18,"Stage 1",G197&gt;Data!$AB$18,"Stage 2",G197&gt;Data!$AC$18,"Stage 3",G197&gt;Data!$AD$18,"Stage 4",G197&gt;Data!$AE$18,"Stage 5",G197&gt;Data!$AF$18,"Stage 6",G197&gt;Data!$AG$18,"Stage 7",G197&gt;Data!$AH$18,"Stage 8",G197&lt;=Data!$AH$18,"Stage 9")))))</f>
        <v/>
      </c>
      <c r="K197" s="266" t="str" cm="1">
        <f t="array" ref="K197">IFERROR(_xlfn.IFNA(
                      _xlfn.IFS(
                      G197="", "",
                      AND(E197="U9B",G197&lt;=Data!$AI$7), "U9 Boys record",
                      AND(E197="U11B",G197&lt;=Data!$AI$12), "U11 Boys record",
                      AND(E197="U9G",G197&lt;=Data!$AI$18), "U9 Girls record",
                      AND(E197="U11G",G197&lt;=Data!$AI$23), "U11 Girls record"
                       ),""), "")</f>
        <v/>
      </c>
    </row>
    <row r="198" spans="1:11" s="11" customFormat="1" ht="16" customHeight="1">
      <c r="A198" s="187" t="s">
        <v>2</v>
      </c>
      <c r="B198" s="188" t="str">
        <f>IF(ISNA(VLOOKUP($F198,DECLARATIONS!C$5:D$292,2,FALSE)),"",IF(VLOOKUP($F198,DECLARATIONS!C$5:D$292,2,FALSE)="","NOT DECLARED",IF(ISNA(_xlfn.TEXTBEFORE(VLOOKUP($F198,DECLARATIONS!C$5:D$292,2,FALSE)," ")),VLOOKUP($F198,DECLARATIONS!C$5:D$292,2,FALSE),_xlfn.TEXTBEFORE(VLOOKUP($F198,DECLARATIONS!C$5:D$292,2,FALSE)," "))))</f>
        <v/>
      </c>
      <c r="C198" s="188" t="str">
        <f>IF(ISNA(VLOOKUP($F198,DECLARATIONS!C$5:D$292,2,FALSE)),"",IF(VLOOKUP($F198,DECLARATIONS!C$5:D$292,2,FALSE)="","NOT DECLARED",IF(ISNA(_xlfn.TEXTAFTER(VLOOKUP($F198,DECLARATIONS!C$5:D$292,2,FALSE)," ")),VLOOKUP($F198,DECLARATIONS!C$5:D$292,2,FALSE),_xlfn.TEXTAFTER(VLOOKUP($F198,DECLARATIONS!C$5:D$292,2,FALSE)," "))))</f>
        <v/>
      </c>
      <c r="D198" s="188" t="str">
        <f>IF(ISNA(VLOOKUP($F198,DECLARATIONS!$C$5:$G$292,5,FALSE)),"",IF(VLOOKUP($F198,DECLARATIONS!$C$5:$G$292,5,FALSE)="","NOT DECLARED",VLOOKUP($F198,DECLARATIONS!$C$5:$G$292,5,FALSE)))</f>
        <v/>
      </c>
      <c r="E198" s="188" t="str">
        <f>IF(ISNA(VLOOKUP($F198,DECLARATIONS!$C$5:$F$292,4,FALSE)),"",IF(VLOOKUP($F198,DECLARATIONS!$C$5:$F$292,4,FALSE)="","NOT DECLARED",VLOOKUP($F198,DECLARATIONS!$C$5:$F$292,4,FALSE)&amp;LEFT(VLOOKUP($F198,DECLARATIONS!$C$5:$H$292,6,FALSE))))</f>
        <v/>
      </c>
      <c r="F198" s="91"/>
      <c r="G198" s="196"/>
      <c r="H198" s="188" t="str">
        <f>IF(ISNA(VLOOKUP(F198,DECLARATIONS!C$5:D$292,2,FALSE)),"",IF(VLOOKUP(F198,DECLARATIONS!C$5:D$292,2,FALSE)="","NOT DECLARED",VLOOKUP(F198,DECLARATIONS!C$5:D$292,2,FALSE)))</f>
        <v/>
      </c>
      <c r="I198" s="186">
        <f>IF(LOWER(G198)="dnf",1,IF(G198&lt;ScoringTable!B$3,ScoringTable!I$2,VLOOKUP((1000-G198),ScoringTable!G$2:I$95,3)))</f>
        <v>0</v>
      </c>
      <c r="J198" s="186" t="str" cm="1">
        <f t="array" ref="J198">IF(ISBLANK(G198), "", IF(NOT(ISNUMBER(G198)), "Not a valid time", IF(E198="","", IF(RIGHT(E198)="B", _xlfn.IFS(G198&gt;Data!$Z$7,"...",G198&gt;Data!$AA$7,"Stage 1",G198&gt;Data!$AB$7,"Stage 2",G198&gt;Data!$AC$7,"Stage 3",G198&gt;Data!$AD$7,"Stage 4",G198&gt;Data!$AE$7,"Stage 5",G198&gt;Data!$AF$7,"Stage 6",G198&gt;Data!$AG$7,"Stage 7",G198&gt;Data!$AH$7,"Stage 8",G198&lt;=Data!$AH$7,"Stage 9"), _xlfn.IFS(G198&gt;Data!$Z$18,"...",G198&gt;Data!$AA$18,"Stage 1",G198&gt;Data!$AB$18,"Stage 2",G198&gt;Data!$AC$18,"Stage 3",G198&gt;Data!$AD$18,"Stage 4",G198&gt;Data!$AE$18,"Stage 5",G198&gt;Data!$AF$18,"Stage 6",G198&gt;Data!$AG$18,"Stage 7",G198&gt;Data!$AH$18,"Stage 8",G198&lt;=Data!$AH$18,"Stage 9")))))</f>
        <v/>
      </c>
      <c r="K198" s="266" t="str" cm="1">
        <f t="array" ref="K198">IFERROR(_xlfn.IFNA(
                      _xlfn.IFS(
                      G198="", "",
                      AND(E198="U9B",G198&lt;=Data!$AI$7), "U9 Boys record",
                      AND(E198="U11B",G198&lt;=Data!$AI$12), "U11 Boys record",
                      AND(E198="U9G",G198&lt;=Data!$AI$18), "U9 Girls record",
                      AND(E198="U11G",G198&lt;=Data!$AI$23), "U11 Girls record"
                       ),""), "")</f>
        <v/>
      </c>
    </row>
    <row r="199" spans="1:11" s="11" customFormat="1" ht="16" customHeight="1">
      <c r="A199" s="187" t="s">
        <v>2</v>
      </c>
      <c r="B199" s="188" t="str">
        <f>IF(ISNA(VLOOKUP($F199,DECLARATIONS!C$5:D$292,2,FALSE)),"",IF(VLOOKUP($F199,DECLARATIONS!C$5:D$292,2,FALSE)="","NOT DECLARED",IF(ISNA(_xlfn.TEXTBEFORE(VLOOKUP($F199,DECLARATIONS!C$5:D$292,2,FALSE)," ")),VLOOKUP($F199,DECLARATIONS!C$5:D$292,2,FALSE),_xlfn.TEXTBEFORE(VLOOKUP($F199,DECLARATIONS!C$5:D$292,2,FALSE)," "))))</f>
        <v/>
      </c>
      <c r="C199" s="188" t="str">
        <f>IF(ISNA(VLOOKUP($F199,DECLARATIONS!C$5:D$292,2,FALSE)),"",IF(VLOOKUP($F199,DECLARATIONS!C$5:D$292,2,FALSE)="","NOT DECLARED",IF(ISNA(_xlfn.TEXTAFTER(VLOOKUP($F199,DECLARATIONS!C$5:D$292,2,FALSE)," ")),VLOOKUP($F199,DECLARATIONS!C$5:D$292,2,FALSE),_xlfn.TEXTAFTER(VLOOKUP($F199,DECLARATIONS!C$5:D$292,2,FALSE)," "))))</f>
        <v/>
      </c>
      <c r="D199" s="188" t="str">
        <f>IF(ISNA(VLOOKUP($F199,DECLARATIONS!$C$5:$G$292,5,FALSE)),"",IF(VLOOKUP($F199,DECLARATIONS!$C$5:$G$292,5,FALSE)="","NOT DECLARED",VLOOKUP($F199,DECLARATIONS!$C$5:$G$292,5,FALSE)))</f>
        <v/>
      </c>
      <c r="E199" s="188" t="str">
        <f>IF(ISNA(VLOOKUP($F199,DECLARATIONS!$C$5:$F$292,4,FALSE)),"",IF(VLOOKUP($F199,DECLARATIONS!$C$5:$F$292,4,FALSE)="","NOT DECLARED",VLOOKUP($F199,DECLARATIONS!$C$5:$F$292,4,FALSE)&amp;LEFT(VLOOKUP($F199,DECLARATIONS!$C$5:$H$292,6,FALSE))))</f>
        <v/>
      </c>
      <c r="F199" s="91"/>
      <c r="G199" s="196"/>
      <c r="H199" s="188" t="str">
        <f>IF(ISNA(VLOOKUP(F199,DECLARATIONS!C$5:D$292,2,FALSE)),"",IF(VLOOKUP(F199,DECLARATIONS!C$5:D$292,2,FALSE)="","NOT DECLARED",VLOOKUP(F199,DECLARATIONS!C$5:D$292,2,FALSE)))</f>
        <v/>
      </c>
      <c r="I199" s="186">
        <f>IF(LOWER(G199)="dnf",1,IF(G199&lt;ScoringTable!B$3,ScoringTable!I$2,VLOOKUP((1000-G199),ScoringTable!G$2:I$95,3)))</f>
        <v>0</v>
      </c>
      <c r="J199" s="186" t="str" cm="1">
        <f t="array" ref="J199">IF(ISBLANK(G199), "", IF(NOT(ISNUMBER(G199)), "Not a valid time", IF(E199="","", IF(RIGHT(E199)="B", _xlfn.IFS(G199&gt;Data!$Z$7,"...",G199&gt;Data!$AA$7,"Stage 1",G199&gt;Data!$AB$7,"Stage 2",G199&gt;Data!$AC$7,"Stage 3",G199&gt;Data!$AD$7,"Stage 4",G199&gt;Data!$AE$7,"Stage 5",G199&gt;Data!$AF$7,"Stage 6",G199&gt;Data!$AG$7,"Stage 7",G199&gt;Data!$AH$7,"Stage 8",G199&lt;=Data!$AH$7,"Stage 9"), _xlfn.IFS(G199&gt;Data!$Z$18,"...",G199&gt;Data!$AA$18,"Stage 1",G199&gt;Data!$AB$18,"Stage 2",G199&gt;Data!$AC$18,"Stage 3",G199&gt;Data!$AD$18,"Stage 4",G199&gt;Data!$AE$18,"Stage 5",G199&gt;Data!$AF$18,"Stage 6",G199&gt;Data!$AG$18,"Stage 7",G199&gt;Data!$AH$18,"Stage 8",G199&lt;=Data!$AH$18,"Stage 9")))))</f>
        <v/>
      </c>
      <c r="K199" s="266" t="str" cm="1">
        <f t="array" ref="K199">IFERROR(_xlfn.IFNA(
                      _xlfn.IFS(
                      G199="", "",
                      AND(E199="U9B",G199&lt;=Data!$AI$7), "U9 Boys record",
                      AND(E199="U11B",G199&lt;=Data!$AI$12), "U11 Boys record",
                      AND(E199="U9G",G199&lt;=Data!$AI$18), "U9 Girls record",
                      AND(E199="U11G",G199&lt;=Data!$AI$23), "U11 Girls record"
                       ),""), "")</f>
        <v/>
      </c>
    </row>
    <row r="200" spans="1:11" s="11" customFormat="1" ht="16" customHeight="1">
      <c r="A200" s="187" t="s">
        <v>2</v>
      </c>
      <c r="B200" s="188" t="str">
        <f>IF(ISNA(VLOOKUP($F200,DECLARATIONS!C$5:D$292,2,FALSE)),"",IF(VLOOKUP($F200,DECLARATIONS!C$5:D$292,2,FALSE)="","NOT DECLARED",IF(ISNA(_xlfn.TEXTBEFORE(VLOOKUP($F200,DECLARATIONS!C$5:D$292,2,FALSE)," ")),VLOOKUP($F200,DECLARATIONS!C$5:D$292,2,FALSE),_xlfn.TEXTBEFORE(VLOOKUP($F200,DECLARATIONS!C$5:D$292,2,FALSE)," "))))</f>
        <v/>
      </c>
      <c r="C200" s="188" t="str">
        <f>IF(ISNA(VLOOKUP($F200,DECLARATIONS!C$5:D$292,2,FALSE)),"",IF(VLOOKUP($F200,DECLARATIONS!C$5:D$292,2,FALSE)="","NOT DECLARED",IF(ISNA(_xlfn.TEXTAFTER(VLOOKUP($F200,DECLARATIONS!C$5:D$292,2,FALSE)," ")),VLOOKUP($F200,DECLARATIONS!C$5:D$292,2,FALSE),_xlfn.TEXTAFTER(VLOOKUP($F200,DECLARATIONS!C$5:D$292,2,FALSE)," "))))</f>
        <v/>
      </c>
      <c r="D200" s="188" t="str">
        <f>IF(ISNA(VLOOKUP($F200,DECLARATIONS!$C$5:$G$292,5,FALSE)),"",IF(VLOOKUP($F200,DECLARATIONS!$C$5:$G$292,5,FALSE)="","NOT DECLARED",VLOOKUP($F200,DECLARATIONS!$C$5:$G$292,5,FALSE)))</f>
        <v/>
      </c>
      <c r="E200" s="188" t="str">
        <f>IF(ISNA(VLOOKUP($F200,DECLARATIONS!$C$5:$F$292,4,FALSE)),"",IF(VLOOKUP($F200,DECLARATIONS!$C$5:$F$292,4,FALSE)="","NOT DECLARED",VLOOKUP($F200,DECLARATIONS!$C$5:$F$292,4,FALSE)&amp;LEFT(VLOOKUP($F200,DECLARATIONS!$C$5:$H$292,6,FALSE))))</f>
        <v/>
      </c>
      <c r="F200" s="91"/>
      <c r="G200" s="196"/>
      <c r="H200" s="188" t="str">
        <f>IF(ISNA(VLOOKUP(F200,DECLARATIONS!C$5:D$292,2,FALSE)),"",IF(VLOOKUP(F200,DECLARATIONS!C$5:D$292,2,FALSE)="","NOT DECLARED",VLOOKUP(F200,DECLARATIONS!C$5:D$292,2,FALSE)))</f>
        <v/>
      </c>
      <c r="I200" s="186">
        <f>IF(LOWER(G200)="dnf",1,IF(G200&lt;ScoringTable!B$3,ScoringTable!I$2,VLOOKUP((1000-G200),ScoringTable!G$2:I$95,3)))</f>
        <v>0</v>
      </c>
      <c r="J200" s="186" t="str" cm="1">
        <f t="array" ref="J200">IF(ISBLANK(G200), "", IF(NOT(ISNUMBER(G200)), "Not a valid time", IF(E200="","", IF(RIGHT(E200)="B", _xlfn.IFS(G200&gt;Data!$Z$7,"...",G200&gt;Data!$AA$7,"Stage 1",G200&gt;Data!$AB$7,"Stage 2",G200&gt;Data!$AC$7,"Stage 3",G200&gt;Data!$AD$7,"Stage 4",G200&gt;Data!$AE$7,"Stage 5",G200&gt;Data!$AF$7,"Stage 6",G200&gt;Data!$AG$7,"Stage 7",G200&gt;Data!$AH$7,"Stage 8",G200&lt;=Data!$AH$7,"Stage 9"), _xlfn.IFS(G200&gt;Data!$Z$18,"...",G200&gt;Data!$AA$18,"Stage 1",G200&gt;Data!$AB$18,"Stage 2",G200&gt;Data!$AC$18,"Stage 3",G200&gt;Data!$AD$18,"Stage 4",G200&gt;Data!$AE$18,"Stage 5",G200&gt;Data!$AF$18,"Stage 6",G200&gt;Data!$AG$18,"Stage 7",G200&gt;Data!$AH$18,"Stage 8",G200&lt;=Data!$AH$18,"Stage 9")))))</f>
        <v/>
      </c>
      <c r="K200" s="266" t="str" cm="1">
        <f t="array" ref="K200">IFERROR(_xlfn.IFNA(
                      _xlfn.IFS(
                      G200="", "",
                      AND(E200="U9B",G200&lt;=Data!$AI$7), "U9 Boys record",
                      AND(E200="U11B",G200&lt;=Data!$AI$12), "U11 Boys record",
                      AND(E200="U9G",G200&lt;=Data!$AI$18), "U9 Girls record",
                      AND(E200="U11G",G200&lt;=Data!$AI$23), "U11 Girls record"
                       ),""), "")</f>
        <v/>
      </c>
    </row>
    <row r="201" spans="1:11" s="11" customFormat="1" ht="16" customHeight="1">
      <c r="A201" s="187" t="s">
        <v>2</v>
      </c>
      <c r="B201" s="188" t="str">
        <f>IF(ISNA(VLOOKUP($F201,DECLARATIONS!C$5:D$292,2,FALSE)),"",IF(VLOOKUP($F201,DECLARATIONS!C$5:D$292,2,FALSE)="","NOT DECLARED",IF(ISNA(_xlfn.TEXTBEFORE(VLOOKUP($F201,DECLARATIONS!C$5:D$292,2,FALSE)," ")),VLOOKUP($F201,DECLARATIONS!C$5:D$292,2,FALSE),_xlfn.TEXTBEFORE(VLOOKUP($F201,DECLARATIONS!C$5:D$292,2,FALSE)," "))))</f>
        <v/>
      </c>
      <c r="C201" s="188" t="str">
        <f>IF(ISNA(VLOOKUP($F201,DECLARATIONS!C$5:D$292,2,FALSE)),"",IF(VLOOKUP($F201,DECLARATIONS!C$5:D$292,2,FALSE)="","NOT DECLARED",IF(ISNA(_xlfn.TEXTAFTER(VLOOKUP($F201,DECLARATIONS!C$5:D$292,2,FALSE)," ")),VLOOKUP($F201,DECLARATIONS!C$5:D$292,2,FALSE),_xlfn.TEXTAFTER(VLOOKUP($F201,DECLARATIONS!C$5:D$292,2,FALSE)," "))))</f>
        <v/>
      </c>
      <c r="D201" s="188" t="str">
        <f>IF(ISNA(VLOOKUP($F201,DECLARATIONS!$C$5:$G$292,5,FALSE)),"",IF(VLOOKUP($F201,DECLARATIONS!$C$5:$G$292,5,FALSE)="","NOT DECLARED",VLOOKUP($F201,DECLARATIONS!$C$5:$G$292,5,FALSE)))</f>
        <v/>
      </c>
      <c r="E201" s="188" t="str">
        <f>IF(ISNA(VLOOKUP($F201,DECLARATIONS!$C$5:$F$292,4,FALSE)),"",IF(VLOOKUP($F201,DECLARATIONS!$C$5:$F$292,4,FALSE)="","NOT DECLARED",VLOOKUP($F201,DECLARATIONS!$C$5:$F$292,4,FALSE)&amp;LEFT(VLOOKUP($F201,DECLARATIONS!$C$5:$H$292,6,FALSE))))</f>
        <v/>
      </c>
      <c r="F201" s="91"/>
      <c r="G201" s="196"/>
      <c r="H201" s="188" t="str">
        <f>IF(ISNA(VLOOKUP(F201,DECLARATIONS!C$5:D$292,2,FALSE)),"",IF(VLOOKUP(F201,DECLARATIONS!C$5:D$292,2,FALSE)="","NOT DECLARED",VLOOKUP(F201,DECLARATIONS!C$5:D$292,2,FALSE)))</f>
        <v/>
      </c>
      <c r="I201" s="186">
        <f>IF(LOWER(G201)="dnf",1,IF(G201&lt;ScoringTable!B$3,ScoringTable!I$2,VLOOKUP((1000-G201),ScoringTable!G$2:I$95,3)))</f>
        <v>0</v>
      </c>
      <c r="J201" s="186" t="str" cm="1">
        <f t="array" ref="J201">IF(ISBLANK(G201), "", IF(NOT(ISNUMBER(G201)), "Not a valid time", IF(E201="","", IF(RIGHT(E201)="B", _xlfn.IFS(G201&gt;Data!$Z$7,"...",G201&gt;Data!$AA$7,"Stage 1",G201&gt;Data!$AB$7,"Stage 2",G201&gt;Data!$AC$7,"Stage 3",G201&gt;Data!$AD$7,"Stage 4",G201&gt;Data!$AE$7,"Stage 5",G201&gt;Data!$AF$7,"Stage 6",G201&gt;Data!$AG$7,"Stage 7",G201&gt;Data!$AH$7,"Stage 8",G201&lt;=Data!$AH$7,"Stage 9"), _xlfn.IFS(G201&gt;Data!$Z$18,"...",G201&gt;Data!$AA$18,"Stage 1",G201&gt;Data!$AB$18,"Stage 2",G201&gt;Data!$AC$18,"Stage 3",G201&gt;Data!$AD$18,"Stage 4",G201&gt;Data!$AE$18,"Stage 5",G201&gt;Data!$AF$18,"Stage 6",G201&gt;Data!$AG$18,"Stage 7",G201&gt;Data!$AH$18,"Stage 8",G201&lt;=Data!$AH$18,"Stage 9")))))</f>
        <v/>
      </c>
      <c r="K201" s="266" t="str" cm="1">
        <f t="array" ref="K201">IFERROR(_xlfn.IFNA(
                      _xlfn.IFS(
                      G201="", "",
                      AND(E201="U9B",G201&lt;=Data!$AI$7), "U9 Boys record",
                      AND(E201="U11B",G201&lt;=Data!$AI$12), "U11 Boys record",
                      AND(E201="U9G",G201&lt;=Data!$AI$18), "U9 Girls record",
                      AND(E201="U11G",G201&lt;=Data!$AI$23), "U11 Girls record"
                       ),""), "")</f>
        <v/>
      </c>
    </row>
    <row r="202" spans="1:11" s="11" customFormat="1" ht="16" customHeight="1">
      <c r="A202" s="187" t="s">
        <v>2</v>
      </c>
      <c r="B202" s="188" t="str">
        <f>IF(ISNA(VLOOKUP($F202,DECLARATIONS!C$5:D$292,2,FALSE)),"",IF(VLOOKUP($F202,DECLARATIONS!C$5:D$292,2,FALSE)="","NOT DECLARED",IF(ISNA(_xlfn.TEXTBEFORE(VLOOKUP($F202,DECLARATIONS!C$5:D$292,2,FALSE)," ")),VLOOKUP($F202,DECLARATIONS!C$5:D$292,2,FALSE),_xlfn.TEXTBEFORE(VLOOKUP($F202,DECLARATIONS!C$5:D$292,2,FALSE)," "))))</f>
        <v/>
      </c>
      <c r="C202" s="188" t="str">
        <f>IF(ISNA(VLOOKUP($F202,DECLARATIONS!C$5:D$292,2,FALSE)),"",IF(VLOOKUP($F202,DECLARATIONS!C$5:D$292,2,FALSE)="","NOT DECLARED",IF(ISNA(_xlfn.TEXTAFTER(VLOOKUP($F202,DECLARATIONS!C$5:D$292,2,FALSE)," ")),VLOOKUP($F202,DECLARATIONS!C$5:D$292,2,FALSE),_xlfn.TEXTAFTER(VLOOKUP($F202,DECLARATIONS!C$5:D$292,2,FALSE)," "))))</f>
        <v/>
      </c>
      <c r="D202" s="188" t="str">
        <f>IF(ISNA(VLOOKUP($F202,DECLARATIONS!$C$5:$G$292,5,FALSE)),"",IF(VLOOKUP($F202,DECLARATIONS!$C$5:$G$292,5,FALSE)="","NOT DECLARED",VLOOKUP($F202,DECLARATIONS!$C$5:$G$292,5,FALSE)))</f>
        <v/>
      </c>
      <c r="E202" s="188" t="str">
        <f>IF(ISNA(VLOOKUP($F202,DECLARATIONS!$C$5:$F$292,4,FALSE)),"",IF(VLOOKUP($F202,DECLARATIONS!$C$5:$F$292,4,FALSE)="","NOT DECLARED",VLOOKUP($F202,DECLARATIONS!$C$5:$F$292,4,FALSE)&amp;LEFT(VLOOKUP($F202,DECLARATIONS!$C$5:$H$292,6,FALSE))))</f>
        <v/>
      </c>
      <c r="F202" s="91"/>
      <c r="G202" s="196"/>
      <c r="H202" s="188" t="str">
        <f>IF(ISNA(VLOOKUP(F202,DECLARATIONS!C$5:D$292,2,FALSE)),"",IF(VLOOKUP(F202,DECLARATIONS!C$5:D$292,2,FALSE)="","NOT DECLARED",VLOOKUP(F202,DECLARATIONS!C$5:D$292,2,FALSE)))</f>
        <v/>
      </c>
      <c r="I202" s="186">
        <f>IF(LOWER(G202)="dnf",1,IF(G202&lt;ScoringTable!B$3,ScoringTable!I$2,VLOOKUP((1000-G202),ScoringTable!G$2:I$95,3)))</f>
        <v>0</v>
      </c>
      <c r="J202" s="186" t="str" cm="1">
        <f t="array" ref="J202">IF(ISBLANK(G202), "", IF(NOT(ISNUMBER(G202)), "Not a valid time", IF(E202="","", IF(RIGHT(E202)="B", _xlfn.IFS(G202&gt;Data!$Z$7,"...",G202&gt;Data!$AA$7,"Stage 1",G202&gt;Data!$AB$7,"Stage 2",G202&gt;Data!$AC$7,"Stage 3",G202&gt;Data!$AD$7,"Stage 4",G202&gt;Data!$AE$7,"Stage 5",G202&gt;Data!$AF$7,"Stage 6",G202&gt;Data!$AG$7,"Stage 7",G202&gt;Data!$AH$7,"Stage 8",G202&lt;=Data!$AH$7,"Stage 9"), _xlfn.IFS(G202&gt;Data!$Z$18,"...",G202&gt;Data!$AA$18,"Stage 1",G202&gt;Data!$AB$18,"Stage 2",G202&gt;Data!$AC$18,"Stage 3",G202&gt;Data!$AD$18,"Stage 4",G202&gt;Data!$AE$18,"Stage 5",G202&gt;Data!$AF$18,"Stage 6",G202&gt;Data!$AG$18,"Stage 7",G202&gt;Data!$AH$18,"Stage 8",G202&lt;=Data!$AH$18,"Stage 9")))))</f>
        <v/>
      </c>
      <c r="K202" s="266" t="str" cm="1">
        <f t="array" ref="K202">IFERROR(_xlfn.IFNA(
                      _xlfn.IFS(
                      G202="", "",
                      AND(E202="U9B",G202&lt;=Data!$AI$7), "U9 Boys record",
                      AND(E202="U11B",G202&lt;=Data!$AI$12), "U11 Boys record",
                      AND(E202="U9G",G202&lt;=Data!$AI$18), "U9 Girls record",
                      AND(E202="U11G",G202&lt;=Data!$AI$23), "U11 Girls record"
                       ),""), "")</f>
        <v/>
      </c>
    </row>
    <row r="203" spans="1:11" s="11" customFormat="1" ht="16" customHeight="1">
      <c r="A203" s="187" t="s">
        <v>2</v>
      </c>
      <c r="B203" s="188" t="str">
        <f>IF(ISNA(VLOOKUP($F203,DECLARATIONS!C$5:D$292,2,FALSE)),"",IF(VLOOKUP($F203,DECLARATIONS!C$5:D$292,2,FALSE)="","NOT DECLARED",IF(ISNA(_xlfn.TEXTBEFORE(VLOOKUP($F203,DECLARATIONS!C$5:D$292,2,FALSE)," ")),VLOOKUP($F203,DECLARATIONS!C$5:D$292,2,FALSE),_xlfn.TEXTBEFORE(VLOOKUP($F203,DECLARATIONS!C$5:D$292,2,FALSE)," "))))</f>
        <v/>
      </c>
      <c r="C203" s="188" t="str">
        <f>IF(ISNA(VLOOKUP($F203,DECLARATIONS!C$5:D$292,2,FALSE)),"",IF(VLOOKUP($F203,DECLARATIONS!C$5:D$292,2,FALSE)="","NOT DECLARED",IF(ISNA(_xlfn.TEXTAFTER(VLOOKUP($F203,DECLARATIONS!C$5:D$292,2,FALSE)," ")),VLOOKUP($F203,DECLARATIONS!C$5:D$292,2,FALSE),_xlfn.TEXTAFTER(VLOOKUP($F203,DECLARATIONS!C$5:D$292,2,FALSE)," "))))</f>
        <v/>
      </c>
      <c r="D203" s="188" t="str">
        <f>IF(ISNA(VLOOKUP($F203,DECLARATIONS!$C$5:$G$292,5,FALSE)),"",IF(VLOOKUP($F203,DECLARATIONS!$C$5:$G$292,5,FALSE)="","NOT DECLARED",VLOOKUP($F203,DECLARATIONS!$C$5:$G$292,5,FALSE)))</f>
        <v/>
      </c>
      <c r="E203" s="188" t="str">
        <f>IF(ISNA(VLOOKUP($F203,DECLARATIONS!$C$5:$F$292,4,FALSE)),"",IF(VLOOKUP($F203,DECLARATIONS!$C$5:$F$292,4,FALSE)="","NOT DECLARED",VLOOKUP($F203,DECLARATIONS!$C$5:$F$292,4,FALSE)&amp;LEFT(VLOOKUP($F203,DECLARATIONS!$C$5:$H$292,6,FALSE))))</f>
        <v/>
      </c>
      <c r="F203" s="91"/>
      <c r="G203" s="196"/>
      <c r="H203" s="188" t="str">
        <f>IF(ISNA(VLOOKUP(F203,DECLARATIONS!C$5:D$292,2,FALSE)),"",IF(VLOOKUP(F203,DECLARATIONS!C$5:D$292,2,FALSE)="","NOT DECLARED",VLOOKUP(F203,DECLARATIONS!C$5:D$292,2,FALSE)))</f>
        <v/>
      </c>
      <c r="I203" s="186">
        <f>IF(LOWER(G203)="dnf",1,IF(G203&lt;ScoringTable!B$3,ScoringTable!I$2,VLOOKUP((1000-G203),ScoringTable!G$2:I$95,3)))</f>
        <v>0</v>
      </c>
      <c r="J203" s="186" t="str" cm="1">
        <f t="array" ref="J203">IF(ISBLANK(G203), "", IF(NOT(ISNUMBER(G203)), "Not a valid time", IF(E203="","", IF(RIGHT(E203)="B", _xlfn.IFS(G203&gt;Data!$Z$7,"...",G203&gt;Data!$AA$7,"Stage 1",G203&gt;Data!$AB$7,"Stage 2",G203&gt;Data!$AC$7,"Stage 3",G203&gt;Data!$AD$7,"Stage 4",G203&gt;Data!$AE$7,"Stage 5",G203&gt;Data!$AF$7,"Stage 6",G203&gt;Data!$AG$7,"Stage 7",G203&gt;Data!$AH$7,"Stage 8",G203&lt;=Data!$AH$7,"Stage 9"), _xlfn.IFS(G203&gt;Data!$Z$18,"...",G203&gt;Data!$AA$18,"Stage 1",G203&gt;Data!$AB$18,"Stage 2",G203&gt;Data!$AC$18,"Stage 3",G203&gt;Data!$AD$18,"Stage 4",G203&gt;Data!$AE$18,"Stage 5",G203&gt;Data!$AF$18,"Stage 6",G203&gt;Data!$AG$18,"Stage 7",G203&gt;Data!$AH$18,"Stage 8",G203&lt;=Data!$AH$18,"Stage 9")))))</f>
        <v/>
      </c>
      <c r="K203" s="266" t="str" cm="1">
        <f t="array" ref="K203">IFERROR(_xlfn.IFNA(
                      _xlfn.IFS(
                      G203="", "",
                      AND(E203="U9B",G203&lt;=Data!$AI$7), "U9 Boys record",
                      AND(E203="U11B",G203&lt;=Data!$AI$12), "U11 Boys record",
                      AND(E203="U9G",G203&lt;=Data!$AI$18), "U9 Girls record",
                      AND(E203="U11G",G203&lt;=Data!$AI$23), "U11 Girls record"
                       ),""), "")</f>
        <v/>
      </c>
    </row>
    <row r="204" spans="1:11" s="11" customFormat="1" ht="16" customHeight="1">
      <c r="A204" s="187" t="s">
        <v>2</v>
      </c>
      <c r="B204" s="188" t="str">
        <f>IF(ISNA(VLOOKUP($F204,DECLARATIONS!C$5:D$292,2,FALSE)),"",IF(VLOOKUP($F204,DECLARATIONS!C$5:D$292,2,FALSE)="","NOT DECLARED",IF(ISNA(_xlfn.TEXTBEFORE(VLOOKUP($F204,DECLARATIONS!C$5:D$292,2,FALSE)," ")),VLOOKUP($F204,DECLARATIONS!C$5:D$292,2,FALSE),_xlfn.TEXTBEFORE(VLOOKUP($F204,DECLARATIONS!C$5:D$292,2,FALSE)," "))))</f>
        <v/>
      </c>
      <c r="C204" s="188" t="str">
        <f>IF(ISNA(VLOOKUP($F204,DECLARATIONS!C$5:D$292,2,FALSE)),"",IF(VLOOKUP($F204,DECLARATIONS!C$5:D$292,2,FALSE)="","NOT DECLARED",IF(ISNA(_xlfn.TEXTAFTER(VLOOKUP($F204,DECLARATIONS!C$5:D$292,2,FALSE)," ")),VLOOKUP($F204,DECLARATIONS!C$5:D$292,2,FALSE),_xlfn.TEXTAFTER(VLOOKUP($F204,DECLARATIONS!C$5:D$292,2,FALSE)," "))))</f>
        <v/>
      </c>
      <c r="D204" s="188" t="str">
        <f>IF(ISNA(VLOOKUP($F204,DECLARATIONS!$C$5:$G$292,5,FALSE)),"",IF(VLOOKUP($F204,DECLARATIONS!$C$5:$G$292,5,FALSE)="","NOT DECLARED",VLOOKUP($F204,DECLARATIONS!$C$5:$G$292,5,FALSE)))</f>
        <v/>
      </c>
      <c r="E204" s="188" t="str">
        <f>IF(ISNA(VLOOKUP($F204,DECLARATIONS!$C$5:$F$292,4,FALSE)),"",IF(VLOOKUP($F204,DECLARATIONS!$C$5:$F$292,4,FALSE)="","NOT DECLARED",VLOOKUP($F204,DECLARATIONS!$C$5:$F$292,4,FALSE)&amp;LEFT(VLOOKUP($F204,DECLARATIONS!$C$5:$H$292,6,FALSE))))</f>
        <v/>
      </c>
      <c r="F204" s="91"/>
      <c r="G204" s="196"/>
      <c r="H204" s="188" t="str">
        <f>IF(ISNA(VLOOKUP(F204,DECLARATIONS!C$5:D$292,2,FALSE)),"",IF(VLOOKUP(F204,DECLARATIONS!C$5:D$292,2,FALSE)="","NOT DECLARED",VLOOKUP(F204,DECLARATIONS!C$5:D$292,2,FALSE)))</f>
        <v/>
      </c>
      <c r="I204" s="186">
        <f>IF(LOWER(G204)="dnf",1,IF(G204&lt;ScoringTable!B$3,ScoringTable!I$2,VLOOKUP((1000-G204),ScoringTable!G$2:I$95,3)))</f>
        <v>0</v>
      </c>
      <c r="J204" s="186" t="str" cm="1">
        <f t="array" ref="J204">IF(ISBLANK(G204), "", IF(NOT(ISNUMBER(G204)), "Not a valid time", IF(E204="","", IF(RIGHT(E204)="B", _xlfn.IFS(G204&gt;Data!$Z$7,"...",G204&gt;Data!$AA$7,"Stage 1",G204&gt;Data!$AB$7,"Stage 2",G204&gt;Data!$AC$7,"Stage 3",G204&gt;Data!$AD$7,"Stage 4",G204&gt;Data!$AE$7,"Stage 5",G204&gt;Data!$AF$7,"Stage 6",G204&gt;Data!$AG$7,"Stage 7",G204&gt;Data!$AH$7,"Stage 8",G204&lt;=Data!$AH$7,"Stage 9"), _xlfn.IFS(G204&gt;Data!$Z$18,"...",G204&gt;Data!$AA$18,"Stage 1",G204&gt;Data!$AB$18,"Stage 2",G204&gt;Data!$AC$18,"Stage 3",G204&gt;Data!$AD$18,"Stage 4",G204&gt;Data!$AE$18,"Stage 5",G204&gt;Data!$AF$18,"Stage 6",G204&gt;Data!$AG$18,"Stage 7",G204&gt;Data!$AH$18,"Stage 8",G204&lt;=Data!$AH$18,"Stage 9")))))</f>
        <v/>
      </c>
      <c r="K204" s="266" t="str" cm="1">
        <f t="array" ref="K204">IFERROR(_xlfn.IFNA(
                      _xlfn.IFS(
                      G204="", "",
                      AND(E204="U9B",G204&lt;=Data!$AI$7), "U9 Boys record",
                      AND(E204="U11B",G204&lt;=Data!$AI$12), "U11 Boys record",
                      AND(E204="U9G",G204&lt;=Data!$AI$18), "U9 Girls record",
                      AND(E204="U11G",G204&lt;=Data!$AI$23), "U11 Girls record"
                       ),""), "")</f>
        <v/>
      </c>
    </row>
    <row r="205" spans="1:11" s="11" customFormat="1" ht="16" customHeight="1">
      <c r="A205" s="187" t="s">
        <v>2</v>
      </c>
      <c r="B205" s="188" t="str">
        <f>IF(ISNA(VLOOKUP($F205,DECLARATIONS!C$5:D$292,2,FALSE)),"",IF(VLOOKUP($F205,DECLARATIONS!C$5:D$292,2,FALSE)="","NOT DECLARED",IF(ISNA(_xlfn.TEXTBEFORE(VLOOKUP($F205,DECLARATIONS!C$5:D$292,2,FALSE)," ")),VLOOKUP($F205,DECLARATIONS!C$5:D$292,2,FALSE),_xlfn.TEXTBEFORE(VLOOKUP($F205,DECLARATIONS!C$5:D$292,2,FALSE)," "))))</f>
        <v/>
      </c>
      <c r="C205" s="188" t="str">
        <f>IF(ISNA(VLOOKUP($F205,DECLARATIONS!C$5:D$292,2,FALSE)),"",IF(VLOOKUP($F205,DECLARATIONS!C$5:D$292,2,FALSE)="","NOT DECLARED",IF(ISNA(_xlfn.TEXTAFTER(VLOOKUP($F205,DECLARATIONS!C$5:D$292,2,FALSE)," ")),VLOOKUP($F205,DECLARATIONS!C$5:D$292,2,FALSE),_xlfn.TEXTAFTER(VLOOKUP($F205,DECLARATIONS!C$5:D$292,2,FALSE)," "))))</f>
        <v/>
      </c>
      <c r="D205" s="188" t="str">
        <f>IF(ISNA(VLOOKUP($F205,DECLARATIONS!$C$5:$G$292,5,FALSE)),"",IF(VLOOKUP($F205,DECLARATIONS!$C$5:$G$292,5,FALSE)="","NOT DECLARED",VLOOKUP($F205,DECLARATIONS!$C$5:$G$292,5,FALSE)))</f>
        <v/>
      </c>
      <c r="E205" s="188" t="str">
        <f>IF(ISNA(VLOOKUP($F205,DECLARATIONS!$C$5:$F$292,4,FALSE)),"",IF(VLOOKUP($F205,DECLARATIONS!$C$5:$F$292,4,FALSE)="","NOT DECLARED",VLOOKUP($F205,DECLARATIONS!$C$5:$F$292,4,FALSE)&amp;LEFT(VLOOKUP($F205,DECLARATIONS!$C$5:$H$292,6,FALSE))))</f>
        <v/>
      </c>
      <c r="F205" s="91"/>
      <c r="G205" s="196"/>
      <c r="H205" s="188" t="str">
        <f>IF(ISNA(VLOOKUP(F205,DECLARATIONS!C$5:D$292,2,FALSE)),"",IF(VLOOKUP(F205,DECLARATIONS!C$5:D$292,2,FALSE)="","NOT DECLARED",VLOOKUP(F205,DECLARATIONS!C$5:D$292,2,FALSE)))</f>
        <v/>
      </c>
      <c r="I205" s="186">
        <f>IF(LOWER(G205)="dnf",1,IF(G205&lt;ScoringTable!B$3,ScoringTable!I$2,VLOOKUP((1000-G205),ScoringTable!G$2:I$95,3)))</f>
        <v>0</v>
      </c>
      <c r="J205" s="186" t="str" cm="1">
        <f t="array" ref="J205">IF(ISBLANK(G205), "", IF(NOT(ISNUMBER(G205)), "Not a valid time", IF(E205="","", IF(RIGHT(E205)="B", _xlfn.IFS(G205&gt;Data!$Z$7,"...",G205&gt;Data!$AA$7,"Stage 1",G205&gt;Data!$AB$7,"Stage 2",G205&gt;Data!$AC$7,"Stage 3",G205&gt;Data!$AD$7,"Stage 4",G205&gt;Data!$AE$7,"Stage 5",G205&gt;Data!$AF$7,"Stage 6",G205&gt;Data!$AG$7,"Stage 7",G205&gt;Data!$AH$7,"Stage 8",G205&lt;=Data!$AH$7,"Stage 9"), _xlfn.IFS(G205&gt;Data!$Z$18,"...",G205&gt;Data!$AA$18,"Stage 1",G205&gt;Data!$AB$18,"Stage 2",G205&gt;Data!$AC$18,"Stage 3",G205&gt;Data!$AD$18,"Stage 4",G205&gt;Data!$AE$18,"Stage 5",G205&gt;Data!$AF$18,"Stage 6",G205&gt;Data!$AG$18,"Stage 7",G205&gt;Data!$AH$18,"Stage 8",G205&lt;=Data!$AH$18,"Stage 9")))))</f>
        <v/>
      </c>
      <c r="K205" s="266" t="str" cm="1">
        <f t="array" ref="K205">IFERROR(_xlfn.IFNA(
                      _xlfn.IFS(
                      G205="", "",
                      AND(E205="U9B",G205&lt;=Data!$AI$7), "U9 Boys record",
                      AND(E205="U11B",G205&lt;=Data!$AI$12), "U11 Boys record",
                      AND(E205="U9G",G205&lt;=Data!$AI$18), "U9 Girls record",
                      AND(E205="U11G",G205&lt;=Data!$AI$23), "U11 Girls record"
                       ),""), "")</f>
        <v/>
      </c>
    </row>
    <row r="206" spans="1:11" s="11" customFormat="1" ht="16" customHeight="1">
      <c r="A206" s="187" t="s">
        <v>2</v>
      </c>
      <c r="B206" s="188" t="str">
        <f>IF(ISNA(VLOOKUP($F206,DECLARATIONS!C$5:D$292,2,FALSE)),"",IF(VLOOKUP($F206,DECLARATIONS!C$5:D$292,2,FALSE)="","NOT DECLARED",IF(ISNA(_xlfn.TEXTBEFORE(VLOOKUP($F206,DECLARATIONS!C$5:D$292,2,FALSE)," ")),VLOOKUP($F206,DECLARATIONS!C$5:D$292,2,FALSE),_xlfn.TEXTBEFORE(VLOOKUP($F206,DECLARATIONS!C$5:D$292,2,FALSE)," "))))</f>
        <v/>
      </c>
      <c r="C206" s="188" t="str">
        <f>IF(ISNA(VLOOKUP($F206,DECLARATIONS!C$5:D$292,2,FALSE)),"",IF(VLOOKUP($F206,DECLARATIONS!C$5:D$292,2,FALSE)="","NOT DECLARED",IF(ISNA(_xlfn.TEXTAFTER(VLOOKUP($F206,DECLARATIONS!C$5:D$292,2,FALSE)," ")),VLOOKUP($F206,DECLARATIONS!C$5:D$292,2,FALSE),_xlfn.TEXTAFTER(VLOOKUP($F206,DECLARATIONS!C$5:D$292,2,FALSE)," "))))</f>
        <v/>
      </c>
      <c r="D206" s="188" t="str">
        <f>IF(ISNA(VLOOKUP($F206,DECLARATIONS!$C$5:$G$292,5,FALSE)),"",IF(VLOOKUP($F206,DECLARATIONS!$C$5:$G$292,5,FALSE)="","NOT DECLARED",VLOOKUP($F206,DECLARATIONS!$C$5:$G$292,5,FALSE)))</f>
        <v/>
      </c>
      <c r="E206" s="188" t="str">
        <f>IF(ISNA(VLOOKUP($F206,DECLARATIONS!$C$5:$F$292,4,FALSE)),"",IF(VLOOKUP($F206,DECLARATIONS!$C$5:$F$292,4,FALSE)="","NOT DECLARED",VLOOKUP($F206,DECLARATIONS!$C$5:$F$292,4,FALSE)&amp;LEFT(VLOOKUP($F206,DECLARATIONS!$C$5:$H$292,6,FALSE))))</f>
        <v/>
      </c>
      <c r="F206" s="91"/>
      <c r="G206" s="196"/>
      <c r="H206" s="188" t="str">
        <f>IF(ISNA(VLOOKUP(F206,DECLARATIONS!C$5:D$292,2,FALSE)),"",IF(VLOOKUP(F206,DECLARATIONS!C$5:D$292,2,FALSE)="","NOT DECLARED",VLOOKUP(F206,DECLARATIONS!C$5:D$292,2,FALSE)))</f>
        <v/>
      </c>
      <c r="I206" s="186">
        <f>IF(LOWER(G206)="dnf",1,IF(G206&lt;ScoringTable!B$3,ScoringTable!I$2,VLOOKUP((1000-G206),ScoringTable!G$2:I$95,3)))</f>
        <v>0</v>
      </c>
      <c r="J206" s="186" t="str" cm="1">
        <f t="array" ref="J206">IF(ISBLANK(G206), "", IF(NOT(ISNUMBER(G206)), "Not a valid time", IF(E206="","", IF(RIGHT(E206)="B", _xlfn.IFS(G206&gt;Data!$Z$7,"...",G206&gt;Data!$AA$7,"Stage 1",G206&gt;Data!$AB$7,"Stage 2",G206&gt;Data!$AC$7,"Stage 3",G206&gt;Data!$AD$7,"Stage 4",G206&gt;Data!$AE$7,"Stage 5",G206&gt;Data!$AF$7,"Stage 6",G206&gt;Data!$AG$7,"Stage 7",G206&gt;Data!$AH$7,"Stage 8",G206&lt;=Data!$AH$7,"Stage 9"), _xlfn.IFS(G206&gt;Data!$Z$18,"...",G206&gt;Data!$AA$18,"Stage 1",G206&gt;Data!$AB$18,"Stage 2",G206&gt;Data!$AC$18,"Stage 3",G206&gt;Data!$AD$18,"Stage 4",G206&gt;Data!$AE$18,"Stage 5",G206&gt;Data!$AF$18,"Stage 6",G206&gt;Data!$AG$18,"Stage 7",G206&gt;Data!$AH$18,"Stage 8",G206&lt;=Data!$AH$18,"Stage 9")))))</f>
        <v/>
      </c>
      <c r="K206" s="266" t="str" cm="1">
        <f t="array" ref="K206">IFERROR(_xlfn.IFNA(
                      _xlfn.IFS(
                      G206="", "",
                      AND(E206="U9B",G206&lt;=Data!$AI$7), "U9 Boys record",
                      AND(E206="U11B",G206&lt;=Data!$AI$12), "U11 Boys record",
                      AND(E206="U9G",G206&lt;=Data!$AI$18), "U9 Girls record",
                      AND(E206="U11G",G206&lt;=Data!$AI$23), "U11 Girls record"
                       ),""), "")</f>
        <v/>
      </c>
    </row>
    <row r="207" spans="1:11" s="11" customFormat="1" ht="16" customHeight="1">
      <c r="A207" s="187" t="s">
        <v>2</v>
      </c>
      <c r="B207" s="188" t="str">
        <f>IF(ISNA(VLOOKUP($F207,DECLARATIONS!C$5:D$292,2,FALSE)),"",IF(VLOOKUP($F207,DECLARATIONS!C$5:D$292,2,FALSE)="","NOT DECLARED",IF(ISNA(_xlfn.TEXTBEFORE(VLOOKUP($F207,DECLARATIONS!C$5:D$292,2,FALSE)," ")),VLOOKUP($F207,DECLARATIONS!C$5:D$292,2,FALSE),_xlfn.TEXTBEFORE(VLOOKUP($F207,DECLARATIONS!C$5:D$292,2,FALSE)," "))))</f>
        <v/>
      </c>
      <c r="C207" s="188" t="str">
        <f>IF(ISNA(VLOOKUP($F207,DECLARATIONS!C$5:D$292,2,FALSE)),"",IF(VLOOKUP($F207,DECLARATIONS!C$5:D$292,2,FALSE)="","NOT DECLARED",IF(ISNA(_xlfn.TEXTAFTER(VLOOKUP($F207,DECLARATIONS!C$5:D$292,2,FALSE)," ")),VLOOKUP($F207,DECLARATIONS!C$5:D$292,2,FALSE),_xlfn.TEXTAFTER(VLOOKUP($F207,DECLARATIONS!C$5:D$292,2,FALSE)," "))))</f>
        <v/>
      </c>
      <c r="D207" s="188" t="str">
        <f>IF(ISNA(VLOOKUP($F207,DECLARATIONS!$C$5:$G$292,5,FALSE)),"",IF(VLOOKUP($F207,DECLARATIONS!$C$5:$G$292,5,FALSE)="","NOT DECLARED",VLOOKUP($F207,DECLARATIONS!$C$5:$G$292,5,FALSE)))</f>
        <v/>
      </c>
      <c r="E207" s="188" t="str">
        <f>IF(ISNA(VLOOKUP($F207,DECLARATIONS!$C$5:$F$292,4,FALSE)),"",IF(VLOOKUP($F207,DECLARATIONS!$C$5:$F$292,4,FALSE)="","NOT DECLARED",VLOOKUP($F207,DECLARATIONS!$C$5:$F$292,4,FALSE)&amp;LEFT(VLOOKUP($F207,DECLARATIONS!$C$5:$H$292,6,FALSE))))</f>
        <v/>
      </c>
      <c r="F207" s="91"/>
      <c r="G207" s="196"/>
      <c r="H207" s="188" t="str">
        <f>IF(ISNA(VLOOKUP(F207,DECLARATIONS!C$5:D$292,2,FALSE)),"",IF(VLOOKUP(F207,DECLARATIONS!C$5:D$292,2,FALSE)="","NOT DECLARED",VLOOKUP(F207,DECLARATIONS!C$5:D$292,2,FALSE)))</f>
        <v/>
      </c>
      <c r="I207" s="186">
        <f>IF(LOWER(G207)="dnf",1,IF(G207&lt;ScoringTable!B$3,ScoringTable!I$2,VLOOKUP((1000-G207),ScoringTable!G$2:I$95,3)))</f>
        <v>0</v>
      </c>
      <c r="J207" s="186" t="str" cm="1">
        <f t="array" ref="J207">IF(ISBLANK(G207), "", IF(NOT(ISNUMBER(G207)), "Not a valid time", IF(E207="","", IF(RIGHT(E207)="B", _xlfn.IFS(G207&gt;Data!$Z$7,"...",G207&gt;Data!$AA$7,"Stage 1",G207&gt;Data!$AB$7,"Stage 2",G207&gt;Data!$AC$7,"Stage 3",G207&gt;Data!$AD$7,"Stage 4",G207&gt;Data!$AE$7,"Stage 5",G207&gt;Data!$AF$7,"Stage 6",G207&gt;Data!$AG$7,"Stage 7",G207&gt;Data!$AH$7,"Stage 8",G207&lt;=Data!$AH$7,"Stage 9"), _xlfn.IFS(G207&gt;Data!$Z$18,"...",G207&gt;Data!$AA$18,"Stage 1",G207&gt;Data!$AB$18,"Stage 2",G207&gt;Data!$AC$18,"Stage 3",G207&gt;Data!$AD$18,"Stage 4",G207&gt;Data!$AE$18,"Stage 5",G207&gt;Data!$AF$18,"Stage 6",G207&gt;Data!$AG$18,"Stage 7",G207&gt;Data!$AH$18,"Stage 8",G207&lt;=Data!$AH$18,"Stage 9")))))</f>
        <v/>
      </c>
      <c r="K207" s="266" t="str" cm="1">
        <f t="array" ref="K207">IFERROR(_xlfn.IFNA(
                      _xlfn.IFS(
                      G207="", "",
                      AND(E207="U9B",G207&lt;=Data!$AI$7), "U9 Boys record",
                      AND(E207="U11B",G207&lt;=Data!$AI$12), "U11 Boys record",
                      AND(E207="U9G",G207&lt;=Data!$AI$18), "U9 Girls record",
                      AND(E207="U11G",G207&lt;=Data!$AI$23), "U11 Girls record"
                       ),""), "")</f>
        <v/>
      </c>
    </row>
    <row r="208" spans="1:11" s="11" customFormat="1" ht="16" customHeight="1">
      <c r="A208" s="187" t="s">
        <v>2</v>
      </c>
      <c r="B208" s="188" t="str">
        <f>IF(ISNA(VLOOKUP($F208,DECLARATIONS!C$5:D$292,2,FALSE)),"",IF(VLOOKUP($F208,DECLARATIONS!C$5:D$292,2,FALSE)="","NOT DECLARED",IF(ISNA(_xlfn.TEXTBEFORE(VLOOKUP($F208,DECLARATIONS!C$5:D$292,2,FALSE)," ")),VLOOKUP($F208,DECLARATIONS!C$5:D$292,2,FALSE),_xlfn.TEXTBEFORE(VLOOKUP($F208,DECLARATIONS!C$5:D$292,2,FALSE)," "))))</f>
        <v/>
      </c>
      <c r="C208" s="188" t="str">
        <f>IF(ISNA(VLOOKUP($F208,DECLARATIONS!C$5:D$292,2,FALSE)),"",IF(VLOOKUP($F208,DECLARATIONS!C$5:D$292,2,FALSE)="","NOT DECLARED",IF(ISNA(_xlfn.TEXTAFTER(VLOOKUP($F208,DECLARATIONS!C$5:D$292,2,FALSE)," ")),VLOOKUP($F208,DECLARATIONS!C$5:D$292,2,FALSE),_xlfn.TEXTAFTER(VLOOKUP($F208,DECLARATIONS!C$5:D$292,2,FALSE)," "))))</f>
        <v/>
      </c>
      <c r="D208" s="188" t="str">
        <f>IF(ISNA(VLOOKUP($F208,DECLARATIONS!$C$5:$G$292,5,FALSE)),"",IF(VLOOKUP($F208,DECLARATIONS!$C$5:$G$292,5,FALSE)="","NOT DECLARED",VLOOKUP($F208,DECLARATIONS!$C$5:$G$292,5,FALSE)))</f>
        <v/>
      </c>
      <c r="E208" s="188" t="str">
        <f>IF(ISNA(VLOOKUP($F208,DECLARATIONS!$C$5:$F$292,4,FALSE)),"",IF(VLOOKUP($F208,DECLARATIONS!$C$5:$F$292,4,FALSE)="","NOT DECLARED",VLOOKUP($F208,DECLARATIONS!$C$5:$F$292,4,FALSE)&amp;LEFT(VLOOKUP($F208,DECLARATIONS!$C$5:$H$292,6,FALSE))))</f>
        <v/>
      </c>
      <c r="F208" s="91"/>
      <c r="G208" s="196"/>
      <c r="H208" s="188" t="str">
        <f>IF(ISNA(VLOOKUP(F208,DECLARATIONS!C$5:D$292,2,FALSE)),"",IF(VLOOKUP(F208,DECLARATIONS!C$5:D$292,2,FALSE)="","NOT DECLARED",VLOOKUP(F208,DECLARATIONS!C$5:D$292,2,FALSE)))</f>
        <v/>
      </c>
      <c r="I208" s="186">
        <f>IF(LOWER(G208)="dnf",1,IF(G208&lt;ScoringTable!B$3,ScoringTable!I$2,VLOOKUP((1000-G208),ScoringTable!G$2:I$95,3)))</f>
        <v>0</v>
      </c>
      <c r="J208" s="186" t="str" cm="1">
        <f t="array" ref="J208">IF(ISBLANK(G208), "", IF(NOT(ISNUMBER(G208)), "Not a valid time", IF(E208="","", IF(RIGHT(E208)="B", _xlfn.IFS(G208&gt;Data!$Z$7,"...",G208&gt;Data!$AA$7,"Stage 1",G208&gt;Data!$AB$7,"Stage 2",G208&gt;Data!$AC$7,"Stage 3",G208&gt;Data!$AD$7,"Stage 4",G208&gt;Data!$AE$7,"Stage 5",G208&gt;Data!$AF$7,"Stage 6",G208&gt;Data!$AG$7,"Stage 7",G208&gt;Data!$AH$7,"Stage 8",G208&lt;=Data!$AH$7,"Stage 9"), _xlfn.IFS(G208&gt;Data!$Z$18,"...",G208&gt;Data!$AA$18,"Stage 1",G208&gt;Data!$AB$18,"Stage 2",G208&gt;Data!$AC$18,"Stage 3",G208&gt;Data!$AD$18,"Stage 4",G208&gt;Data!$AE$18,"Stage 5",G208&gt;Data!$AF$18,"Stage 6",G208&gt;Data!$AG$18,"Stage 7",G208&gt;Data!$AH$18,"Stage 8",G208&lt;=Data!$AH$18,"Stage 9")))))</f>
        <v/>
      </c>
      <c r="K208" s="266" t="str" cm="1">
        <f t="array" ref="K208">IFERROR(_xlfn.IFNA(
                      _xlfn.IFS(
                      G208="", "",
                      AND(E208="U9B",G208&lt;=Data!$AI$7), "U9 Boys record",
                      AND(E208="U11B",G208&lt;=Data!$AI$12), "U11 Boys record",
                      AND(E208="U9G",G208&lt;=Data!$AI$18), "U9 Girls record",
                      AND(E208="U11G",G208&lt;=Data!$AI$23), "U11 Girls record"
                       ),""), "")</f>
        <v/>
      </c>
    </row>
    <row r="209" spans="1:11" s="11" customFormat="1" ht="16" customHeight="1">
      <c r="A209" s="187" t="s">
        <v>2</v>
      </c>
      <c r="B209" s="188" t="str">
        <f>IF(ISNA(VLOOKUP($F209,DECLARATIONS!C$5:D$292,2,FALSE)),"",IF(VLOOKUP($F209,DECLARATIONS!C$5:D$292,2,FALSE)="","NOT DECLARED",IF(ISNA(_xlfn.TEXTBEFORE(VLOOKUP($F209,DECLARATIONS!C$5:D$292,2,FALSE)," ")),VLOOKUP($F209,DECLARATIONS!C$5:D$292,2,FALSE),_xlfn.TEXTBEFORE(VLOOKUP($F209,DECLARATIONS!C$5:D$292,2,FALSE)," "))))</f>
        <v/>
      </c>
      <c r="C209" s="188" t="str">
        <f>IF(ISNA(VLOOKUP($F209,DECLARATIONS!C$5:D$292,2,FALSE)),"",IF(VLOOKUP($F209,DECLARATIONS!C$5:D$292,2,FALSE)="","NOT DECLARED",IF(ISNA(_xlfn.TEXTAFTER(VLOOKUP($F209,DECLARATIONS!C$5:D$292,2,FALSE)," ")),VLOOKUP($F209,DECLARATIONS!C$5:D$292,2,FALSE),_xlfn.TEXTAFTER(VLOOKUP($F209,DECLARATIONS!C$5:D$292,2,FALSE)," "))))</f>
        <v/>
      </c>
      <c r="D209" s="188" t="str">
        <f>IF(ISNA(VLOOKUP($F209,DECLARATIONS!$C$5:$G$292,5,FALSE)),"",IF(VLOOKUP($F209,DECLARATIONS!$C$5:$G$292,5,FALSE)="","NOT DECLARED",VLOOKUP($F209,DECLARATIONS!$C$5:$G$292,5,FALSE)))</f>
        <v/>
      </c>
      <c r="E209" s="188" t="str">
        <f>IF(ISNA(VLOOKUP($F209,DECLARATIONS!$C$5:$F$292,4,FALSE)),"",IF(VLOOKUP($F209,DECLARATIONS!$C$5:$F$292,4,FALSE)="","NOT DECLARED",VLOOKUP($F209,DECLARATIONS!$C$5:$F$292,4,FALSE)&amp;LEFT(VLOOKUP($F209,DECLARATIONS!$C$5:$H$292,6,FALSE))))</f>
        <v/>
      </c>
      <c r="F209" s="91"/>
      <c r="G209" s="196"/>
      <c r="H209" s="188" t="str">
        <f>IF(ISNA(VLOOKUP(F209,DECLARATIONS!C$5:D$292,2,FALSE)),"",IF(VLOOKUP(F209,DECLARATIONS!C$5:D$292,2,FALSE)="","NOT DECLARED",VLOOKUP(F209,DECLARATIONS!C$5:D$292,2,FALSE)))</f>
        <v/>
      </c>
      <c r="I209" s="186">
        <f>IF(LOWER(G209)="dnf",1,IF(G209&lt;ScoringTable!B$3,ScoringTable!I$2,VLOOKUP((1000-G209),ScoringTable!G$2:I$95,3)))</f>
        <v>0</v>
      </c>
      <c r="J209" s="186" t="str" cm="1">
        <f t="array" ref="J209">IF(ISBLANK(G209), "", IF(NOT(ISNUMBER(G209)), "Not a valid time", IF(E209="","", IF(RIGHT(E209)="B", _xlfn.IFS(G209&gt;Data!$Z$7,"...",G209&gt;Data!$AA$7,"Stage 1",G209&gt;Data!$AB$7,"Stage 2",G209&gt;Data!$AC$7,"Stage 3",G209&gt;Data!$AD$7,"Stage 4",G209&gt;Data!$AE$7,"Stage 5",G209&gt;Data!$AF$7,"Stage 6",G209&gt;Data!$AG$7,"Stage 7",G209&gt;Data!$AH$7,"Stage 8",G209&lt;=Data!$AH$7,"Stage 9"), _xlfn.IFS(G209&gt;Data!$Z$18,"...",G209&gt;Data!$AA$18,"Stage 1",G209&gt;Data!$AB$18,"Stage 2",G209&gt;Data!$AC$18,"Stage 3",G209&gt;Data!$AD$18,"Stage 4",G209&gt;Data!$AE$18,"Stage 5",G209&gt;Data!$AF$18,"Stage 6",G209&gt;Data!$AG$18,"Stage 7",G209&gt;Data!$AH$18,"Stage 8",G209&lt;=Data!$AH$18,"Stage 9")))))</f>
        <v/>
      </c>
      <c r="K209" s="266" t="str" cm="1">
        <f t="array" ref="K209">IFERROR(_xlfn.IFNA(
                      _xlfn.IFS(
                      G209="", "",
                      AND(E209="U9B",G209&lt;=Data!$AI$7), "U9 Boys record",
                      AND(E209="U11B",G209&lt;=Data!$AI$12), "U11 Boys record",
                      AND(E209="U9G",G209&lt;=Data!$AI$18), "U9 Girls record",
                      AND(E209="U11G",G209&lt;=Data!$AI$23), "U11 Girls record"
                       ),""), "")</f>
        <v/>
      </c>
    </row>
    <row r="210" spans="1:11" s="11" customFormat="1" ht="16" customHeight="1">
      <c r="A210" s="187" t="s">
        <v>2</v>
      </c>
      <c r="B210" s="188" t="str">
        <f>IF(ISNA(VLOOKUP($F210,DECLARATIONS!C$5:D$292,2,FALSE)),"",IF(VLOOKUP($F210,DECLARATIONS!C$5:D$292,2,FALSE)="","NOT DECLARED",IF(ISNA(_xlfn.TEXTBEFORE(VLOOKUP($F210,DECLARATIONS!C$5:D$292,2,FALSE)," ")),VLOOKUP($F210,DECLARATIONS!C$5:D$292,2,FALSE),_xlfn.TEXTBEFORE(VLOOKUP($F210,DECLARATIONS!C$5:D$292,2,FALSE)," "))))</f>
        <v/>
      </c>
      <c r="C210" s="188" t="str">
        <f>IF(ISNA(VLOOKUP($F210,DECLARATIONS!C$5:D$292,2,FALSE)),"",IF(VLOOKUP($F210,DECLARATIONS!C$5:D$292,2,FALSE)="","NOT DECLARED",IF(ISNA(_xlfn.TEXTAFTER(VLOOKUP($F210,DECLARATIONS!C$5:D$292,2,FALSE)," ")),VLOOKUP($F210,DECLARATIONS!C$5:D$292,2,FALSE),_xlfn.TEXTAFTER(VLOOKUP($F210,DECLARATIONS!C$5:D$292,2,FALSE)," "))))</f>
        <v/>
      </c>
      <c r="D210" s="188" t="str">
        <f>IF(ISNA(VLOOKUP($F210,DECLARATIONS!$C$5:$G$292,5,FALSE)),"",IF(VLOOKUP($F210,DECLARATIONS!$C$5:$G$292,5,FALSE)="","NOT DECLARED",VLOOKUP($F210,DECLARATIONS!$C$5:$G$292,5,FALSE)))</f>
        <v/>
      </c>
      <c r="E210" s="188" t="str">
        <f>IF(ISNA(VLOOKUP($F210,DECLARATIONS!$C$5:$F$292,4,FALSE)),"",IF(VLOOKUP($F210,DECLARATIONS!$C$5:$F$292,4,FALSE)="","NOT DECLARED",VLOOKUP($F210,DECLARATIONS!$C$5:$F$292,4,FALSE)&amp;LEFT(VLOOKUP($F210,DECLARATIONS!$C$5:$H$292,6,FALSE))))</f>
        <v/>
      </c>
      <c r="F210" s="91"/>
      <c r="G210" s="196"/>
      <c r="H210" s="188" t="str">
        <f>IF(ISNA(VLOOKUP(F210,DECLARATIONS!C$5:D$292,2,FALSE)),"",IF(VLOOKUP(F210,DECLARATIONS!C$5:D$292,2,FALSE)="","NOT DECLARED",VLOOKUP(F210,DECLARATIONS!C$5:D$292,2,FALSE)))</f>
        <v/>
      </c>
      <c r="I210" s="186">
        <f>IF(LOWER(G210)="dnf",1,IF(G210&lt;ScoringTable!B$3,ScoringTable!I$2,VLOOKUP((1000-G210),ScoringTable!G$2:I$95,3)))</f>
        <v>0</v>
      </c>
      <c r="J210" s="186" t="str" cm="1">
        <f t="array" ref="J210">IF(ISBLANK(G210), "", IF(NOT(ISNUMBER(G210)), "Not a valid time", IF(E210="","", IF(RIGHT(E210)="B", _xlfn.IFS(G210&gt;Data!$Z$7,"...",G210&gt;Data!$AA$7,"Stage 1",G210&gt;Data!$AB$7,"Stage 2",G210&gt;Data!$AC$7,"Stage 3",G210&gt;Data!$AD$7,"Stage 4",G210&gt;Data!$AE$7,"Stage 5",G210&gt;Data!$AF$7,"Stage 6",G210&gt;Data!$AG$7,"Stage 7",G210&gt;Data!$AH$7,"Stage 8",G210&lt;=Data!$AH$7,"Stage 9"), _xlfn.IFS(G210&gt;Data!$Z$18,"...",G210&gt;Data!$AA$18,"Stage 1",G210&gt;Data!$AB$18,"Stage 2",G210&gt;Data!$AC$18,"Stage 3",G210&gt;Data!$AD$18,"Stage 4",G210&gt;Data!$AE$18,"Stage 5",G210&gt;Data!$AF$18,"Stage 6",G210&gt;Data!$AG$18,"Stage 7",G210&gt;Data!$AH$18,"Stage 8",G210&lt;=Data!$AH$18,"Stage 9")))))</f>
        <v/>
      </c>
      <c r="K210" s="266" t="str" cm="1">
        <f t="array" ref="K210">IFERROR(_xlfn.IFNA(
                      _xlfn.IFS(
                      G210="", "",
                      AND(E210="U9B",G210&lt;=Data!$AI$7), "U9 Boys record",
                      AND(E210="U11B",G210&lt;=Data!$AI$12), "U11 Boys record",
                      AND(E210="U9G",G210&lt;=Data!$AI$18), "U9 Girls record",
                      AND(E210="U11G",G210&lt;=Data!$AI$23), "U11 Girls record"
                       ),""), "")</f>
        <v/>
      </c>
    </row>
    <row r="211" spans="1:11" s="11" customFormat="1" ht="16" customHeight="1">
      <c r="A211" s="187" t="s">
        <v>2</v>
      </c>
      <c r="B211" s="188" t="str">
        <f>IF(ISNA(VLOOKUP($F211,DECLARATIONS!C$5:D$292,2,FALSE)),"",IF(VLOOKUP($F211,DECLARATIONS!C$5:D$292,2,FALSE)="","NOT DECLARED",IF(ISNA(_xlfn.TEXTBEFORE(VLOOKUP($F211,DECLARATIONS!C$5:D$292,2,FALSE)," ")),VLOOKUP($F211,DECLARATIONS!C$5:D$292,2,FALSE),_xlfn.TEXTBEFORE(VLOOKUP($F211,DECLARATIONS!C$5:D$292,2,FALSE)," "))))</f>
        <v/>
      </c>
      <c r="C211" s="188" t="str">
        <f>IF(ISNA(VLOOKUP($F211,DECLARATIONS!C$5:D$292,2,FALSE)),"",IF(VLOOKUP($F211,DECLARATIONS!C$5:D$292,2,FALSE)="","NOT DECLARED",IF(ISNA(_xlfn.TEXTAFTER(VLOOKUP($F211,DECLARATIONS!C$5:D$292,2,FALSE)," ")),VLOOKUP($F211,DECLARATIONS!C$5:D$292,2,FALSE),_xlfn.TEXTAFTER(VLOOKUP($F211,DECLARATIONS!C$5:D$292,2,FALSE)," "))))</f>
        <v/>
      </c>
      <c r="D211" s="188" t="str">
        <f>IF(ISNA(VLOOKUP($F211,DECLARATIONS!$C$5:$G$292,5,FALSE)),"",IF(VLOOKUP($F211,DECLARATIONS!$C$5:$G$292,5,FALSE)="","NOT DECLARED",VLOOKUP($F211,DECLARATIONS!$C$5:$G$292,5,FALSE)))</f>
        <v/>
      </c>
      <c r="E211" s="188" t="str">
        <f>IF(ISNA(VLOOKUP($F211,DECLARATIONS!$C$5:$F$292,4,FALSE)),"",IF(VLOOKUP($F211,DECLARATIONS!$C$5:$F$292,4,FALSE)="","NOT DECLARED",VLOOKUP($F211,DECLARATIONS!$C$5:$F$292,4,FALSE)&amp;LEFT(VLOOKUP($F211,DECLARATIONS!$C$5:$H$292,6,FALSE))))</f>
        <v/>
      </c>
      <c r="F211" s="91"/>
      <c r="G211" s="196"/>
      <c r="H211" s="188" t="str">
        <f>IF(ISNA(VLOOKUP(F211,DECLARATIONS!C$5:D$292,2,FALSE)),"",IF(VLOOKUP(F211,DECLARATIONS!C$5:D$292,2,FALSE)="","NOT DECLARED",VLOOKUP(F211,DECLARATIONS!C$5:D$292,2,FALSE)))</f>
        <v/>
      </c>
      <c r="I211" s="186">
        <f>IF(LOWER(G211)="dnf",1,IF(G211&lt;ScoringTable!B$3,ScoringTable!I$2,VLOOKUP((1000-G211),ScoringTable!G$2:I$95,3)))</f>
        <v>0</v>
      </c>
      <c r="J211" s="186" t="str" cm="1">
        <f t="array" ref="J211">IF(ISBLANK(G211), "", IF(NOT(ISNUMBER(G211)), "Not a valid time", IF(E211="","", IF(RIGHT(E211)="B", _xlfn.IFS(G211&gt;Data!$Z$7,"...",G211&gt;Data!$AA$7,"Stage 1",G211&gt;Data!$AB$7,"Stage 2",G211&gt;Data!$AC$7,"Stage 3",G211&gt;Data!$AD$7,"Stage 4",G211&gt;Data!$AE$7,"Stage 5",G211&gt;Data!$AF$7,"Stage 6",G211&gt;Data!$AG$7,"Stage 7",G211&gt;Data!$AH$7,"Stage 8",G211&lt;=Data!$AH$7,"Stage 9"), _xlfn.IFS(G211&gt;Data!$Z$18,"...",G211&gt;Data!$AA$18,"Stage 1",G211&gt;Data!$AB$18,"Stage 2",G211&gt;Data!$AC$18,"Stage 3",G211&gt;Data!$AD$18,"Stage 4",G211&gt;Data!$AE$18,"Stage 5",G211&gt;Data!$AF$18,"Stage 6",G211&gt;Data!$AG$18,"Stage 7",G211&gt;Data!$AH$18,"Stage 8",G211&lt;=Data!$AH$18,"Stage 9")))))</f>
        <v/>
      </c>
      <c r="K211" s="266" t="str" cm="1">
        <f t="array" ref="K211">IFERROR(_xlfn.IFNA(
                      _xlfn.IFS(
                      G211="", "",
                      AND(E211="U9B",G211&lt;=Data!$AI$7), "U9 Boys record",
                      AND(E211="U11B",G211&lt;=Data!$AI$12), "U11 Boys record",
                      AND(E211="U9G",G211&lt;=Data!$AI$18), "U9 Girls record",
                      AND(E211="U11G",G211&lt;=Data!$AI$23), "U11 Girls record"
                       ),""), "")</f>
        <v/>
      </c>
    </row>
    <row r="212" spans="1:11" s="11" customFormat="1" ht="16" customHeight="1">
      <c r="A212" s="187" t="s">
        <v>2</v>
      </c>
      <c r="B212" s="188" t="str">
        <f>IF(ISNA(VLOOKUP($F212,DECLARATIONS!C$5:D$292,2,FALSE)),"",IF(VLOOKUP($F212,DECLARATIONS!C$5:D$292,2,FALSE)="","NOT DECLARED",IF(ISNA(_xlfn.TEXTBEFORE(VLOOKUP($F212,DECLARATIONS!C$5:D$292,2,FALSE)," ")),VLOOKUP($F212,DECLARATIONS!C$5:D$292,2,FALSE),_xlfn.TEXTBEFORE(VLOOKUP($F212,DECLARATIONS!C$5:D$292,2,FALSE)," "))))</f>
        <v/>
      </c>
      <c r="C212" s="188" t="str">
        <f>IF(ISNA(VLOOKUP($F212,DECLARATIONS!C$5:D$292,2,FALSE)),"",IF(VLOOKUP($F212,DECLARATIONS!C$5:D$292,2,FALSE)="","NOT DECLARED",IF(ISNA(_xlfn.TEXTAFTER(VLOOKUP($F212,DECLARATIONS!C$5:D$292,2,FALSE)," ")),VLOOKUP($F212,DECLARATIONS!C$5:D$292,2,FALSE),_xlfn.TEXTAFTER(VLOOKUP($F212,DECLARATIONS!C$5:D$292,2,FALSE)," "))))</f>
        <v/>
      </c>
      <c r="D212" s="188" t="str">
        <f>IF(ISNA(VLOOKUP($F212,DECLARATIONS!$C$5:$G$292,5,FALSE)),"",IF(VLOOKUP($F212,DECLARATIONS!$C$5:$G$292,5,FALSE)="","NOT DECLARED",VLOOKUP($F212,DECLARATIONS!$C$5:$G$292,5,FALSE)))</f>
        <v/>
      </c>
      <c r="E212" s="188" t="str">
        <f>IF(ISNA(VLOOKUP($F212,DECLARATIONS!$C$5:$F$292,4,FALSE)),"",IF(VLOOKUP($F212,DECLARATIONS!$C$5:$F$292,4,FALSE)="","NOT DECLARED",VLOOKUP($F212,DECLARATIONS!$C$5:$F$292,4,FALSE)&amp;LEFT(VLOOKUP($F212,DECLARATIONS!$C$5:$H$292,6,FALSE))))</f>
        <v/>
      </c>
      <c r="F212" s="91"/>
      <c r="G212" s="196"/>
      <c r="H212" s="188" t="str">
        <f>IF(ISNA(VLOOKUP(F212,DECLARATIONS!C$5:D$292,2,FALSE)),"",IF(VLOOKUP(F212,DECLARATIONS!C$5:D$292,2,FALSE)="","NOT DECLARED",VLOOKUP(F212,DECLARATIONS!C$5:D$292,2,FALSE)))</f>
        <v/>
      </c>
      <c r="I212" s="186">
        <f>IF(LOWER(G212)="dnf",1,IF(G212&lt;ScoringTable!B$3,ScoringTable!I$2,VLOOKUP((1000-G212),ScoringTable!G$2:I$95,3)))</f>
        <v>0</v>
      </c>
      <c r="J212" s="186" t="str" cm="1">
        <f t="array" ref="J212">IF(ISBLANK(G212), "", IF(NOT(ISNUMBER(G212)), "Not a valid time", IF(E212="","", IF(RIGHT(E212)="B", _xlfn.IFS(G212&gt;Data!$Z$7,"...",G212&gt;Data!$AA$7,"Stage 1",G212&gt;Data!$AB$7,"Stage 2",G212&gt;Data!$AC$7,"Stage 3",G212&gt;Data!$AD$7,"Stage 4",G212&gt;Data!$AE$7,"Stage 5",G212&gt;Data!$AF$7,"Stage 6",G212&gt;Data!$AG$7,"Stage 7",G212&gt;Data!$AH$7,"Stage 8",G212&lt;=Data!$AH$7,"Stage 9"), _xlfn.IFS(G212&gt;Data!$Z$18,"...",G212&gt;Data!$AA$18,"Stage 1",G212&gt;Data!$AB$18,"Stage 2",G212&gt;Data!$AC$18,"Stage 3",G212&gt;Data!$AD$18,"Stage 4",G212&gt;Data!$AE$18,"Stage 5",G212&gt;Data!$AF$18,"Stage 6",G212&gt;Data!$AG$18,"Stage 7",G212&gt;Data!$AH$18,"Stage 8",G212&lt;=Data!$AH$18,"Stage 9")))))</f>
        <v/>
      </c>
      <c r="K212" s="266" t="str" cm="1">
        <f t="array" ref="K212">IFERROR(_xlfn.IFNA(
                      _xlfn.IFS(
                      G212="", "",
                      AND(E212="U9B",G212&lt;=Data!$AI$7), "U9 Boys record",
                      AND(E212="U11B",G212&lt;=Data!$AI$12), "U11 Boys record",
                      AND(E212="U9G",G212&lt;=Data!$AI$18), "U9 Girls record",
                      AND(E212="U11G",G212&lt;=Data!$AI$23), "U11 Girls record"
                       ),""), "")</f>
        <v/>
      </c>
    </row>
    <row r="213" spans="1:11" s="11" customFormat="1" ht="16" customHeight="1">
      <c r="A213" s="187" t="s">
        <v>2</v>
      </c>
      <c r="B213" s="188" t="str">
        <f>IF(ISNA(VLOOKUP($F213,DECLARATIONS!C$5:D$292,2,FALSE)),"",IF(VLOOKUP($F213,DECLARATIONS!C$5:D$292,2,FALSE)="","NOT DECLARED",IF(ISNA(_xlfn.TEXTBEFORE(VLOOKUP($F213,DECLARATIONS!C$5:D$292,2,FALSE)," ")),VLOOKUP($F213,DECLARATIONS!C$5:D$292,2,FALSE),_xlfn.TEXTBEFORE(VLOOKUP($F213,DECLARATIONS!C$5:D$292,2,FALSE)," "))))</f>
        <v/>
      </c>
      <c r="C213" s="188" t="str">
        <f>IF(ISNA(VLOOKUP($F213,DECLARATIONS!C$5:D$292,2,FALSE)),"",IF(VLOOKUP($F213,DECLARATIONS!C$5:D$292,2,FALSE)="","NOT DECLARED",IF(ISNA(_xlfn.TEXTAFTER(VLOOKUP($F213,DECLARATIONS!C$5:D$292,2,FALSE)," ")),VLOOKUP($F213,DECLARATIONS!C$5:D$292,2,FALSE),_xlfn.TEXTAFTER(VLOOKUP($F213,DECLARATIONS!C$5:D$292,2,FALSE)," "))))</f>
        <v/>
      </c>
      <c r="D213" s="188" t="str">
        <f>IF(ISNA(VLOOKUP($F213,DECLARATIONS!$C$5:$G$292,5,FALSE)),"",IF(VLOOKUP($F213,DECLARATIONS!$C$5:$G$292,5,FALSE)="","NOT DECLARED",VLOOKUP($F213,DECLARATIONS!$C$5:$G$292,5,FALSE)))</f>
        <v/>
      </c>
      <c r="E213" s="188" t="str">
        <f>IF(ISNA(VLOOKUP($F213,DECLARATIONS!$C$5:$F$292,4,FALSE)),"",IF(VLOOKUP($F213,DECLARATIONS!$C$5:$F$292,4,FALSE)="","NOT DECLARED",VLOOKUP($F213,DECLARATIONS!$C$5:$F$292,4,FALSE)&amp;LEFT(VLOOKUP($F213,DECLARATIONS!$C$5:$H$292,6,FALSE))))</f>
        <v/>
      </c>
      <c r="F213" s="91"/>
      <c r="G213" s="196"/>
      <c r="H213" s="188" t="str">
        <f>IF(ISNA(VLOOKUP(F213,DECLARATIONS!C$5:D$292,2,FALSE)),"",IF(VLOOKUP(F213,DECLARATIONS!C$5:D$292,2,FALSE)="","NOT DECLARED",VLOOKUP(F213,DECLARATIONS!C$5:D$292,2,FALSE)))</f>
        <v/>
      </c>
      <c r="I213" s="186">
        <f>IF(LOWER(G213)="dnf",1,IF(G213&lt;ScoringTable!B$3,ScoringTable!I$2,VLOOKUP((1000-G213),ScoringTable!G$2:I$95,3)))</f>
        <v>0</v>
      </c>
      <c r="J213" s="186" t="str" cm="1">
        <f t="array" ref="J213">IF(ISBLANK(G213), "", IF(NOT(ISNUMBER(G213)), "Not a valid time", IF(E213="","", IF(RIGHT(E213)="B", _xlfn.IFS(G213&gt;Data!$Z$7,"...",G213&gt;Data!$AA$7,"Stage 1",G213&gt;Data!$AB$7,"Stage 2",G213&gt;Data!$AC$7,"Stage 3",G213&gt;Data!$AD$7,"Stage 4",G213&gt;Data!$AE$7,"Stage 5",G213&gt;Data!$AF$7,"Stage 6",G213&gt;Data!$AG$7,"Stage 7",G213&gt;Data!$AH$7,"Stage 8",G213&lt;=Data!$AH$7,"Stage 9"), _xlfn.IFS(G213&gt;Data!$Z$18,"...",G213&gt;Data!$AA$18,"Stage 1",G213&gt;Data!$AB$18,"Stage 2",G213&gt;Data!$AC$18,"Stage 3",G213&gt;Data!$AD$18,"Stage 4",G213&gt;Data!$AE$18,"Stage 5",G213&gt;Data!$AF$18,"Stage 6",G213&gt;Data!$AG$18,"Stage 7",G213&gt;Data!$AH$18,"Stage 8",G213&lt;=Data!$AH$18,"Stage 9")))))</f>
        <v/>
      </c>
      <c r="K213" s="266" t="str" cm="1">
        <f t="array" ref="K213">IFERROR(_xlfn.IFNA(
                      _xlfn.IFS(
                      G213="", "",
                      AND(E213="U9B",G213&lt;=Data!$AI$7), "U9 Boys record",
                      AND(E213="U11B",G213&lt;=Data!$AI$12), "U11 Boys record",
                      AND(E213="U9G",G213&lt;=Data!$AI$18), "U9 Girls record",
                      AND(E213="U11G",G213&lt;=Data!$AI$23), "U11 Girls record"
                       ),""), "")</f>
        <v/>
      </c>
    </row>
    <row r="214" spans="1:11" s="11" customFormat="1" ht="16" customHeight="1">
      <c r="A214" s="187" t="s">
        <v>2</v>
      </c>
      <c r="B214" s="188" t="str">
        <f>IF(ISNA(VLOOKUP($F214,DECLARATIONS!C$5:D$292,2,FALSE)),"",IF(VLOOKUP($F214,DECLARATIONS!C$5:D$292,2,FALSE)="","NOT DECLARED",IF(ISNA(_xlfn.TEXTBEFORE(VLOOKUP($F214,DECLARATIONS!C$5:D$292,2,FALSE)," ")),VLOOKUP($F214,DECLARATIONS!C$5:D$292,2,FALSE),_xlfn.TEXTBEFORE(VLOOKUP($F214,DECLARATIONS!C$5:D$292,2,FALSE)," "))))</f>
        <v/>
      </c>
      <c r="C214" s="188" t="str">
        <f>IF(ISNA(VLOOKUP($F214,DECLARATIONS!C$5:D$292,2,FALSE)),"",IF(VLOOKUP($F214,DECLARATIONS!C$5:D$292,2,FALSE)="","NOT DECLARED",IF(ISNA(_xlfn.TEXTAFTER(VLOOKUP($F214,DECLARATIONS!C$5:D$292,2,FALSE)," ")),VLOOKUP($F214,DECLARATIONS!C$5:D$292,2,FALSE),_xlfn.TEXTAFTER(VLOOKUP($F214,DECLARATIONS!C$5:D$292,2,FALSE)," "))))</f>
        <v/>
      </c>
      <c r="D214" s="188" t="str">
        <f>IF(ISNA(VLOOKUP($F214,DECLARATIONS!$C$5:$G$292,5,FALSE)),"",IF(VLOOKUP($F214,DECLARATIONS!$C$5:$G$292,5,FALSE)="","NOT DECLARED",VLOOKUP($F214,DECLARATIONS!$C$5:$G$292,5,FALSE)))</f>
        <v/>
      </c>
      <c r="E214" s="188" t="str">
        <f>IF(ISNA(VLOOKUP($F214,DECLARATIONS!$C$5:$F$292,4,FALSE)),"",IF(VLOOKUP($F214,DECLARATIONS!$C$5:$F$292,4,FALSE)="","NOT DECLARED",VLOOKUP($F214,DECLARATIONS!$C$5:$F$292,4,FALSE)&amp;LEFT(VLOOKUP($F214,DECLARATIONS!$C$5:$H$292,6,FALSE))))</f>
        <v/>
      </c>
      <c r="F214" s="91"/>
      <c r="G214" s="196"/>
      <c r="H214" s="188" t="str">
        <f>IF(ISNA(VLOOKUP(F214,DECLARATIONS!C$5:D$292,2,FALSE)),"",IF(VLOOKUP(F214,DECLARATIONS!C$5:D$292,2,FALSE)="","NOT DECLARED",VLOOKUP(F214,DECLARATIONS!C$5:D$292,2,FALSE)))</f>
        <v/>
      </c>
      <c r="I214" s="186">
        <f>IF(LOWER(G214)="dnf",1,IF(G214&lt;ScoringTable!B$3,ScoringTable!I$2,VLOOKUP((1000-G214),ScoringTable!G$2:I$95,3)))</f>
        <v>0</v>
      </c>
      <c r="J214" s="186" t="str" cm="1">
        <f t="array" ref="J214">IF(ISBLANK(G214), "", IF(NOT(ISNUMBER(G214)), "Not a valid time", IF(E214="","", IF(RIGHT(E214)="B", _xlfn.IFS(G214&gt;Data!$Z$7,"...",G214&gt;Data!$AA$7,"Stage 1",G214&gt;Data!$AB$7,"Stage 2",G214&gt;Data!$AC$7,"Stage 3",G214&gt;Data!$AD$7,"Stage 4",G214&gt;Data!$AE$7,"Stage 5",G214&gt;Data!$AF$7,"Stage 6",G214&gt;Data!$AG$7,"Stage 7",G214&gt;Data!$AH$7,"Stage 8",G214&lt;=Data!$AH$7,"Stage 9"), _xlfn.IFS(G214&gt;Data!$Z$18,"...",G214&gt;Data!$AA$18,"Stage 1",G214&gt;Data!$AB$18,"Stage 2",G214&gt;Data!$AC$18,"Stage 3",G214&gt;Data!$AD$18,"Stage 4",G214&gt;Data!$AE$18,"Stage 5",G214&gt;Data!$AF$18,"Stage 6",G214&gt;Data!$AG$18,"Stage 7",G214&gt;Data!$AH$18,"Stage 8",G214&lt;=Data!$AH$18,"Stage 9")))))</f>
        <v/>
      </c>
      <c r="K214" s="266" t="str" cm="1">
        <f t="array" ref="K214">IFERROR(_xlfn.IFNA(
                      _xlfn.IFS(
                      G214="", "",
                      AND(E214="U9B",G214&lt;=Data!$AI$7), "U9 Boys record",
                      AND(E214="U11B",G214&lt;=Data!$AI$12), "U11 Boys record",
                      AND(E214="U9G",G214&lt;=Data!$AI$18), "U9 Girls record",
                      AND(E214="U11G",G214&lt;=Data!$AI$23), "U11 Girls record"
                       ),""), "")</f>
        <v/>
      </c>
    </row>
    <row r="215" spans="1:11" s="11" customFormat="1" ht="16" customHeight="1">
      <c r="A215" s="187" t="s">
        <v>2</v>
      </c>
      <c r="B215" s="188" t="str">
        <f>IF(ISNA(VLOOKUP($F215,DECLARATIONS!C$5:D$292,2,FALSE)),"",IF(VLOOKUP($F215,DECLARATIONS!C$5:D$292,2,FALSE)="","NOT DECLARED",IF(ISNA(_xlfn.TEXTBEFORE(VLOOKUP($F215,DECLARATIONS!C$5:D$292,2,FALSE)," ")),VLOOKUP($F215,DECLARATIONS!C$5:D$292,2,FALSE),_xlfn.TEXTBEFORE(VLOOKUP($F215,DECLARATIONS!C$5:D$292,2,FALSE)," "))))</f>
        <v/>
      </c>
      <c r="C215" s="188" t="str">
        <f>IF(ISNA(VLOOKUP($F215,DECLARATIONS!C$5:D$292,2,FALSE)),"",IF(VLOOKUP($F215,DECLARATIONS!C$5:D$292,2,FALSE)="","NOT DECLARED",IF(ISNA(_xlfn.TEXTAFTER(VLOOKUP($F215,DECLARATIONS!C$5:D$292,2,FALSE)," ")),VLOOKUP($F215,DECLARATIONS!C$5:D$292,2,FALSE),_xlfn.TEXTAFTER(VLOOKUP($F215,DECLARATIONS!C$5:D$292,2,FALSE)," "))))</f>
        <v/>
      </c>
      <c r="D215" s="188" t="str">
        <f>IF(ISNA(VLOOKUP($F215,DECLARATIONS!$C$5:$G$292,5,FALSE)),"",IF(VLOOKUP($F215,DECLARATIONS!$C$5:$G$292,5,FALSE)="","NOT DECLARED",VLOOKUP($F215,DECLARATIONS!$C$5:$G$292,5,FALSE)))</f>
        <v/>
      </c>
      <c r="E215" s="188" t="str">
        <f>IF(ISNA(VLOOKUP($F215,DECLARATIONS!$C$5:$F$292,4,FALSE)),"",IF(VLOOKUP($F215,DECLARATIONS!$C$5:$F$292,4,FALSE)="","NOT DECLARED",VLOOKUP($F215,DECLARATIONS!$C$5:$F$292,4,FALSE)&amp;LEFT(VLOOKUP($F215,DECLARATIONS!$C$5:$H$292,6,FALSE))))</f>
        <v/>
      </c>
      <c r="F215" s="91"/>
      <c r="G215" s="196"/>
      <c r="H215" s="188" t="str">
        <f>IF(ISNA(VLOOKUP(F215,DECLARATIONS!C$5:D$292,2,FALSE)),"",IF(VLOOKUP(F215,DECLARATIONS!C$5:D$292,2,FALSE)="","NOT DECLARED",VLOOKUP(F215,DECLARATIONS!C$5:D$292,2,FALSE)))</f>
        <v/>
      </c>
      <c r="I215" s="186">
        <f>IF(LOWER(G215)="dnf",1,IF(G215&lt;ScoringTable!B$3,ScoringTable!I$2,VLOOKUP((1000-G215),ScoringTable!G$2:I$95,3)))</f>
        <v>0</v>
      </c>
      <c r="J215" s="186" t="str" cm="1">
        <f t="array" ref="J215">IF(ISBLANK(G215), "", IF(NOT(ISNUMBER(G215)), "Not a valid time", IF(E215="","", IF(RIGHT(E215)="B", _xlfn.IFS(G215&gt;Data!$Z$7,"...",G215&gt;Data!$AA$7,"Stage 1",G215&gt;Data!$AB$7,"Stage 2",G215&gt;Data!$AC$7,"Stage 3",G215&gt;Data!$AD$7,"Stage 4",G215&gt;Data!$AE$7,"Stage 5",G215&gt;Data!$AF$7,"Stage 6",G215&gt;Data!$AG$7,"Stage 7",G215&gt;Data!$AH$7,"Stage 8",G215&lt;=Data!$AH$7,"Stage 9"), _xlfn.IFS(G215&gt;Data!$Z$18,"...",G215&gt;Data!$AA$18,"Stage 1",G215&gt;Data!$AB$18,"Stage 2",G215&gt;Data!$AC$18,"Stage 3",G215&gt;Data!$AD$18,"Stage 4",G215&gt;Data!$AE$18,"Stage 5",G215&gt;Data!$AF$18,"Stage 6",G215&gt;Data!$AG$18,"Stage 7",G215&gt;Data!$AH$18,"Stage 8",G215&lt;=Data!$AH$18,"Stage 9")))))</f>
        <v/>
      </c>
      <c r="K215" s="266" t="str" cm="1">
        <f t="array" ref="K215">IFERROR(_xlfn.IFNA(
                      _xlfn.IFS(
                      G215="", "",
                      AND(E215="U9B",G215&lt;=Data!$AI$7), "U9 Boys record",
                      AND(E215="U11B",G215&lt;=Data!$AI$12), "U11 Boys record",
                      AND(E215="U9G",G215&lt;=Data!$AI$18), "U9 Girls record",
                      AND(E215="U11G",G215&lt;=Data!$AI$23), "U11 Girls record"
                       ),""), "")</f>
        <v/>
      </c>
    </row>
    <row r="216" spans="1:11" s="11" customFormat="1" ht="16" customHeight="1">
      <c r="A216" s="187" t="s">
        <v>2</v>
      </c>
      <c r="B216" s="188" t="str">
        <f>IF(ISNA(VLOOKUP($F216,DECLARATIONS!C$5:D$292,2,FALSE)),"",IF(VLOOKUP($F216,DECLARATIONS!C$5:D$292,2,FALSE)="","NOT DECLARED",IF(ISNA(_xlfn.TEXTBEFORE(VLOOKUP($F216,DECLARATIONS!C$5:D$292,2,FALSE)," ")),VLOOKUP($F216,DECLARATIONS!C$5:D$292,2,FALSE),_xlfn.TEXTBEFORE(VLOOKUP($F216,DECLARATIONS!C$5:D$292,2,FALSE)," "))))</f>
        <v/>
      </c>
      <c r="C216" s="188" t="str">
        <f>IF(ISNA(VLOOKUP($F216,DECLARATIONS!C$5:D$292,2,FALSE)),"",IF(VLOOKUP($F216,DECLARATIONS!C$5:D$292,2,FALSE)="","NOT DECLARED",IF(ISNA(_xlfn.TEXTAFTER(VLOOKUP($F216,DECLARATIONS!C$5:D$292,2,FALSE)," ")),VLOOKUP($F216,DECLARATIONS!C$5:D$292,2,FALSE),_xlfn.TEXTAFTER(VLOOKUP($F216,DECLARATIONS!C$5:D$292,2,FALSE)," "))))</f>
        <v/>
      </c>
      <c r="D216" s="188" t="str">
        <f>IF(ISNA(VLOOKUP($F216,DECLARATIONS!$C$5:$G$292,5,FALSE)),"",IF(VLOOKUP($F216,DECLARATIONS!$C$5:$G$292,5,FALSE)="","NOT DECLARED",VLOOKUP($F216,DECLARATIONS!$C$5:$G$292,5,FALSE)))</f>
        <v/>
      </c>
      <c r="E216" s="188" t="str">
        <f>IF(ISNA(VLOOKUP($F216,DECLARATIONS!$C$5:$F$292,4,FALSE)),"",IF(VLOOKUP($F216,DECLARATIONS!$C$5:$F$292,4,FALSE)="","NOT DECLARED",VLOOKUP($F216,DECLARATIONS!$C$5:$F$292,4,FALSE)&amp;LEFT(VLOOKUP($F216,DECLARATIONS!$C$5:$H$292,6,FALSE))))</f>
        <v/>
      </c>
      <c r="F216" s="91"/>
      <c r="G216" s="196"/>
      <c r="H216" s="188" t="str">
        <f>IF(ISNA(VLOOKUP(F216,DECLARATIONS!C$5:D$292,2,FALSE)),"",IF(VLOOKUP(F216,DECLARATIONS!C$5:D$292,2,FALSE)="","NOT DECLARED",VLOOKUP(F216,DECLARATIONS!C$5:D$292,2,FALSE)))</f>
        <v/>
      </c>
      <c r="I216" s="186">
        <f>IF(LOWER(G216)="dnf",1,IF(G216&lt;ScoringTable!B$3,ScoringTable!I$2,VLOOKUP((1000-G216),ScoringTable!G$2:I$95,3)))</f>
        <v>0</v>
      </c>
      <c r="J216" s="186" t="str" cm="1">
        <f t="array" ref="J216">IF(ISBLANK(G216), "", IF(NOT(ISNUMBER(G216)), "Not a valid time", IF(E216="","", IF(RIGHT(E216)="B", _xlfn.IFS(G216&gt;Data!$Z$7,"...",G216&gt;Data!$AA$7,"Stage 1",G216&gt;Data!$AB$7,"Stage 2",G216&gt;Data!$AC$7,"Stage 3",G216&gt;Data!$AD$7,"Stage 4",G216&gt;Data!$AE$7,"Stage 5",G216&gt;Data!$AF$7,"Stage 6",G216&gt;Data!$AG$7,"Stage 7",G216&gt;Data!$AH$7,"Stage 8",G216&lt;=Data!$AH$7,"Stage 9"), _xlfn.IFS(G216&gt;Data!$Z$18,"...",G216&gt;Data!$AA$18,"Stage 1",G216&gt;Data!$AB$18,"Stage 2",G216&gt;Data!$AC$18,"Stage 3",G216&gt;Data!$AD$18,"Stage 4",G216&gt;Data!$AE$18,"Stage 5",G216&gt;Data!$AF$18,"Stage 6",G216&gt;Data!$AG$18,"Stage 7",G216&gt;Data!$AH$18,"Stage 8",G216&lt;=Data!$AH$18,"Stage 9")))))</f>
        <v/>
      </c>
      <c r="K216" s="266" t="str" cm="1">
        <f t="array" ref="K216">IFERROR(_xlfn.IFNA(
                      _xlfn.IFS(
                      G216="", "",
                      AND(E216="U9B",G216&lt;=Data!$AI$7), "U9 Boys record",
                      AND(E216="U11B",G216&lt;=Data!$AI$12), "U11 Boys record",
                      AND(E216="U9G",G216&lt;=Data!$AI$18), "U9 Girls record",
                      AND(E216="U11G",G216&lt;=Data!$AI$23), "U11 Girls record"
                       ),""), "")</f>
        <v/>
      </c>
    </row>
    <row r="217" spans="1:11" s="11" customFormat="1" ht="16" customHeight="1">
      <c r="A217" s="187" t="s">
        <v>2</v>
      </c>
      <c r="B217" s="188" t="str">
        <f>IF(ISNA(VLOOKUP($F217,DECLARATIONS!C$5:D$292,2,FALSE)),"",IF(VLOOKUP($F217,DECLARATIONS!C$5:D$292,2,FALSE)="","NOT DECLARED",IF(ISNA(_xlfn.TEXTBEFORE(VLOOKUP($F217,DECLARATIONS!C$5:D$292,2,FALSE)," ")),VLOOKUP($F217,DECLARATIONS!C$5:D$292,2,FALSE),_xlfn.TEXTBEFORE(VLOOKUP($F217,DECLARATIONS!C$5:D$292,2,FALSE)," "))))</f>
        <v/>
      </c>
      <c r="C217" s="188" t="str">
        <f>IF(ISNA(VLOOKUP($F217,DECLARATIONS!C$5:D$292,2,FALSE)),"",IF(VLOOKUP($F217,DECLARATIONS!C$5:D$292,2,FALSE)="","NOT DECLARED",IF(ISNA(_xlfn.TEXTAFTER(VLOOKUP($F217,DECLARATIONS!C$5:D$292,2,FALSE)," ")),VLOOKUP($F217,DECLARATIONS!C$5:D$292,2,FALSE),_xlfn.TEXTAFTER(VLOOKUP($F217,DECLARATIONS!C$5:D$292,2,FALSE)," "))))</f>
        <v/>
      </c>
      <c r="D217" s="188" t="str">
        <f>IF(ISNA(VLOOKUP($F217,DECLARATIONS!$C$5:$G$292,5,FALSE)),"",IF(VLOOKUP($F217,DECLARATIONS!$C$5:$G$292,5,FALSE)="","NOT DECLARED",VLOOKUP($F217,DECLARATIONS!$C$5:$G$292,5,FALSE)))</f>
        <v/>
      </c>
      <c r="E217" s="188" t="str">
        <f>IF(ISNA(VLOOKUP($F217,DECLARATIONS!$C$5:$F$292,4,FALSE)),"",IF(VLOOKUP($F217,DECLARATIONS!$C$5:$F$292,4,FALSE)="","NOT DECLARED",VLOOKUP($F217,DECLARATIONS!$C$5:$F$292,4,FALSE)&amp;LEFT(VLOOKUP($F217,DECLARATIONS!$C$5:$H$292,6,FALSE))))</f>
        <v/>
      </c>
      <c r="F217" s="91"/>
      <c r="G217" s="196"/>
      <c r="H217" s="188" t="str">
        <f>IF(ISNA(VLOOKUP(F217,DECLARATIONS!C$5:D$292,2,FALSE)),"",IF(VLOOKUP(F217,DECLARATIONS!C$5:D$292,2,FALSE)="","NOT DECLARED",VLOOKUP(F217,DECLARATIONS!C$5:D$292,2,FALSE)))</f>
        <v/>
      </c>
      <c r="I217" s="186">
        <f>IF(LOWER(G217)="dnf",1,IF(G217&lt;ScoringTable!B$3,ScoringTable!I$2,VLOOKUP((1000-G217),ScoringTable!G$2:I$95,3)))</f>
        <v>0</v>
      </c>
      <c r="J217" s="186" t="str" cm="1">
        <f t="array" ref="J217">IF(ISBLANK(G217), "", IF(NOT(ISNUMBER(G217)), "Not a valid time", IF(E217="","", IF(RIGHT(E217)="B", _xlfn.IFS(G217&gt;Data!$Z$7,"...",G217&gt;Data!$AA$7,"Stage 1",G217&gt;Data!$AB$7,"Stage 2",G217&gt;Data!$AC$7,"Stage 3",G217&gt;Data!$AD$7,"Stage 4",G217&gt;Data!$AE$7,"Stage 5",G217&gt;Data!$AF$7,"Stage 6",G217&gt;Data!$AG$7,"Stage 7",G217&gt;Data!$AH$7,"Stage 8",G217&lt;=Data!$AH$7,"Stage 9"), _xlfn.IFS(G217&gt;Data!$Z$18,"...",G217&gt;Data!$AA$18,"Stage 1",G217&gt;Data!$AB$18,"Stage 2",G217&gt;Data!$AC$18,"Stage 3",G217&gt;Data!$AD$18,"Stage 4",G217&gt;Data!$AE$18,"Stage 5",G217&gt;Data!$AF$18,"Stage 6",G217&gt;Data!$AG$18,"Stage 7",G217&gt;Data!$AH$18,"Stage 8",G217&lt;=Data!$AH$18,"Stage 9")))))</f>
        <v/>
      </c>
      <c r="K217" s="266" t="str" cm="1">
        <f t="array" ref="K217">IFERROR(_xlfn.IFNA(
                      _xlfn.IFS(
                      G217="", "",
                      AND(E217="U9B",G217&lt;=Data!$AI$7), "U9 Boys record",
                      AND(E217="U11B",G217&lt;=Data!$AI$12), "U11 Boys record",
                      AND(E217="U9G",G217&lt;=Data!$AI$18), "U9 Girls record",
                      AND(E217="U11G",G217&lt;=Data!$AI$23), "U11 Girls record"
                       ),""), "")</f>
        <v/>
      </c>
    </row>
    <row r="218" spans="1:11" s="11" customFormat="1" ht="16" customHeight="1">
      <c r="A218" s="187" t="s">
        <v>2</v>
      </c>
      <c r="B218" s="188" t="str">
        <f>IF(ISNA(VLOOKUP($F218,DECLARATIONS!C$5:D$292,2,FALSE)),"",IF(VLOOKUP($F218,DECLARATIONS!C$5:D$292,2,FALSE)="","NOT DECLARED",IF(ISNA(_xlfn.TEXTBEFORE(VLOOKUP($F218,DECLARATIONS!C$5:D$292,2,FALSE)," ")),VLOOKUP($F218,DECLARATIONS!C$5:D$292,2,FALSE),_xlfn.TEXTBEFORE(VLOOKUP($F218,DECLARATIONS!C$5:D$292,2,FALSE)," "))))</f>
        <v/>
      </c>
      <c r="C218" s="188" t="str">
        <f>IF(ISNA(VLOOKUP($F218,DECLARATIONS!C$5:D$292,2,FALSE)),"",IF(VLOOKUP($F218,DECLARATIONS!C$5:D$292,2,FALSE)="","NOT DECLARED",IF(ISNA(_xlfn.TEXTAFTER(VLOOKUP($F218,DECLARATIONS!C$5:D$292,2,FALSE)," ")),VLOOKUP($F218,DECLARATIONS!C$5:D$292,2,FALSE),_xlfn.TEXTAFTER(VLOOKUP($F218,DECLARATIONS!C$5:D$292,2,FALSE)," "))))</f>
        <v/>
      </c>
      <c r="D218" s="188" t="str">
        <f>IF(ISNA(VLOOKUP($F218,DECLARATIONS!$C$5:$G$292,5,FALSE)),"",IF(VLOOKUP($F218,DECLARATIONS!$C$5:$G$292,5,FALSE)="","NOT DECLARED",VLOOKUP($F218,DECLARATIONS!$C$5:$G$292,5,FALSE)))</f>
        <v/>
      </c>
      <c r="E218" s="188" t="str">
        <f>IF(ISNA(VLOOKUP($F218,DECLARATIONS!$C$5:$F$292,4,FALSE)),"",IF(VLOOKUP($F218,DECLARATIONS!$C$5:$F$292,4,FALSE)="","NOT DECLARED",VLOOKUP($F218,DECLARATIONS!$C$5:$F$292,4,FALSE)&amp;LEFT(VLOOKUP($F218,DECLARATIONS!$C$5:$H$292,6,FALSE))))</f>
        <v/>
      </c>
      <c r="F218" s="91"/>
      <c r="G218" s="196"/>
      <c r="H218" s="188" t="str">
        <f>IF(ISNA(VLOOKUP(F218,DECLARATIONS!C$5:D$292,2,FALSE)),"",IF(VLOOKUP(F218,DECLARATIONS!C$5:D$292,2,FALSE)="","NOT DECLARED",VLOOKUP(F218,DECLARATIONS!C$5:D$292,2,FALSE)))</f>
        <v/>
      </c>
      <c r="I218" s="186">
        <f>IF(LOWER(G218)="dnf",1,IF(G218&lt;ScoringTable!B$3,ScoringTable!I$2,VLOOKUP((1000-G218),ScoringTable!G$2:I$95,3)))</f>
        <v>0</v>
      </c>
      <c r="J218" s="186" t="str" cm="1">
        <f t="array" ref="J218">IF(ISBLANK(G218), "", IF(NOT(ISNUMBER(G218)), "Not a valid time", IF(E218="","", IF(RIGHT(E218)="B", _xlfn.IFS(G218&gt;Data!$Z$7,"...",G218&gt;Data!$AA$7,"Stage 1",G218&gt;Data!$AB$7,"Stage 2",G218&gt;Data!$AC$7,"Stage 3",G218&gt;Data!$AD$7,"Stage 4",G218&gt;Data!$AE$7,"Stage 5",G218&gt;Data!$AF$7,"Stage 6",G218&gt;Data!$AG$7,"Stage 7",G218&gt;Data!$AH$7,"Stage 8",G218&lt;=Data!$AH$7,"Stage 9"), _xlfn.IFS(G218&gt;Data!$Z$18,"...",G218&gt;Data!$AA$18,"Stage 1",G218&gt;Data!$AB$18,"Stage 2",G218&gt;Data!$AC$18,"Stage 3",G218&gt;Data!$AD$18,"Stage 4",G218&gt;Data!$AE$18,"Stage 5",G218&gt;Data!$AF$18,"Stage 6",G218&gt;Data!$AG$18,"Stage 7",G218&gt;Data!$AH$18,"Stage 8",G218&lt;=Data!$AH$18,"Stage 9")))))</f>
        <v/>
      </c>
      <c r="K218" s="266" t="str" cm="1">
        <f t="array" ref="K218">IFERROR(_xlfn.IFNA(
                      _xlfn.IFS(
                      G218="", "",
                      AND(E218="U9B",G218&lt;=Data!$AI$7), "U9 Boys record",
                      AND(E218="U11B",G218&lt;=Data!$AI$12), "U11 Boys record",
                      AND(E218="U9G",G218&lt;=Data!$AI$18), "U9 Girls record",
                      AND(E218="U11G",G218&lt;=Data!$AI$23), "U11 Girls record"
                       ),""), "")</f>
        <v/>
      </c>
    </row>
    <row r="219" spans="1:11" s="11" customFormat="1" ht="16" customHeight="1">
      <c r="A219" s="187" t="s">
        <v>2</v>
      </c>
      <c r="B219" s="188" t="str">
        <f>IF(ISNA(VLOOKUP($F219,DECLARATIONS!C$5:D$292,2,FALSE)),"",IF(VLOOKUP($F219,DECLARATIONS!C$5:D$292,2,FALSE)="","NOT DECLARED",IF(ISNA(_xlfn.TEXTBEFORE(VLOOKUP($F219,DECLARATIONS!C$5:D$292,2,FALSE)," ")),VLOOKUP($F219,DECLARATIONS!C$5:D$292,2,FALSE),_xlfn.TEXTBEFORE(VLOOKUP($F219,DECLARATIONS!C$5:D$292,2,FALSE)," "))))</f>
        <v/>
      </c>
      <c r="C219" s="188" t="str">
        <f>IF(ISNA(VLOOKUP($F219,DECLARATIONS!C$5:D$292,2,FALSE)),"",IF(VLOOKUP($F219,DECLARATIONS!C$5:D$292,2,FALSE)="","NOT DECLARED",IF(ISNA(_xlfn.TEXTAFTER(VLOOKUP($F219,DECLARATIONS!C$5:D$292,2,FALSE)," ")),VLOOKUP($F219,DECLARATIONS!C$5:D$292,2,FALSE),_xlfn.TEXTAFTER(VLOOKUP($F219,DECLARATIONS!C$5:D$292,2,FALSE)," "))))</f>
        <v/>
      </c>
      <c r="D219" s="188" t="str">
        <f>IF(ISNA(VLOOKUP($F219,DECLARATIONS!$C$5:$G$292,5,FALSE)),"",IF(VLOOKUP($F219,DECLARATIONS!$C$5:$G$292,5,FALSE)="","NOT DECLARED",VLOOKUP($F219,DECLARATIONS!$C$5:$G$292,5,FALSE)))</f>
        <v/>
      </c>
      <c r="E219" s="188" t="str">
        <f>IF(ISNA(VLOOKUP($F219,DECLARATIONS!$C$5:$F$292,4,FALSE)),"",IF(VLOOKUP($F219,DECLARATIONS!$C$5:$F$292,4,FALSE)="","NOT DECLARED",VLOOKUP($F219,DECLARATIONS!$C$5:$F$292,4,FALSE)&amp;LEFT(VLOOKUP($F219,DECLARATIONS!$C$5:$H$292,6,FALSE))))</f>
        <v/>
      </c>
      <c r="F219" s="91"/>
      <c r="G219" s="196"/>
      <c r="H219" s="188" t="str">
        <f>IF(ISNA(VLOOKUP(F219,DECLARATIONS!C$5:D$292,2,FALSE)),"",IF(VLOOKUP(F219,DECLARATIONS!C$5:D$292,2,FALSE)="","NOT DECLARED",VLOOKUP(F219,DECLARATIONS!C$5:D$292,2,FALSE)))</f>
        <v/>
      </c>
      <c r="I219" s="186">
        <f>IF(LOWER(G219)="dnf",1,IF(G219&lt;ScoringTable!B$3,ScoringTable!I$2,VLOOKUP((1000-G219),ScoringTable!G$2:I$95,3)))</f>
        <v>0</v>
      </c>
      <c r="J219" s="186" t="str" cm="1">
        <f t="array" ref="J219">IF(ISBLANK(G219), "", IF(NOT(ISNUMBER(G219)), "Not a valid time", IF(E219="","", IF(RIGHT(E219)="B", _xlfn.IFS(G219&gt;Data!$Z$7,"...",G219&gt;Data!$AA$7,"Stage 1",G219&gt;Data!$AB$7,"Stage 2",G219&gt;Data!$AC$7,"Stage 3",G219&gt;Data!$AD$7,"Stage 4",G219&gt;Data!$AE$7,"Stage 5",G219&gt;Data!$AF$7,"Stage 6",G219&gt;Data!$AG$7,"Stage 7",G219&gt;Data!$AH$7,"Stage 8",G219&lt;=Data!$AH$7,"Stage 9"), _xlfn.IFS(G219&gt;Data!$Z$18,"...",G219&gt;Data!$AA$18,"Stage 1",G219&gt;Data!$AB$18,"Stage 2",G219&gt;Data!$AC$18,"Stage 3",G219&gt;Data!$AD$18,"Stage 4",G219&gt;Data!$AE$18,"Stage 5",G219&gt;Data!$AF$18,"Stage 6",G219&gt;Data!$AG$18,"Stage 7",G219&gt;Data!$AH$18,"Stage 8",G219&lt;=Data!$AH$18,"Stage 9")))))</f>
        <v/>
      </c>
      <c r="K219" s="266" t="str" cm="1">
        <f t="array" ref="K219">IFERROR(_xlfn.IFNA(
                      _xlfn.IFS(
                      G219="", "",
                      AND(E219="U9B",G219&lt;=Data!$AI$7), "U9 Boys record",
                      AND(E219="U11B",G219&lt;=Data!$AI$12), "U11 Boys record",
                      AND(E219="U9G",G219&lt;=Data!$AI$18), "U9 Girls record",
                      AND(E219="U11G",G219&lt;=Data!$AI$23), "U11 Girls record"
                       ),""), "")</f>
        <v/>
      </c>
    </row>
    <row r="220" spans="1:11" s="11" customFormat="1" ht="16" customHeight="1">
      <c r="A220" s="187" t="s">
        <v>2</v>
      </c>
      <c r="B220" s="188" t="str">
        <f>IF(ISNA(VLOOKUP($F220,DECLARATIONS!C$5:D$292,2,FALSE)),"",IF(VLOOKUP($F220,DECLARATIONS!C$5:D$292,2,FALSE)="","NOT DECLARED",IF(ISNA(_xlfn.TEXTBEFORE(VLOOKUP($F220,DECLARATIONS!C$5:D$292,2,FALSE)," ")),VLOOKUP($F220,DECLARATIONS!C$5:D$292,2,FALSE),_xlfn.TEXTBEFORE(VLOOKUP($F220,DECLARATIONS!C$5:D$292,2,FALSE)," "))))</f>
        <v/>
      </c>
      <c r="C220" s="188" t="str">
        <f>IF(ISNA(VLOOKUP($F220,DECLARATIONS!C$5:D$292,2,FALSE)),"",IF(VLOOKUP($F220,DECLARATIONS!C$5:D$292,2,FALSE)="","NOT DECLARED",IF(ISNA(_xlfn.TEXTAFTER(VLOOKUP($F220,DECLARATIONS!C$5:D$292,2,FALSE)," ")),VLOOKUP($F220,DECLARATIONS!C$5:D$292,2,FALSE),_xlfn.TEXTAFTER(VLOOKUP($F220,DECLARATIONS!C$5:D$292,2,FALSE)," "))))</f>
        <v/>
      </c>
      <c r="D220" s="188" t="str">
        <f>IF(ISNA(VLOOKUP($F220,DECLARATIONS!$C$5:$G$292,5,FALSE)),"",IF(VLOOKUP($F220,DECLARATIONS!$C$5:$G$292,5,FALSE)="","NOT DECLARED",VLOOKUP($F220,DECLARATIONS!$C$5:$G$292,5,FALSE)))</f>
        <v/>
      </c>
      <c r="E220" s="188" t="str">
        <f>IF(ISNA(VLOOKUP($F220,DECLARATIONS!$C$5:$F$292,4,FALSE)),"",IF(VLOOKUP($F220,DECLARATIONS!$C$5:$F$292,4,FALSE)="","NOT DECLARED",VLOOKUP($F220,DECLARATIONS!$C$5:$F$292,4,FALSE)&amp;LEFT(VLOOKUP($F220,DECLARATIONS!$C$5:$H$292,6,FALSE))))</f>
        <v/>
      </c>
      <c r="F220" s="91"/>
      <c r="G220" s="196"/>
      <c r="H220" s="188" t="str">
        <f>IF(ISNA(VLOOKUP(F220,DECLARATIONS!C$5:D$292,2,FALSE)),"",IF(VLOOKUP(F220,DECLARATIONS!C$5:D$292,2,FALSE)="","NOT DECLARED",VLOOKUP(F220,DECLARATIONS!C$5:D$292,2,FALSE)))</f>
        <v/>
      </c>
      <c r="I220" s="186">
        <f>IF(LOWER(G220)="dnf",1,IF(G220&lt;ScoringTable!B$3,ScoringTable!I$2,VLOOKUP((1000-G220),ScoringTable!G$2:I$95,3)))</f>
        <v>0</v>
      </c>
      <c r="J220" s="186" t="str" cm="1">
        <f t="array" ref="J220">IF(ISBLANK(G220), "", IF(NOT(ISNUMBER(G220)), "Not a valid time", IF(E220="","", IF(RIGHT(E220)="B", _xlfn.IFS(G220&gt;Data!$Z$7,"...",G220&gt;Data!$AA$7,"Stage 1",G220&gt;Data!$AB$7,"Stage 2",G220&gt;Data!$AC$7,"Stage 3",G220&gt;Data!$AD$7,"Stage 4",G220&gt;Data!$AE$7,"Stage 5",G220&gt;Data!$AF$7,"Stage 6",G220&gt;Data!$AG$7,"Stage 7",G220&gt;Data!$AH$7,"Stage 8",G220&lt;=Data!$AH$7,"Stage 9"), _xlfn.IFS(G220&gt;Data!$Z$18,"...",G220&gt;Data!$AA$18,"Stage 1",G220&gt;Data!$AB$18,"Stage 2",G220&gt;Data!$AC$18,"Stage 3",G220&gt;Data!$AD$18,"Stage 4",G220&gt;Data!$AE$18,"Stage 5",G220&gt;Data!$AF$18,"Stage 6",G220&gt;Data!$AG$18,"Stage 7",G220&gt;Data!$AH$18,"Stage 8",G220&lt;=Data!$AH$18,"Stage 9")))))</f>
        <v/>
      </c>
      <c r="K220" s="266" t="str" cm="1">
        <f t="array" ref="K220">IFERROR(_xlfn.IFNA(
                      _xlfn.IFS(
                      G220="", "",
                      AND(E220="U9B",G220&lt;=Data!$AI$7), "U9 Boys record",
                      AND(E220="U11B",G220&lt;=Data!$AI$12), "U11 Boys record",
                      AND(E220="U9G",G220&lt;=Data!$AI$18), "U9 Girls record",
                      AND(E220="U11G",G220&lt;=Data!$AI$23), "U11 Girls record"
                       ),""), "")</f>
        <v/>
      </c>
    </row>
    <row r="221" spans="1:11" s="11" customFormat="1" ht="16" customHeight="1">
      <c r="A221" s="187" t="s">
        <v>2</v>
      </c>
      <c r="B221" s="188" t="str">
        <f>IF(ISNA(VLOOKUP($F221,DECLARATIONS!C$5:D$292,2,FALSE)),"",IF(VLOOKUP($F221,DECLARATIONS!C$5:D$292,2,FALSE)="","NOT DECLARED",IF(ISNA(_xlfn.TEXTBEFORE(VLOOKUP($F221,DECLARATIONS!C$5:D$292,2,FALSE)," ")),VLOOKUP($F221,DECLARATIONS!C$5:D$292,2,FALSE),_xlfn.TEXTBEFORE(VLOOKUP($F221,DECLARATIONS!C$5:D$292,2,FALSE)," "))))</f>
        <v/>
      </c>
      <c r="C221" s="188" t="str">
        <f>IF(ISNA(VLOOKUP($F221,DECLARATIONS!C$5:D$292,2,FALSE)),"",IF(VLOOKUP($F221,DECLARATIONS!C$5:D$292,2,FALSE)="","NOT DECLARED",IF(ISNA(_xlfn.TEXTAFTER(VLOOKUP($F221,DECLARATIONS!C$5:D$292,2,FALSE)," ")),VLOOKUP($F221,DECLARATIONS!C$5:D$292,2,FALSE),_xlfn.TEXTAFTER(VLOOKUP($F221,DECLARATIONS!C$5:D$292,2,FALSE)," "))))</f>
        <v/>
      </c>
      <c r="D221" s="188" t="str">
        <f>IF(ISNA(VLOOKUP($F221,DECLARATIONS!$C$5:$G$292,5,FALSE)),"",IF(VLOOKUP($F221,DECLARATIONS!$C$5:$G$292,5,FALSE)="","NOT DECLARED",VLOOKUP($F221,DECLARATIONS!$C$5:$G$292,5,FALSE)))</f>
        <v/>
      </c>
      <c r="E221" s="188" t="str">
        <f>IF(ISNA(VLOOKUP($F221,DECLARATIONS!$C$5:$F$292,4,FALSE)),"",IF(VLOOKUP($F221,DECLARATIONS!$C$5:$F$292,4,FALSE)="","NOT DECLARED",VLOOKUP($F221,DECLARATIONS!$C$5:$F$292,4,FALSE)&amp;LEFT(VLOOKUP($F221,DECLARATIONS!$C$5:$H$292,6,FALSE))))</f>
        <v/>
      </c>
      <c r="F221" s="91"/>
      <c r="G221" s="196"/>
      <c r="H221" s="188" t="str">
        <f>IF(ISNA(VLOOKUP(F221,DECLARATIONS!C$5:D$292,2,FALSE)),"",IF(VLOOKUP(F221,DECLARATIONS!C$5:D$292,2,FALSE)="","NOT DECLARED",VLOOKUP(F221,DECLARATIONS!C$5:D$292,2,FALSE)))</f>
        <v/>
      </c>
      <c r="I221" s="186">
        <f>IF(LOWER(G221)="dnf",1,IF(G221&lt;ScoringTable!B$3,ScoringTable!I$2,VLOOKUP((1000-G221),ScoringTable!G$2:I$95,3)))</f>
        <v>0</v>
      </c>
      <c r="J221" s="186" t="str" cm="1">
        <f t="array" ref="J221">IF(ISBLANK(G221), "", IF(NOT(ISNUMBER(G221)), "Not a valid time", IF(E221="","", IF(RIGHT(E221)="B", _xlfn.IFS(G221&gt;Data!$Z$7,"...",G221&gt;Data!$AA$7,"Stage 1",G221&gt;Data!$AB$7,"Stage 2",G221&gt;Data!$AC$7,"Stage 3",G221&gt;Data!$AD$7,"Stage 4",G221&gt;Data!$AE$7,"Stage 5",G221&gt;Data!$AF$7,"Stage 6",G221&gt;Data!$AG$7,"Stage 7",G221&gt;Data!$AH$7,"Stage 8",G221&lt;=Data!$AH$7,"Stage 9"), _xlfn.IFS(G221&gt;Data!$Z$18,"...",G221&gt;Data!$AA$18,"Stage 1",G221&gt;Data!$AB$18,"Stage 2",G221&gt;Data!$AC$18,"Stage 3",G221&gt;Data!$AD$18,"Stage 4",G221&gt;Data!$AE$18,"Stage 5",G221&gt;Data!$AF$18,"Stage 6",G221&gt;Data!$AG$18,"Stage 7",G221&gt;Data!$AH$18,"Stage 8",G221&lt;=Data!$AH$18,"Stage 9")))))</f>
        <v/>
      </c>
      <c r="K221" s="266" t="str" cm="1">
        <f t="array" ref="K221">IFERROR(_xlfn.IFNA(
                      _xlfn.IFS(
                      G221="", "",
                      AND(E221="U9B",G221&lt;=Data!$AI$7), "U9 Boys record",
                      AND(E221="U11B",G221&lt;=Data!$AI$12), "U11 Boys record",
                      AND(E221="U9G",G221&lt;=Data!$AI$18), "U9 Girls record",
                      AND(E221="U11G",G221&lt;=Data!$AI$23), "U11 Girls record"
                       ),""), "")</f>
        <v/>
      </c>
    </row>
    <row r="222" spans="1:11" s="11" customFormat="1" ht="16" customHeight="1">
      <c r="A222" s="187" t="s">
        <v>2</v>
      </c>
      <c r="B222" s="188" t="str">
        <f>IF(ISNA(VLOOKUP($F222,DECLARATIONS!C$5:D$292,2,FALSE)),"",IF(VLOOKUP($F222,DECLARATIONS!C$5:D$292,2,FALSE)="","NOT DECLARED",IF(ISNA(_xlfn.TEXTBEFORE(VLOOKUP($F222,DECLARATIONS!C$5:D$292,2,FALSE)," ")),VLOOKUP($F222,DECLARATIONS!C$5:D$292,2,FALSE),_xlfn.TEXTBEFORE(VLOOKUP($F222,DECLARATIONS!C$5:D$292,2,FALSE)," "))))</f>
        <v/>
      </c>
      <c r="C222" s="188" t="str">
        <f>IF(ISNA(VLOOKUP($F222,DECLARATIONS!C$5:D$292,2,FALSE)),"",IF(VLOOKUP($F222,DECLARATIONS!C$5:D$292,2,FALSE)="","NOT DECLARED",IF(ISNA(_xlfn.TEXTAFTER(VLOOKUP($F222,DECLARATIONS!C$5:D$292,2,FALSE)," ")),VLOOKUP($F222,DECLARATIONS!C$5:D$292,2,FALSE),_xlfn.TEXTAFTER(VLOOKUP($F222,DECLARATIONS!C$5:D$292,2,FALSE)," "))))</f>
        <v/>
      </c>
      <c r="D222" s="188" t="str">
        <f>IF(ISNA(VLOOKUP($F222,DECLARATIONS!$C$5:$G$292,5,FALSE)),"",IF(VLOOKUP($F222,DECLARATIONS!$C$5:$G$292,5,FALSE)="","NOT DECLARED",VLOOKUP($F222,DECLARATIONS!$C$5:$G$292,5,FALSE)))</f>
        <v/>
      </c>
      <c r="E222" s="188" t="str">
        <f>IF(ISNA(VLOOKUP($F222,DECLARATIONS!$C$5:$F$292,4,FALSE)),"",IF(VLOOKUP($F222,DECLARATIONS!$C$5:$F$292,4,FALSE)="","NOT DECLARED",VLOOKUP($F222,DECLARATIONS!$C$5:$F$292,4,FALSE)&amp;LEFT(VLOOKUP($F222,DECLARATIONS!$C$5:$H$292,6,FALSE))))</f>
        <v/>
      </c>
      <c r="F222" s="91"/>
      <c r="G222" s="196"/>
      <c r="H222" s="188" t="str">
        <f>IF(ISNA(VLOOKUP(F222,DECLARATIONS!C$5:D$292,2,FALSE)),"",IF(VLOOKUP(F222,DECLARATIONS!C$5:D$292,2,FALSE)="","NOT DECLARED",VLOOKUP(F222,DECLARATIONS!C$5:D$292,2,FALSE)))</f>
        <v/>
      </c>
      <c r="I222" s="186">
        <f>IF(LOWER(G222)="dnf",1,IF(G222&lt;ScoringTable!B$3,ScoringTable!I$2,VLOOKUP((1000-G222),ScoringTable!G$2:I$95,3)))</f>
        <v>0</v>
      </c>
      <c r="J222" s="186" t="str" cm="1">
        <f t="array" ref="J222">IF(ISBLANK(G222), "", IF(NOT(ISNUMBER(G222)), "Not a valid time", IF(E222="","", IF(RIGHT(E222)="B", _xlfn.IFS(G222&gt;Data!$Z$7,"...",G222&gt;Data!$AA$7,"Stage 1",G222&gt;Data!$AB$7,"Stage 2",G222&gt;Data!$AC$7,"Stage 3",G222&gt;Data!$AD$7,"Stage 4",G222&gt;Data!$AE$7,"Stage 5",G222&gt;Data!$AF$7,"Stage 6",G222&gt;Data!$AG$7,"Stage 7",G222&gt;Data!$AH$7,"Stage 8",G222&lt;=Data!$AH$7,"Stage 9"), _xlfn.IFS(G222&gt;Data!$Z$18,"...",G222&gt;Data!$AA$18,"Stage 1",G222&gt;Data!$AB$18,"Stage 2",G222&gt;Data!$AC$18,"Stage 3",G222&gt;Data!$AD$18,"Stage 4",G222&gt;Data!$AE$18,"Stage 5",G222&gt;Data!$AF$18,"Stage 6",G222&gt;Data!$AG$18,"Stage 7",G222&gt;Data!$AH$18,"Stage 8",G222&lt;=Data!$AH$18,"Stage 9")))))</f>
        <v/>
      </c>
      <c r="K222" s="266" t="str" cm="1">
        <f t="array" ref="K222">IFERROR(_xlfn.IFNA(
                      _xlfn.IFS(
                      G222="", "",
                      AND(E222="U9B",G222&lt;=Data!$AI$7), "U9 Boys record",
                      AND(E222="U11B",G222&lt;=Data!$AI$12), "U11 Boys record",
                      AND(E222="U9G",G222&lt;=Data!$AI$18), "U9 Girls record",
                      AND(E222="U11G",G222&lt;=Data!$AI$23), "U11 Girls record"
                       ),""), "")</f>
        <v/>
      </c>
    </row>
    <row r="223" spans="1:11" s="11" customFormat="1" ht="16" customHeight="1">
      <c r="A223" s="187" t="s">
        <v>2</v>
      </c>
      <c r="B223" s="188" t="str">
        <f>IF(ISNA(VLOOKUP($F223,DECLARATIONS!C$5:D$292,2,FALSE)),"",IF(VLOOKUP($F223,DECLARATIONS!C$5:D$292,2,FALSE)="","NOT DECLARED",IF(ISNA(_xlfn.TEXTBEFORE(VLOOKUP($F223,DECLARATIONS!C$5:D$292,2,FALSE)," ")),VLOOKUP($F223,DECLARATIONS!C$5:D$292,2,FALSE),_xlfn.TEXTBEFORE(VLOOKUP($F223,DECLARATIONS!C$5:D$292,2,FALSE)," "))))</f>
        <v/>
      </c>
      <c r="C223" s="188" t="str">
        <f>IF(ISNA(VLOOKUP($F223,DECLARATIONS!C$5:D$292,2,FALSE)),"",IF(VLOOKUP($F223,DECLARATIONS!C$5:D$292,2,FALSE)="","NOT DECLARED",IF(ISNA(_xlfn.TEXTAFTER(VLOOKUP($F223,DECLARATIONS!C$5:D$292,2,FALSE)," ")),VLOOKUP($F223,DECLARATIONS!C$5:D$292,2,FALSE),_xlfn.TEXTAFTER(VLOOKUP($F223,DECLARATIONS!C$5:D$292,2,FALSE)," "))))</f>
        <v/>
      </c>
      <c r="D223" s="188" t="str">
        <f>IF(ISNA(VLOOKUP($F223,DECLARATIONS!$C$5:$G$292,5,FALSE)),"",IF(VLOOKUP($F223,DECLARATIONS!$C$5:$G$292,5,FALSE)="","NOT DECLARED",VLOOKUP($F223,DECLARATIONS!$C$5:$G$292,5,FALSE)))</f>
        <v/>
      </c>
      <c r="E223" s="188" t="str">
        <f>IF(ISNA(VLOOKUP($F223,DECLARATIONS!$C$5:$F$292,4,FALSE)),"",IF(VLOOKUP($F223,DECLARATIONS!$C$5:$F$292,4,FALSE)="","NOT DECLARED",VLOOKUP($F223,DECLARATIONS!$C$5:$F$292,4,FALSE)&amp;LEFT(VLOOKUP($F223,DECLARATIONS!$C$5:$H$292,6,FALSE))))</f>
        <v/>
      </c>
      <c r="F223" s="91"/>
      <c r="G223" s="196"/>
      <c r="H223" s="188" t="str">
        <f>IF(ISNA(VLOOKUP(F223,DECLARATIONS!C$5:D$292,2,FALSE)),"",IF(VLOOKUP(F223,DECLARATIONS!C$5:D$292,2,FALSE)="","NOT DECLARED",VLOOKUP(F223,DECLARATIONS!C$5:D$292,2,FALSE)))</f>
        <v/>
      </c>
      <c r="I223" s="186">
        <f>IF(LOWER(G223)="dnf",1,IF(G223&lt;ScoringTable!B$3,ScoringTable!I$2,VLOOKUP((1000-G223),ScoringTable!G$2:I$95,3)))</f>
        <v>0</v>
      </c>
      <c r="J223" s="186" t="str" cm="1">
        <f t="array" ref="J223">IF(ISBLANK(G223), "", IF(NOT(ISNUMBER(G223)), "Not a valid time", IF(E223="","", IF(RIGHT(E223)="B", _xlfn.IFS(G223&gt;Data!$Z$7,"...",G223&gt;Data!$AA$7,"Stage 1",G223&gt;Data!$AB$7,"Stage 2",G223&gt;Data!$AC$7,"Stage 3",G223&gt;Data!$AD$7,"Stage 4",G223&gt;Data!$AE$7,"Stage 5",G223&gt;Data!$AF$7,"Stage 6",G223&gt;Data!$AG$7,"Stage 7",G223&gt;Data!$AH$7,"Stage 8",G223&lt;=Data!$AH$7,"Stage 9"), _xlfn.IFS(G223&gt;Data!$Z$18,"...",G223&gt;Data!$AA$18,"Stage 1",G223&gt;Data!$AB$18,"Stage 2",G223&gt;Data!$AC$18,"Stage 3",G223&gt;Data!$AD$18,"Stage 4",G223&gt;Data!$AE$18,"Stage 5",G223&gt;Data!$AF$18,"Stage 6",G223&gt;Data!$AG$18,"Stage 7",G223&gt;Data!$AH$18,"Stage 8",G223&lt;=Data!$AH$18,"Stage 9")))))</f>
        <v/>
      </c>
      <c r="K223" s="266" t="str" cm="1">
        <f t="array" ref="K223">IFERROR(_xlfn.IFNA(
                      _xlfn.IFS(
                      G223="", "",
                      AND(E223="U9B",G223&lt;=Data!$AI$7), "U9 Boys record",
                      AND(E223="U11B",G223&lt;=Data!$AI$12), "U11 Boys record",
                      AND(E223="U9G",G223&lt;=Data!$AI$18), "U9 Girls record",
                      AND(E223="U11G",G223&lt;=Data!$AI$23), "U11 Girls record"
                       ),""), "")</f>
        <v/>
      </c>
    </row>
    <row r="224" spans="1:11" s="11" customFormat="1" ht="16" customHeight="1">
      <c r="A224" s="187" t="s">
        <v>2</v>
      </c>
      <c r="B224" s="188" t="str">
        <f>IF(ISNA(VLOOKUP($F224,DECLARATIONS!C$5:D$292,2,FALSE)),"",IF(VLOOKUP($F224,DECLARATIONS!C$5:D$292,2,FALSE)="","NOT DECLARED",IF(ISNA(_xlfn.TEXTBEFORE(VLOOKUP($F224,DECLARATIONS!C$5:D$292,2,FALSE)," ")),VLOOKUP($F224,DECLARATIONS!C$5:D$292,2,FALSE),_xlfn.TEXTBEFORE(VLOOKUP($F224,DECLARATIONS!C$5:D$292,2,FALSE)," "))))</f>
        <v/>
      </c>
      <c r="C224" s="188" t="str">
        <f>IF(ISNA(VLOOKUP($F224,DECLARATIONS!C$5:D$292,2,FALSE)),"",IF(VLOOKUP($F224,DECLARATIONS!C$5:D$292,2,FALSE)="","NOT DECLARED",IF(ISNA(_xlfn.TEXTAFTER(VLOOKUP($F224,DECLARATIONS!C$5:D$292,2,FALSE)," ")),VLOOKUP($F224,DECLARATIONS!C$5:D$292,2,FALSE),_xlfn.TEXTAFTER(VLOOKUP($F224,DECLARATIONS!C$5:D$292,2,FALSE)," "))))</f>
        <v/>
      </c>
      <c r="D224" s="188" t="str">
        <f>IF(ISNA(VLOOKUP($F224,DECLARATIONS!$C$5:$G$292,5,FALSE)),"",IF(VLOOKUP($F224,DECLARATIONS!$C$5:$G$292,5,FALSE)="","NOT DECLARED",VLOOKUP($F224,DECLARATIONS!$C$5:$G$292,5,FALSE)))</f>
        <v/>
      </c>
      <c r="E224" s="188" t="str">
        <f>IF(ISNA(VLOOKUP($F224,DECLARATIONS!$C$5:$F$292,4,FALSE)),"",IF(VLOOKUP($F224,DECLARATIONS!$C$5:$F$292,4,FALSE)="","NOT DECLARED",VLOOKUP($F224,DECLARATIONS!$C$5:$F$292,4,FALSE)&amp;LEFT(VLOOKUP($F224,DECLARATIONS!$C$5:$H$292,6,FALSE))))</f>
        <v/>
      </c>
      <c r="F224" s="91"/>
      <c r="G224" s="196"/>
      <c r="H224" s="188" t="str">
        <f>IF(ISNA(VLOOKUP(F224,DECLARATIONS!C$5:D$292,2,FALSE)),"",IF(VLOOKUP(F224,DECLARATIONS!C$5:D$292,2,FALSE)="","NOT DECLARED",VLOOKUP(F224,DECLARATIONS!C$5:D$292,2,FALSE)))</f>
        <v/>
      </c>
      <c r="I224" s="186">
        <f>IF(LOWER(G224)="dnf",1,IF(G224&lt;ScoringTable!B$3,ScoringTable!I$2,VLOOKUP((1000-G224),ScoringTable!G$2:I$95,3)))</f>
        <v>0</v>
      </c>
      <c r="J224" s="186" t="str" cm="1">
        <f t="array" ref="J224">IF(ISBLANK(G224), "", IF(NOT(ISNUMBER(G224)), "Not a valid time", IF(E224="","", IF(RIGHT(E224)="B", _xlfn.IFS(G224&gt;Data!$Z$7,"...",G224&gt;Data!$AA$7,"Stage 1",G224&gt;Data!$AB$7,"Stage 2",G224&gt;Data!$AC$7,"Stage 3",G224&gt;Data!$AD$7,"Stage 4",G224&gt;Data!$AE$7,"Stage 5",G224&gt;Data!$AF$7,"Stage 6",G224&gt;Data!$AG$7,"Stage 7",G224&gt;Data!$AH$7,"Stage 8",G224&lt;=Data!$AH$7,"Stage 9"), _xlfn.IFS(G224&gt;Data!$Z$18,"...",G224&gt;Data!$AA$18,"Stage 1",G224&gt;Data!$AB$18,"Stage 2",G224&gt;Data!$AC$18,"Stage 3",G224&gt;Data!$AD$18,"Stage 4",G224&gt;Data!$AE$18,"Stage 5",G224&gt;Data!$AF$18,"Stage 6",G224&gt;Data!$AG$18,"Stage 7",G224&gt;Data!$AH$18,"Stage 8",G224&lt;=Data!$AH$18,"Stage 9")))))</f>
        <v/>
      </c>
      <c r="K224" s="266" t="str" cm="1">
        <f t="array" ref="K224">IFERROR(_xlfn.IFNA(
                      _xlfn.IFS(
                      G224="", "",
                      AND(E224="U9B",G224&lt;=Data!$AI$7), "U9 Boys record",
                      AND(E224="U11B",G224&lt;=Data!$AI$12), "U11 Boys record",
                      AND(E224="U9G",G224&lt;=Data!$AI$18), "U9 Girls record",
                      AND(E224="U11G",G224&lt;=Data!$AI$23), "U11 Girls record"
                       ),""), "")</f>
        <v/>
      </c>
    </row>
    <row r="225" spans="1:11" s="11" customFormat="1" ht="16" customHeight="1">
      <c r="A225" s="187" t="s">
        <v>2</v>
      </c>
      <c r="B225" s="188" t="str">
        <f>IF(ISNA(VLOOKUP($F225,DECLARATIONS!C$5:D$292,2,FALSE)),"",IF(VLOOKUP($F225,DECLARATIONS!C$5:D$292,2,FALSE)="","NOT DECLARED",IF(ISNA(_xlfn.TEXTBEFORE(VLOOKUP($F225,DECLARATIONS!C$5:D$292,2,FALSE)," ")),VLOOKUP($F225,DECLARATIONS!C$5:D$292,2,FALSE),_xlfn.TEXTBEFORE(VLOOKUP($F225,DECLARATIONS!C$5:D$292,2,FALSE)," "))))</f>
        <v/>
      </c>
      <c r="C225" s="188" t="str">
        <f>IF(ISNA(VLOOKUP($F225,DECLARATIONS!C$5:D$292,2,FALSE)),"",IF(VLOOKUP($F225,DECLARATIONS!C$5:D$292,2,FALSE)="","NOT DECLARED",IF(ISNA(_xlfn.TEXTAFTER(VLOOKUP($F225,DECLARATIONS!C$5:D$292,2,FALSE)," ")),VLOOKUP($F225,DECLARATIONS!C$5:D$292,2,FALSE),_xlfn.TEXTAFTER(VLOOKUP($F225,DECLARATIONS!C$5:D$292,2,FALSE)," "))))</f>
        <v/>
      </c>
      <c r="D225" s="188" t="str">
        <f>IF(ISNA(VLOOKUP($F225,DECLARATIONS!$C$5:$G$292,5,FALSE)),"",IF(VLOOKUP($F225,DECLARATIONS!$C$5:$G$292,5,FALSE)="","NOT DECLARED",VLOOKUP($F225,DECLARATIONS!$C$5:$G$292,5,FALSE)))</f>
        <v/>
      </c>
      <c r="E225" s="188" t="str">
        <f>IF(ISNA(VLOOKUP($F225,DECLARATIONS!$C$5:$F$292,4,FALSE)),"",IF(VLOOKUP($F225,DECLARATIONS!$C$5:$F$292,4,FALSE)="","NOT DECLARED",VLOOKUP($F225,DECLARATIONS!$C$5:$F$292,4,FALSE)&amp;LEFT(VLOOKUP($F225,DECLARATIONS!$C$5:$H$292,6,FALSE))))</f>
        <v/>
      </c>
      <c r="F225" s="91"/>
      <c r="G225" s="196"/>
      <c r="H225" s="188" t="str">
        <f>IF(ISNA(VLOOKUP(F225,DECLARATIONS!C$5:D$292,2,FALSE)),"",IF(VLOOKUP(F225,DECLARATIONS!C$5:D$292,2,FALSE)="","NOT DECLARED",VLOOKUP(F225,DECLARATIONS!C$5:D$292,2,FALSE)))</f>
        <v/>
      </c>
      <c r="I225" s="186">
        <f>IF(LOWER(G225)="dnf",1,IF(G225&lt;ScoringTable!B$3,ScoringTable!I$2,VLOOKUP((1000-G225),ScoringTable!G$2:I$95,3)))</f>
        <v>0</v>
      </c>
      <c r="J225" s="186" t="str" cm="1">
        <f t="array" ref="J225">IF(ISBLANK(G225), "", IF(NOT(ISNUMBER(G225)), "Not a valid time", IF(E225="","", IF(RIGHT(E225)="B", _xlfn.IFS(G225&gt;Data!$Z$7,"...",G225&gt;Data!$AA$7,"Stage 1",G225&gt;Data!$AB$7,"Stage 2",G225&gt;Data!$AC$7,"Stage 3",G225&gt;Data!$AD$7,"Stage 4",G225&gt;Data!$AE$7,"Stage 5",G225&gt;Data!$AF$7,"Stage 6",G225&gt;Data!$AG$7,"Stage 7",G225&gt;Data!$AH$7,"Stage 8",G225&lt;=Data!$AH$7,"Stage 9"), _xlfn.IFS(G225&gt;Data!$Z$18,"...",G225&gt;Data!$AA$18,"Stage 1",G225&gt;Data!$AB$18,"Stage 2",G225&gt;Data!$AC$18,"Stage 3",G225&gt;Data!$AD$18,"Stage 4",G225&gt;Data!$AE$18,"Stage 5",G225&gt;Data!$AF$18,"Stage 6",G225&gt;Data!$AG$18,"Stage 7",G225&gt;Data!$AH$18,"Stage 8",G225&lt;=Data!$AH$18,"Stage 9")))))</f>
        <v/>
      </c>
      <c r="K225" s="266" t="str" cm="1">
        <f t="array" ref="K225">IFERROR(_xlfn.IFNA(
                      _xlfn.IFS(
                      G225="", "",
                      AND(E225="U9B",G225&lt;=Data!$AI$7), "U9 Boys record",
                      AND(E225="U11B",G225&lt;=Data!$AI$12), "U11 Boys record",
                      AND(E225="U9G",G225&lt;=Data!$AI$18), "U9 Girls record",
                      AND(E225="U11G",G225&lt;=Data!$AI$23), "U11 Girls record"
                       ),""), "")</f>
        <v/>
      </c>
    </row>
    <row r="226" spans="1:11" s="11" customFormat="1" ht="16" customHeight="1">
      <c r="A226" s="187" t="s">
        <v>2</v>
      </c>
      <c r="B226" s="188" t="str">
        <f>IF(ISNA(VLOOKUP($F226,DECLARATIONS!C$5:D$292,2,FALSE)),"",IF(VLOOKUP($F226,DECLARATIONS!C$5:D$292,2,FALSE)="","NOT DECLARED",IF(ISNA(_xlfn.TEXTBEFORE(VLOOKUP($F226,DECLARATIONS!C$5:D$292,2,FALSE)," ")),VLOOKUP($F226,DECLARATIONS!C$5:D$292,2,FALSE),_xlfn.TEXTBEFORE(VLOOKUP($F226,DECLARATIONS!C$5:D$292,2,FALSE)," "))))</f>
        <v/>
      </c>
      <c r="C226" s="188" t="str">
        <f>IF(ISNA(VLOOKUP($F226,DECLARATIONS!C$5:D$292,2,FALSE)),"",IF(VLOOKUP($F226,DECLARATIONS!C$5:D$292,2,FALSE)="","NOT DECLARED",IF(ISNA(_xlfn.TEXTAFTER(VLOOKUP($F226,DECLARATIONS!C$5:D$292,2,FALSE)," ")),VLOOKUP($F226,DECLARATIONS!C$5:D$292,2,FALSE),_xlfn.TEXTAFTER(VLOOKUP($F226,DECLARATIONS!C$5:D$292,2,FALSE)," "))))</f>
        <v/>
      </c>
      <c r="D226" s="188" t="str">
        <f>IF(ISNA(VLOOKUP($F226,DECLARATIONS!$C$5:$G$292,5,FALSE)),"",IF(VLOOKUP($F226,DECLARATIONS!$C$5:$G$292,5,FALSE)="","NOT DECLARED",VLOOKUP($F226,DECLARATIONS!$C$5:$G$292,5,FALSE)))</f>
        <v/>
      </c>
      <c r="E226" s="188" t="str">
        <f>IF(ISNA(VLOOKUP($F226,DECLARATIONS!$C$5:$F$292,4,FALSE)),"",IF(VLOOKUP($F226,DECLARATIONS!$C$5:$F$292,4,FALSE)="","NOT DECLARED",VLOOKUP($F226,DECLARATIONS!$C$5:$F$292,4,FALSE)&amp;LEFT(VLOOKUP($F226,DECLARATIONS!$C$5:$H$292,6,FALSE))))</f>
        <v/>
      </c>
      <c r="F226" s="91"/>
      <c r="G226" s="196"/>
      <c r="H226" s="188" t="str">
        <f>IF(ISNA(VLOOKUP(F226,DECLARATIONS!C$5:D$292,2,FALSE)),"",IF(VLOOKUP(F226,DECLARATIONS!C$5:D$292,2,FALSE)="","NOT DECLARED",VLOOKUP(F226,DECLARATIONS!C$5:D$292,2,FALSE)))</f>
        <v/>
      </c>
      <c r="I226" s="186">
        <f>IF(LOWER(G226)="dnf",1,IF(G226&lt;ScoringTable!B$3,ScoringTable!I$2,VLOOKUP((1000-G226),ScoringTable!G$2:I$95,3)))</f>
        <v>0</v>
      </c>
      <c r="J226" s="186" t="str" cm="1">
        <f t="array" ref="J226">IF(ISBLANK(G226), "", IF(NOT(ISNUMBER(G226)), "Not a valid time", IF(E226="","", IF(RIGHT(E226)="B", _xlfn.IFS(G226&gt;Data!$Z$7,"...",G226&gt;Data!$AA$7,"Stage 1",G226&gt;Data!$AB$7,"Stage 2",G226&gt;Data!$AC$7,"Stage 3",G226&gt;Data!$AD$7,"Stage 4",G226&gt;Data!$AE$7,"Stage 5",G226&gt;Data!$AF$7,"Stage 6",G226&gt;Data!$AG$7,"Stage 7",G226&gt;Data!$AH$7,"Stage 8",G226&lt;=Data!$AH$7,"Stage 9"), _xlfn.IFS(G226&gt;Data!$Z$18,"...",G226&gt;Data!$AA$18,"Stage 1",G226&gt;Data!$AB$18,"Stage 2",G226&gt;Data!$AC$18,"Stage 3",G226&gt;Data!$AD$18,"Stage 4",G226&gt;Data!$AE$18,"Stage 5",G226&gt;Data!$AF$18,"Stage 6",G226&gt;Data!$AG$18,"Stage 7",G226&gt;Data!$AH$18,"Stage 8",G226&lt;=Data!$AH$18,"Stage 9")))))</f>
        <v/>
      </c>
      <c r="K226" s="266" t="str" cm="1">
        <f t="array" ref="K226">IFERROR(_xlfn.IFNA(
                      _xlfn.IFS(
                      G226="", "",
                      AND(E226="U9B",G226&lt;=Data!$AI$7), "U9 Boys record",
                      AND(E226="U11B",G226&lt;=Data!$AI$12), "U11 Boys record",
                      AND(E226="U9G",G226&lt;=Data!$AI$18), "U9 Girls record",
                      AND(E226="U11G",G226&lt;=Data!$AI$23), "U11 Girls record"
                       ),""), "")</f>
        <v/>
      </c>
    </row>
    <row r="227" spans="1:11" s="11" customFormat="1" ht="16" customHeight="1">
      <c r="A227" s="187" t="s">
        <v>2</v>
      </c>
      <c r="B227" s="188" t="str">
        <f>IF(ISNA(VLOOKUP($F227,DECLARATIONS!C$5:D$292,2,FALSE)),"",IF(VLOOKUP($F227,DECLARATIONS!C$5:D$292,2,FALSE)="","NOT DECLARED",IF(ISNA(_xlfn.TEXTBEFORE(VLOOKUP($F227,DECLARATIONS!C$5:D$292,2,FALSE)," ")),VLOOKUP($F227,DECLARATIONS!C$5:D$292,2,FALSE),_xlfn.TEXTBEFORE(VLOOKUP($F227,DECLARATIONS!C$5:D$292,2,FALSE)," "))))</f>
        <v/>
      </c>
      <c r="C227" s="188" t="str">
        <f>IF(ISNA(VLOOKUP($F227,DECLARATIONS!C$5:D$292,2,FALSE)),"",IF(VLOOKUP($F227,DECLARATIONS!C$5:D$292,2,FALSE)="","NOT DECLARED",IF(ISNA(_xlfn.TEXTAFTER(VLOOKUP($F227,DECLARATIONS!C$5:D$292,2,FALSE)," ")),VLOOKUP($F227,DECLARATIONS!C$5:D$292,2,FALSE),_xlfn.TEXTAFTER(VLOOKUP($F227,DECLARATIONS!C$5:D$292,2,FALSE)," "))))</f>
        <v/>
      </c>
      <c r="D227" s="188" t="str">
        <f>IF(ISNA(VLOOKUP($F227,DECLARATIONS!$C$5:$G$292,5,FALSE)),"",IF(VLOOKUP($F227,DECLARATIONS!$C$5:$G$292,5,FALSE)="","NOT DECLARED",VLOOKUP($F227,DECLARATIONS!$C$5:$G$292,5,FALSE)))</f>
        <v/>
      </c>
      <c r="E227" s="188" t="str">
        <f>IF(ISNA(VLOOKUP($F227,DECLARATIONS!$C$5:$F$292,4,FALSE)),"",IF(VLOOKUP($F227,DECLARATIONS!$C$5:$F$292,4,FALSE)="","NOT DECLARED",VLOOKUP($F227,DECLARATIONS!$C$5:$F$292,4,FALSE)&amp;LEFT(VLOOKUP($F227,DECLARATIONS!$C$5:$H$292,6,FALSE))))</f>
        <v/>
      </c>
      <c r="F227" s="91"/>
      <c r="G227" s="196"/>
      <c r="H227" s="188" t="str">
        <f>IF(ISNA(VLOOKUP(F227,DECLARATIONS!C$5:D$292,2,FALSE)),"",IF(VLOOKUP(F227,DECLARATIONS!C$5:D$292,2,FALSE)="","NOT DECLARED",VLOOKUP(F227,DECLARATIONS!C$5:D$292,2,FALSE)))</f>
        <v/>
      </c>
      <c r="I227" s="186">
        <f>IF(LOWER(G227)="dnf",1,IF(G227&lt;ScoringTable!B$3,ScoringTable!I$2,VLOOKUP((1000-G227),ScoringTable!G$2:I$95,3)))</f>
        <v>0</v>
      </c>
      <c r="J227" s="186" t="str" cm="1">
        <f t="array" ref="J227">IF(ISBLANK(G227), "", IF(NOT(ISNUMBER(G227)), "Not a valid time", IF(E227="","", IF(RIGHT(E227)="B", _xlfn.IFS(G227&gt;Data!$Z$7,"...",G227&gt;Data!$AA$7,"Stage 1",G227&gt;Data!$AB$7,"Stage 2",G227&gt;Data!$AC$7,"Stage 3",G227&gt;Data!$AD$7,"Stage 4",G227&gt;Data!$AE$7,"Stage 5",G227&gt;Data!$AF$7,"Stage 6",G227&gt;Data!$AG$7,"Stage 7",G227&gt;Data!$AH$7,"Stage 8",G227&lt;=Data!$AH$7,"Stage 9"), _xlfn.IFS(G227&gt;Data!$Z$18,"...",G227&gt;Data!$AA$18,"Stage 1",G227&gt;Data!$AB$18,"Stage 2",G227&gt;Data!$AC$18,"Stage 3",G227&gt;Data!$AD$18,"Stage 4",G227&gt;Data!$AE$18,"Stage 5",G227&gt;Data!$AF$18,"Stage 6",G227&gt;Data!$AG$18,"Stage 7",G227&gt;Data!$AH$18,"Stage 8",G227&lt;=Data!$AH$18,"Stage 9")))))</f>
        <v/>
      </c>
      <c r="K227" s="266" t="str" cm="1">
        <f t="array" ref="K227">IFERROR(_xlfn.IFNA(
                      _xlfn.IFS(
                      G227="", "",
                      AND(E227="U9B",G227&lt;=Data!$AI$7), "U9 Boys record",
                      AND(E227="U11B",G227&lt;=Data!$AI$12), "U11 Boys record",
                      AND(E227="U9G",G227&lt;=Data!$AI$18), "U9 Girls record",
                      AND(E227="U11G",G227&lt;=Data!$AI$23), "U11 Girls record"
                       ),""), "")</f>
        <v/>
      </c>
    </row>
    <row r="228" spans="1:11" s="11" customFormat="1" ht="16" customHeight="1">
      <c r="A228" s="187" t="s">
        <v>2</v>
      </c>
      <c r="B228" s="188" t="str">
        <f>IF(ISNA(VLOOKUP($F228,DECLARATIONS!C$5:D$292,2,FALSE)),"",IF(VLOOKUP($F228,DECLARATIONS!C$5:D$292,2,FALSE)="","NOT DECLARED",IF(ISNA(_xlfn.TEXTBEFORE(VLOOKUP($F228,DECLARATIONS!C$5:D$292,2,FALSE)," ")),VLOOKUP($F228,DECLARATIONS!C$5:D$292,2,FALSE),_xlfn.TEXTBEFORE(VLOOKUP($F228,DECLARATIONS!C$5:D$292,2,FALSE)," "))))</f>
        <v/>
      </c>
      <c r="C228" s="188" t="str">
        <f>IF(ISNA(VLOOKUP($F228,DECLARATIONS!C$5:D$292,2,FALSE)),"",IF(VLOOKUP($F228,DECLARATIONS!C$5:D$292,2,FALSE)="","NOT DECLARED",IF(ISNA(_xlfn.TEXTAFTER(VLOOKUP($F228,DECLARATIONS!C$5:D$292,2,FALSE)," ")),VLOOKUP($F228,DECLARATIONS!C$5:D$292,2,FALSE),_xlfn.TEXTAFTER(VLOOKUP($F228,DECLARATIONS!C$5:D$292,2,FALSE)," "))))</f>
        <v/>
      </c>
      <c r="D228" s="188" t="str">
        <f>IF(ISNA(VLOOKUP($F228,DECLARATIONS!$C$5:$G$292,5,FALSE)),"",IF(VLOOKUP($F228,DECLARATIONS!$C$5:$G$292,5,FALSE)="","NOT DECLARED",VLOOKUP($F228,DECLARATIONS!$C$5:$G$292,5,FALSE)))</f>
        <v/>
      </c>
      <c r="E228" s="188" t="str">
        <f>IF(ISNA(VLOOKUP($F228,DECLARATIONS!$C$5:$F$292,4,FALSE)),"",IF(VLOOKUP($F228,DECLARATIONS!$C$5:$F$292,4,FALSE)="","NOT DECLARED",VLOOKUP($F228,DECLARATIONS!$C$5:$F$292,4,FALSE)&amp;LEFT(VLOOKUP($F228,DECLARATIONS!$C$5:$H$292,6,FALSE))))</f>
        <v/>
      </c>
      <c r="F228" s="91"/>
      <c r="G228" s="196"/>
      <c r="H228" s="188" t="str">
        <f>IF(ISNA(VLOOKUP(F228,DECLARATIONS!C$5:D$292,2,FALSE)),"",IF(VLOOKUP(F228,DECLARATIONS!C$5:D$292,2,FALSE)="","NOT DECLARED",VLOOKUP(F228,DECLARATIONS!C$5:D$292,2,FALSE)))</f>
        <v/>
      </c>
      <c r="I228" s="186">
        <f>IF(LOWER(G228)="dnf",1,IF(G228&lt;ScoringTable!B$3,ScoringTable!I$2,VLOOKUP((1000-G228),ScoringTable!G$2:I$95,3)))</f>
        <v>0</v>
      </c>
      <c r="J228" s="186" t="str" cm="1">
        <f t="array" ref="J228">IF(ISBLANK(G228), "", IF(NOT(ISNUMBER(G228)), "Not a valid time", IF(E228="","", IF(RIGHT(E228)="B", _xlfn.IFS(G228&gt;Data!$Z$7,"...",G228&gt;Data!$AA$7,"Stage 1",G228&gt;Data!$AB$7,"Stage 2",G228&gt;Data!$AC$7,"Stage 3",G228&gt;Data!$AD$7,"Stage 4",G228&gt;Data!$AE$7,"Stage 5",G228&gt;Data!$AF$7,"Stage 6",G228&gt;Data!$AG$7,"Stage 7",G228&gt;Data!$AH$7,"Stage 8",G228&lt;=Data!$AH$7,"Stage 9"), _xlfn.IFS(G228&gt;Data!$Z$18,"...",G228&gt;Data!$AA$18,"Stage 1",G228&gt;Data!$AB$18,"Stage 2",G228&gt;Data!$AC$18,"Stage 3",G228&gt;Data!$AD$18,"Stage 4",G228&gt;Data!$AE$18,"Stage 5",G228&gt;Data!$AF$18,"Stage 6",G228&gt;Data!$AG$18,"Stage 7",G228&gt;Data!$AH$18,"Stage 8",G228&lt;=Data!$AH$18,"Stage 9")))))</f>
        <v/>
      </c>
      <c r="K228" s="266" t="str" cm="1">
        <f t="array" ref="K228">IFERROR(_xlfn.IFNA(
                      _xlfn.IFS(
                      G228="", "",
                      AND(E228="U9B",G228&lt;=Data!$AI$7), "U9 Boys record",
                      AND(E228="U11B",G228&lt;=Data!$AI$12), "U11 Boys record",
                      AND(E228="U9G",G228&lt;=Data!$AI$18), "U9 Girls record",
                      AND(E228="U11G",G228&lt;=Data!$AI$23), "U11 Girls record"
                       ),""), "")</f>
        <v/>
      </c>
    </row>
    <row r="229" spans="1:11" s="11" customFormat="1" ht="16" customHeight="1">
      <c r="A229" s="187" t="s">
        <v>2</v>
      </c>
      <c r="B229" s="188" t="str">
        <f>IF(ISNA(VLOOKUP($F229,DECLARATIONS!C$5:D$292,2,FALSE)),"",IF(VLOOKUP($F229,DECLARATIONS!C$5:D$292,2,FALSE)="","NOT DECLARED",IF(ISNA(_xlfn.TEXTBEFORE(VLOOKUP($F229,DECLARATIONS!C$5:D$292,2,FALSE)," ")),VLOOKUP($F229,DECLARATIONS!C$5:D$292,2,FALSE),_xlfn.TEXTBEFORE(VLOOKUP($F229,DECLARATIONS!C$5:D$292,2,FALSE)," "))))</f>
        <v/>
      </c>
      <c r="C229" s="188" t="str">
        <f>IF(ISNA(VLOOKUP($F229,DECLARATIONS!C$5:D$292,2,FALSE)),"",IF(VLOOKUP($F229,DECLARATIONS!C$5:D$292,2,FALSE)="","NOT DECLARED",IF(ISNA(_xlfn.TEXTAFTER(VLOOKUP($F229,DECLARATIONS!C$5:D$292,2,FALSE)," ")),VLOOKUP($F229,DECLARATIONS!C$5:D$292,2,FALSE),_xlfn.TEXTAFTER(VLOOKUP($F229,DECLARATIONS!C$5:D$292,2,FALSE)," "))))</f>
        <v/>
      </c>
      <c r="D229" s="188" t="str">
        <f>IF(ISNA(VLOOKUP($F229,DECLARATIONS!$C$5:$G$292,5,FALSE)),"",IF(VLOOKUP($F229,DECLARATIONS!$C$5:$G$292,5,FALSE)="","NOT DECLARED",VLOOKUP($F229,DECLARATIONS!$C$5:$G$292,5,FALSE)))</f>
        <v/>
      </c>
      <c r="E229" s="188" t="str">
        <f>IF(ISNA(VLOOKUP($F229,DECLARATIONS!$C$5:$F$292,4,FALSE)),"",IF(VLOOKUP($F229,DECLARATIONS!$C$5:$F$292,4,FALSE)="","NOT DECLARED",VLOOKUP($F229,DECLARATIONS!$C$5:$F$292,4,FALSE)&amp;LEFT(VLOOKUP($F229,DECLARATIONS!$C$5:$H$292,6,FALSE))))</f>
        <v/>
      </c>
      <c r="F229" s="91"/>
      <c r="G229" s="196"/>
      <c r="H229" s="188" t="str">
        <f>IF(ISNA(VLOOKUP(F229,DECLARATIONS!C$5:D$292,2,FALSE)),"",IF(VLOOKUP(F229,DECLARATIONS!C$5:D$292,2,FALSE)="","NOT DECLARED",VLOOKUP(F229,DECLARATIONS!C$5:D$292,2,FALSE)))</f>
        <v/>
      </c>
      <c r="I229" s="186">
        <f>IF(LOWER(G229)="dnf",1,IF(G229&lt;ScoringTable!B$3,ScoringTable!I$2,VLOOKUP((1000-G229),ScoringTable!G$2:I$95,3)))</f>
        <v>0</v>
      </c>
      <c r="J229" s="186" t="str" cm="1">
        <f t="array" ref="J229">IF(ISBLANK(G229), "", IF(NOT(ISNUMBER(G229)), "Not a valid time", IF(E229="","", IF(RIGHT(E229)="B", _xlfn.IFS(G229&gt;Data!$Z$7,"...",G229&gt;Data!$AA$7,"Stage 1",G229&gt;Data!$AB$7,"Stage 2",G229&gt;Data!$AC$7,"Stage 3",G229&gt;Data!$AD$7,"Stage 4",G229&gt;Data!$AE$7,"Stage 5",G229&gt;Data!$AF$7,"Stage 6",G229&gt;Data!$AG$7,"Stage 7",G229&gt;Data!$AH$7,"Stage 8",G229&lt;=Data!$AH$7,"Stage 9"), _xlfn.IFS(G229&gt;Data!$Z$18,"...",G229&gt;Data!$AA$18,"Stage 1",G229&gt;Data!$AB$18,"Stage 2",G229&gt;Data!$AC$18,"Stage 3",G229&gt;Data!$AD$18,"Stage 4",G229&gt;Data!$AE$18,"Stage 5",G229&gt;Data!$AF$18,"Stage 6",G229&gt;Data!$AG$18,"Stage 7",G229&gt;Data!$AH$18,"Stage 8",G229&lt;=Data!$AH$18,"Stage 9")))))</f>
        <v/>
      </c>
      <c r="K229" s="266" t="str" cm="1">
        <f t="array" ref="K229">IFERROR(_xlfn.IFNA(
                      _xlfn.IFS(
                      G229="", "",
                      AND(E229="U9B",G229&lt;=Data!$AI$7), "U9 Boys record",
                      AND(E229="U11B",G229&lt;=Data!$AI$12), "U11 Boys record",
                      AND(E229="U9G",G229&lt;=Data!$AI$18), "U9 Girls record",
                      AND(E229="U11G",G229&lt;=Data!$AI$23), "U11 Girls record"
                       ),""), "")</f>
        <v/>
      </c>
    </row>
    <row r="230" spans="1:11" s="11" customFormat="1" ht="16" customHeight="1">
      <c r="A230" s="187" t="s">
        <v>2</v>
      </c>
      <c r="B230" s="188" t="str">
        <f>IF(ISNA(VLOOKUP($F230,DECLARATIONS!C$5:D$292,2,FALSE)),"",IF(VLOOKUP($F230,DECLARATIONS!C$5:D$292,2,FALSE)="","NOT DECLARED",IF(ISNA(_xlfn.TEXTBEFORE(VLOOKUP($F230,DECLARATIONS!C$5:D$292,2,FALSE)," ")),VLOOKUP($F230,DECLARATIONS!C$5:D$292,2,FALSE),_xlfn.TEXTBEFORE(VLOOKUP($F230,DECLARATIONS!C$5:D$292,2,FALSE)," "))))</f>
        <v/>
      </c>
      <c r="C230" s="188" t="str">
        <f>IF(ISNA(VLOOKUP($F230,DECLARATIONS!C$5:D$292,2,FALSE)),"",IF(VLOOKUP($F230,DECLARATIONS!C$5:D$292,2,FALSE)="","NOT DECLARED",IF(ISNA(_xlfn.TEXTAFTER(VLOOKUP($F230,DECLARATIONS!C$5:D$292,2,FALSE)," ")),VLOOKUP($F230,DECLARATIONS!C$5:D$292,2,FALSE),_xlfn.TEXTAFTER(VLOOKUP($F230,DECLARATIONS!C$5:D$292,2,FALSE)," "))))</f>
        <v/>
      </c>
      <c r="D230" s="188" t="str">
        <f>IF(ISNA(VLOOKUP($F230,DECLARATIONS!$C$5:$G$292,5,FALSE)),"",IF(VLOOKUP($F230,DECLARATIONS!$C$5:$G$292,5,FALSE)="","NOT DECLARED",VLOOKUP($F230,DECLARATIONS!$C$5:$G$292,5,FALSE)))</f>
        <v/>
      </c>
      <c r="E230" s="188" t="str">
        <f>IF(ISNA(VLOOKUP($F230,DECLARATIONS!$C$5:$F$292,4,FALSE)),"",IF(VLOOKUP($F230,DECLARATIONS!$C$5:$F$292,4,FALSE)="","NOT DECLARED",VLOOKUP($F230,DECLARATIONS!$C$5:$F$292,4,FALSE)&amp;LEFT(VLOOKUP($F230,DECLARATIONS!$C$5:$H$292,6,FALSE))))</f>
        <v/>
      </c>
      <c r="F230" s="91"/>
      <c r="G230" s="196"/>
      <c r="H230" s="188" t="str">
        <f>IF(ISNA(VLOOKUP(F230,DECLARATIONS!C$5:D$292,2,FALSE)),"",IF(VLOOKUP(F230,DECLARATIONS!C$5:D$292,2,FALSE)="","NOT DECLARED",VLOOKUP(F230,DECLARATIONS!C$5:D$292,2,FALSE)))</f>
        <v/>
      </c>
      <c r="I230" s="186">
        <f>IF(LOWER(G230)="dnf",1,IF(G230&lt;ScoringTable!B$3,ScoringTable!I$2,VLOOKUP((1000-G230),ScoringTable!G$2:I$95,3)))</f>
        <v>0</v>
      </c>
      <c r="J230" s="186" t="str" cm="1">
        <f t="array" ref="J230">IF(ISBLANK(G230), "", IF(NOT(ISNUMBER(G230)), "Not a valid time", IF(E230="","", IF(RIGHT(E230)="B", _xlfn.IFS(G230&gt;Data!$Z$7,"...",G230&gt;Data!$AA$7,"Stage 1",G230&gt;Data!$AB$7,"Stage 2",G230&gt;Data!$AC$7,"Stage 3",G230&gt;Data!$AD$7,"Stage 4",G230&gt;Data!$AE$7,"Stage 5",G230&gt;Data!$AF$7,"Stage 6",G230&gt;Data!$AG$7,"Stage 7",G230&gt;Data!$AH$7,"Stage 8",G230&lt;=Data!$AH$7,"Stage 9"), _xlfn.IFS(G230&gt;Data!$Z$18,"...",G230&gt;Data!$AA$18,"Stage 1",G230&gt;Data!$AB$18,"Stage 2",G230&gt;Data!$AC$18,"Stage 3",G230&gt;Data!$AD$18,"Stage 4",G230&gt;Data!$AE$18,"Stage 5",G230&gt;Data!$AF$18,"Stage 6",G230&gt;Data!$AG$18,"Stage 7",G230&gt;Data!$AH$18,"Stage 8",G230&lt;=Data!$AH$18,"Stage 9")))))</f>
        <v/>
      </c>
      <c r="K230" s="266" t="str" cm="1">
        <f t="array" ref="K230">IFERROR(_xlfn.IFNA(
                      _xlfn.IFS(
                      G230="", "",
                      AND(E230="U9B",G230&lt;=Data!$AI$7), "U9 Boys record",
                      AND(E230="U11B",G230&lt;=Data!$AI$12), "U11 Boys record",
                      AND(E230="U9G",G230&lt;=Data!$AI$18), "U9 Girls record",
                      AND(E230="U11G",G230&lt;=Data!$AI$23), "U11 Girls record"
                       ),""), "")</f>
        <v/>
      </c>
    </row>
    <row r="231" spans="1:11" s="11" customFormat="1" ht="16" customHeight="1">
      <c r="A231" s="187" t="s">
        <v>2</v>
      </c>
      <c r="B231" s="188" t="str">
        <f>IF(ISNA(VLOOKUP($F231,DECLARATIONS!C$5:D$292,2,FALSE)),"",IF(VLOOKUP($F231,DECLARATIONS!C$5:D$292,2,FALSE)="","NOT DECLARED",IF(ISNA(_xlfn.TEXTBEFORE(VLOOKUP($F231,DECLARATIONS!C$5:D$292,2,FALSE)," ")),VLOOKUP($F231,DECLARATIONS!C$5:D$292,2,FALSE),_xlfn.TEXTBEFORE(VLOOKUP($F231,DECLARATIONS!C$5:D$292,2,FALSE)," "))))</f>
        <v/>
      </c>
      <c r="C231" s="188" t="str">
        <f>IF(ISNA(VLOOKUP($F231,DECLARATIONS!C$5:D$292,2,FALSE)),"",IF(VLOOKUP($F231,DECLARATIONS!C$5:D$292,2,FALSE)="","NOT DECLARED",IF(ISNA(_xlfn.TEXTAFTER(VLOOKUP($F231,DECLARATIONS!C$5:D$292,2,FALSE)," ")),VLOOKUP($F231,DECLARATIONS!C$5:D$292,2,FALSE),_xlfn.TEXTAFTER(VLOOKUP($F231,DECLARATIONS!C$5:D$292,2,FALSE)," "))))</f>
        <v/>
      </c>
      <c r="D231" s="188" t="str">
        <f>IF(ISNA(VLOOKUP($F231,DECLARATIONS!$C$5:$G$292,5,FALSE)),"",IF(VLOOKUP($F231,DECLARATIONS!$C$5:$G$292,5,FALSE)="","NOT DECLARED",VLOOKUP($F231,DECLARATIONS!$C$5:$G$292,5,FALSE)))</f>
        <v/>
      </c>
      <c r="E231" s="188" t="str">
        <f>IF(ISNA(VLOOKUP($F231,DECLARATIONS!$C$5:$F$292,4,FALSE)),"",IF(VLOOKUP($F231,DECLARATIONS!$C$5:$F$292,4,FALSE)="","NOT DECLARED",VLOOKUP($F231,DECLARATIONS!$C$5:$F$292,4,FALSE)&amp;LEFT(VLOOKUP($F231,DECLARATIONS!$C$5:$H$292,6,FALSE))))</f>
        <v/>
      </c>
      <c r="F231" s="91"/>
      <c r="G231" s="196"/>
      <c r="H231" s="188" t="str">
        <f>IF(ISNA(VLOOKUP(F231,DECLARATIONS!C$5:D$292,2,FALSE)),"",IF(VLOOKUP(F231,DECLARATIONS!C$5:D$292,2,FALSE)="","NOT DECLARED",VLOOKUP(F231,DECLARATIONS!C$5:D$292,2,FALSE)))</f>
        <v/>
      </c>
      <c r="I231" s="186">
        <f>IF(LOWER(G231)="dnf",1,IF(G231&lt;ScoringTable!B$3,ScoringTable!I$2,VLOOKUP((1000-G231),ScoringTable!G$2:I$95,3)))</f>
        <v>0</v>
      </c>
      <c r="J231" s="186" t="str" cm="1">
        <f t="array" ref="J231">IF(ISBLANK(G231), "", IF(NOT(ISNUMBER(G231)), "Not a valid time", IF(E231="","", IF(RIGHT(E231)="B", _xlfn.IFS(G231&gt;Data!$Z$7,"...",G231&gt;Data!$AA$7,"Stage 1",G231&gt;Data!$AB$7,"Stage 2",G231&gt;Data!$AC$7,"Stage 3",G231&gt;Data!$AD$7,"Stage 4",G231&gt;Data!$AE$7,"Stage 5",G231&gt;Data!$AF$7,"Stage 6",G231&gt;Data!$AG$7,"Stage 7",G231&gt;Data!$AH$7,"Stage 8",G231&lt;=Data!$AH$7,"Stage 9"), _xlfn.IFS(G231&gt;Data!$Z$18,"...",G231&gt;Data!$AA$18,"Stage 1",G231&gt;Data!$AB$18,"Stage 2",G231&gt;Data!$AC$18,"Stage 3",G231&gt;Data!$AD$18,"Stage 4",G231&gt;Data!$AE$18,"Stage 5",G231&gt;Data!$AF$18,"Stage 6",G231&gt;Data!$AG$18,"Stage 7",G231&gt;Data!$AH$18,"Stage 8",G231&lt;=Data!$AH$18,"Stage 9")))))</f>
        <v/>
      </c>
      <c r="K231" s="266" t="str" cm="1">
        <f t="array" ref="K231">IFERROR(_xlfn.IFNA(
                      _xlfn.IFS(
                      G231="", "",
                      AND(E231="U9B",G231&lt;=Data!$AI$7), "U9 Boys record",
                      AND(E231="U11B",G231&lt;=Data!$AI$12), "U11 Boys record",
                      AND(E231="U9G",G231&lt;=Data!$AI$18), "U9 Girls record",
                      AND(E231="U11G",G231&lt;=Data!$AI$23), "U11 Girls record"
                       ),""), "")</f>
        <v/>
      </c>
    </row>
    <row r="232" spans="1:11" s="11" customFormat="1" ht="16" customHeight="1">
      <c r="A232" s="187" t="s">
        <v>2</v>
      </c>
      <c r="B232" s="188" t="str">
        <f>IF(ISNA(VLOOKUP($F232,DECLARATIONS!C$5:D$292,2,FALSE)),"",IF(VLOOKUP($F232,DECLARATIONS!C$5:D$292,2,FALSE)="","NOT DECLARED",IF(ISNA(_xlfn.TEXTBEFORE(VLOOKUP($F232,DECLARATIONS!C$5:D$292,2,FALSE)," ")),VLOOKUP($F232,DECLARATIONS!C$5:D$292,2,FALSE),_xlfn.TEXTBEFORE(VLOOKUP($F232,DECLARATIONS!C$5:D$292,2,FALSE)," "))))</f>
        <v/>
      </c>
      <c r="C232" s="188" t="str">
        <f>IF(ISNA(VLOOKUP($F232,DECLARATIONS!C$5:D$292,2,FALSE)),"",IF(VLOOKUP($F232,DECLARATIONS!C$5:D$292,2,FALSE)="","NOT DECLARED",IF(ISNA(_xlfn.TEXTAFTER(VLOOKUP($F232,DECLARATIONS!C$5:D$292,2,FALSE)," ")),VLOOKUP($F232,DECLARATIONS!C$5:D$292,2,FALSE),_xlfn.TEXTAFTER(VLOOKUP($F232,DECLARATIONS!C$5:D$292,2,FALSE)," "))))</f>
        <v/>
      </c>
      <c r="D232" s="188" t="str">
        <f>IF(ISNA(VLOOKUP($F232,DECLARATIONS!$C$5:$G$292,5,FALSE)),"",IF(VLOOKUP($F232,DECLARATIONS!$C$5:$G$292,5,FALSE)="","NOT DECLARED",VLOOKUP($F232,DECLARATIONS!$C$5:$G$292,5,FALSE)))</f>
        <v/>
      </c>
      <c r="E232" s="188" t="str">
        <f>IF(ISNA(VLOOKUP($F232,DECLARATIONS!$C$5:$F$292,4,FALSE)),"",IF(VLOOKUP($F232,DECLARATIONS!$C$5:$F$292,4,FALSE)="","NOT DECLARED",VLOOKUP($F232,DECLARATIONS!$C$5:$F$292,4,FALSE)&amp;LEFT(VLOOKUP($F232,DECLARATIONS!$C$5:$H$292,6,FALSE))))</f>
        <v/>
      </c>
      <c r="F232" s="91"/>
      <c r="G232" s="196"/>
      <c r="H232" s="188" t="str">
        <f>IF(ISNA(VLOOKUP(F232,DECLARATIONS!C$5:D$292,2,FALSE)),"",IF(VLOOKUP(F232,DECLARATIONS!C$5:D$292,2,FALSE)="","NOT DECLARED",VLOOKUP(F232,DECLARATIONS!C$5:D$292,2,FALSE)))</f>
        <v/>
      </c>
      <c r="I232" s="186">
        <f>IF(LOWER(G232)="dnf",1,IF(G232&lt;ScoringTable!B$3,ScoringTable!I$2,VLOOKUP((1000-G232),ScoringTable!G$2:I$95,3)))</f>
        <v>0</v>
      </c>
      <c r="J232" s="186" t="str" cm="1">
        <f t="array" ref="J232">IF(ISBLANK(G232), "", IF(NOT(ISNUMBER(G232)), "Not a valid time", IF(E232="","", IF(RIGHT(E232)="B", _xlfn.IFS(G232&gt;Data!$Z$7,"...",G232&gt;Data!$AA$7,"Stage 1",G232&gt;Data!$AB$7,"Stage 2",G232&gt;Data!$AC$7,"Stage 3",G232&gt;Data!$AD$7,"Stage 4",G232&gt;Data!$AE$7,"Stage 5",G232&gt;Data!$AF$7,"Stage 6",G232&gt;Data!$AG$7,"Stage 7",G232&gt;Data!$AH$7,"Stage 8",G232&lt;=Data!$AH$7,"Stage 9"), _xlfn.IFS(G232&gt;Data!$Z$18,"...",G232&gt;Data!$AA$18,"Stage 1",G232&gt;Data!$AB$18,"Stage 2",G232&gt;Data!$AC$18,"Stage 3",G232&gt;Data!$AD$18,"Stage 4",G232&gt;Data!$AE$18,"Stage 5",G232&gt;Data!$AF$18,"Stage 6",G232&gt;Data!$AG$18,"Stage 7",G232&gt;Data!$AH$18,"Stage 8",G232&lt;=Data!$AH$18,"Stage 9")))))</f>
        <v/>
      </c>
      <c r="K232" s="266" t="str" cm="1">
        <f t="array" ref="K232">IFERROR(_xlfn.IFNA(
                      _xlfn.IFS(
                      G232="", "",
                      AND(E232="U9B",G232&lt;=Data!$AI$7), "U9 Boys record",
                      AND(E232="U11B",G232&lt;=Data!$AI$12), "U11 Boys record",
                      AND(E232="U9G",G232&lt;=Data!$AI$18), "U9 Girls record",
                      AND(E232="U11G",G232&lt;=Data!$AI$23), "U11 Girls record"
                       ),""), "")</f>
        <v/>
      </c>
    </row>
    <row r="233" spans="1:11" s="11" customFormat="1" ht="16" customHeight="1">
      <c r="A233" s="187" t="s">
        <v>2</v>
      </c>
      <c r="B233" s="188" t="str">
        <f>IF(ISNA(VLOOKUP($F233,DECLARATIONS!C$5:D$292,2,FALSE)),"",IF(VLOOKUP($F233,DECLARATIONS!C$5:D$292,2,FALSE)="","NOT DECLARED",IF(ISNA(_xlfn.TEXTBEFORE(VLOOKUP($F233,DECLARATIONS!C$5:D$292,2,FALSE)," ")),VLOOKUP($F233,DECLARATIONS!C$5:D$292,2,FALSE),_xlfn.TEXTBEFORE(VLOOKUP($F233,DECLARATIONS!C$5:D$292,2,FALSE)," "))))</f>
        <v/>
      </c>
      <c r="C233" s="188" t="str">
        <f>IF(ISNA(VLOOKUP($F233,DECLARATIONS!C$5:D$292,2,FALSE)),"",IF(VLOOKUP($F233,DECLARATIONS!C$5:D$292,2,FALSE)="","NOT DECLARED",IF(ISNA(_xlfn.TEXTAFTER(VLOOKUP($F233,DECLARATIONS!C$5:D$292,2,FALSE)," ")),VLOOKUP($F233,DECLARATIONS!C$5:D$292,2,FALSE),_xlfn.TEXTAFTER(VLOOKUP($F233,DECLARATIONS!C$5:D$292,2,FALSE)," "))))</f>
        <v/>
      </c>
      <c r="D233" s="188" t="str">
        <f>IF(ISNA(VLOOKUP($F233,DECLARATIONS!$C$5:$G$292,5,FALSE)),"",IF(VLOOKUP($F233,DECLARATIONS!$C$5:$G$292,5,FALSE)="","NOT DECLARED",VLOOKUP($F233,DECLARATIONS!$C$5:$G$292,5,FALSE)))</f>
        <v/>
      </c>
      <c r="E233" s="188" t="str">
        <f>IF(ISNA(VLOOKUP($F233,DECLARATIONS!$C$5:$F$292,4,FALSE)),"",IF(VLOOKUP($F233,DECLARATIONS!$C$5:$F$292,4,FALSE)="","NOT DECLARED",VLOOKUP($F233,DECLARATIONS!$C$5:$F$292,4,FALSE)&amp;LEFT(VLOOKUP($F233,DECLARATIONS!$C$5:$H$292,6,FALSE))))</f>
        <v/>
      </c>
      <c r="F233" s="91"/>
      <c r="G233" s="196"/>
      <c r="H233" s="188" t="str">
        <f>IF(ISNA(VLOOKUP(F233,DECLARATIONS!C$5:D$292,2,FALSE)),"",IF(VLOOKUP(F233,DECLARATIONS!C$5:D$292,2,FALSE)="","NOT DECLARED",VLOOKUP(F233,DECLARATIONS!C$5:D$292,2,FALSE)))</f>
        <v/>
      </c>
      <c r="I233" s="186">
        <f>IF(LOWER(G233)="dnf",1,IF(G233&lt;ScoringTable!B$3,ScoringTable!I$2,VLOOKUP((1000-G233),ScoringTable!G$2:I$95,3)))</f>
        <v>0</v>
      </c>
      <c r="J233" s="186" t="str" cm="1">
        <f t="array" ref="J233">IF(ISBLANK(G233), "", IF(NOT(ISNUMBER(G233)), "Not a valid time", IF(E233="","", IF(RIGHT(E233)="B", _xlfn.IFS(G233&gt;Data!$Z$7,"...",G233&gt;Data!$AA$7,"Stage 1",G233&gt;Data!$AB$7,"Stage 2",G233&gt;Data!$AC$7,"Stage 3",G233&gt;Data!$AD$7,"Stage 4",G233&gt;Data!$AE$7,"Stage 5",G233&gt;Data!$AF$7,"Stage 6",G233&gt;Data!$AG$7,"Stage 7",G233&gt;Data!$AH$7,"Stage 8",G233&lt;=Data!$AH$7,"Stage 9"), _xlfn.IFS(G233&gt;Data!$Z$18,"...",G233&gt;Data!$AA$18,"Stage 1",G233&gt;Data!$AB$18,"Stage 2",G233&gt;Data!$AC$18,"Stage 3",G233&gt;Data!$AD$18,"Stage 4",G233&gt;Data!$AE$18,"Stage 5",G233&gt;Data!$AF$18,"Stage 6",G233&gt;Data!$AG$18,"Stage 7",G233&gt;Data!$AH$18,"Stage 8",G233&lt;=Data!$AH$18,"Stage 9")))))</f>
        <v/>
      </c>
      <c r="K233" s="266" t="str" cm="1">
        <f t="array" ref="K233">IFERROR(_xlfn.IFNA(
                      _xlfn.IFS(
                      G233="", "",
                      AND(E233="U9B",G233&lt;=Data!$AI$7), "U9 Boys record",
                      AND(E233="U11B",G233&lt;=Data!$AI$12), "U11 Boys record",
                      AND(E233="U9G",G233&lt;=Data!$AI$18), "U9 Girls record",
                      AND(E233="U11G",G233&lt;=Data!$AI$23), "U11 Girls record"
                       ),""), "")</f>
        <v/>
      </c>
    </row>
    <row r="234" spans="1:11" s="11" customFormat="1" ht="16" customHeight="1">
      <c r="A234" s="187" t="s">
        <v>2</v>
      </c>
      <c r="B234" s="188" t="str">
        <f>IF(ISNA(VLOOKUP($F234,DECLARATIONS!C$5:D$292,2,FALSE)),"",IF(VLOOKUP($F234,DECLARATIONS!C$5:D$292,2,FALSE)="","NOT DECLARED",IF(ISNA(_xlfn.TEXTBEFORE(VLOOKUP($F234,DECLARATIONS!C$5:D$292,2,FALSE)," ")),VLOOKUP($F234,DECLARATIONS!C$5:D$292,2,FALSE),_xlfn.TEXTBEFORE(VLOOKUP($F234,DECLARATIONS!C$5:D$292,2,FALSE)," "))))</f>
        <v/>
      </c>
      <c r="C234" s="188" t="str">
        <f>IF(ISNA(VLOOKUP($F234,DECLARATIONS!C$5:D$292,2,FALSE)),"",IF(VLOOKUP($F234,DECLARATIONS!C$5:D$292,2,FALSE)="","NOT DECLARED",IF(ISNA(_xlfn.TEXTAFTER(VLOOKUP($F234,DECLARATIONS!C$5:D$292,2,FALSE)," ")),VLOOKUP($F234,DECLARATIONS!C$5:D$292,2,FALSE),_xlfn.TEXTAFTER(VLOOKUP($F234,DECLARATIONS!C$5:D$292,2,FALSE)," "))))</f>
        <v/>
      </c>
      <c r="D234" s="188" t="str">
        <f>IF(ISNA(VLOOKUP($F234,DECLARATIONS!$C$5:$G$292,5,FALSE)),"",IF(VLOOKUP($F234,DECLARATIONS!$C$5:$G$292,5,FALSE)="","NOT DECLARED",VLOOKUP($F234,DECLARATIONS!$C$5:$G$292,5,FALSE)))</f>
        <v/>
      </c>
      <c r="E234" s="188" t="str">
        <f>IF(ISNA(VLOOKUP($F234,DECLARATIONS!$C$5:$F$292,4,FALSE)),"",IF(VLOOKUP($F234,DECLARATIONS!$C$5:$F$292,4,FALSE)="","NOT DECLARED",VLOOKUP($F234,DECLARATIONS!$C$5:$F$292,4,FALSE)&amp;LEFT(VLOOKUP($F234,DECLARATIONS!$C$5:$H$292,6,FALSE))))</f>
        <v/>
      </c>
      <c r="F234" s="91"/>
      <c r="G234" s="196"/>
      <c r="H234" s="188" t="str">
        <f>IF(ISNA(VLOOKUP(F234,DECLARATIONS!C$5:D$292,2,FALSE)),"",IF(VLOOKUP(F234,DECLARATIONS!C$5:D$292,2,FALSE)="","NOT DECLARED",VLOOKUP(F234,DECLARATIONS!C$5:D$292,2,FALSE)))</f>
        <v/>
      </c>
      <c r="I234" s="186">
        <f>IF(LOWER(G234)="dnf",1,IF(G234&lt;ScoringTable!B$3,ScoringTable!I$2,VLOOKUP((1000-G234),ScoringTable!G$2:I$95,3)))</f>
        <v>0</v>
      </c>
      <c r="J234" s="186" t="str" cm="1">
        <f t="array" ref="J234">IF(ISBLANK(G234), "", IF(NOT(ISNUMBER(G234)), "Not a valid time", IF(E234="","", IF(RIGHT(E234)="B", _xlfn.IFS(G234&gt;Data!$Z$7,"...",G234&gt;Data!$AA$7,"Stage 1",G234&gt;Data!$AB$7,"Stage 2",G234&gt;Data!$AC$7,"Stage 3",G234&gt;Data!$AD$7,"Stage 4",G234&gt;Data!$AE$7,"Stage 5",G234&gt;Data!$AF$7,"Stage 6",G234&gt;Data!$AG$7,"Stage 7",G234&gt;Data!$AH$7,"Stage 8",G234&lt;=Data!$AH$7,"Stage 9"), _xlfn.IFS(G234&gt;Data!$Z$18,"...",G234&gt;Data!$AA$18,"Stage 1",G234&gt;Data!$AB$18,"Stage 2",G234&gt;Data!$AC$18,"Stage 3",G234&gt;Data!$AD$18,"Stage 4",G234&gt;Data!$AE$18,"Stage 5",G234&gt;Data!$AF$18,"Stage 6",G234&gt;Data!$AG$18,"Stage 7",G234&gt;Data!$AH$18,"Stage 8",G234&lt;=Data!$AH$18,"Stage 9")))))</f>
        <v/>
      </c>
      <c r="K234" s="266" t="str" cm="1">
        <f t="array" ref="K234">IFERROR(_xlfn.IFNA(
                      _xlfn.IFS(
                      G234="", "",
                      AND(E234="U9B",G234&lt;=Data!$AI$7), "U9 Boys record",
                      AND(E234="U11B",G234&lt;=Data!$AI$12), "U11 Boys record",
                      AND(E234="U9G",G234&lt;=Data!$AI$18), "U9 Girls record",
                      AND(E234="U11G",G234&lt;=Data!$AI$23), "U11 Girls record"
                       ),""), "")</f>
        <v/>
      </c>
    </row>
    <row r="235" spans="1:11" s="11" customFormat="1" ht="16" customHeight="1">
      <c r="A235" s="187" t="s">
        <v>2</v>
      </c>
      <c r="B235" s="188" t="str">
        <f>IF(ISNA(VLOOKUP($F235,DECLARATIONS!C$5:D$292,2,FALSE)),"",IF(VLOOKUP($F235,DECLARATIONS!C$5:D$292,2,FALSE)="","NOT DECLARED",IF(ISNA(_xlfn.TEXTBEFORE(VLOOKUP($F235,DECLARATIONS!C$5:D$292,2,FALSE)," ")),VLOOKUP($F235,DECLARATIONS!C$5:D$292,2,FALSE),_xlfn.TEXTBEFORE(VLOOKUP($F235,DECLARATIONS!C$5:D$292,2,FALSE)," "))))</f>
        <v/>
      </c>
      <c r="C235" s="188" t="str">
        <f>IF(ISNA(VLOOKUP($F235,DECLARATIONS!C$5:D$292,2,FALSE)),"",IF(VLOOKUP($F235,DECLARATIONS!C$5:D$292,2,FALSE)="","NOT DECLARED",IF(ISNA(_xlfn.TEXTAFTER(VLOOKUP($F235,DECLARATIONS!C$5:D$292,2,FALSE)," ")),VLOOKUP($F235,DECLARATIONS!C$5:D$292,2,FALSE),_xlfn.TEXTAFTER(VLOOKUP($F235,DECLARATIONS!C$5:D$292,2,FALSE)," "))))</f>
        <v/>
      </c>
      <c r="D235" s="188" t="str">
        <f>IF(ISNA(VLOOKUP($F235,DECLARATIONS!$C$5:$G$292,5,FALSE)),"",IF(VLOOKUP($F235,DECLARATIONS!$C$5:$G$292,5,FALSE)="","NOT DECLARED",VLOOKUP($F235,DECLARATIONS!$C$5:$G$292,5,FALSE)))</f>
        <v/>
      </c>
      <c r="E235" s="188" t="str">
        <f>IF(ISNA(VLOOKUP($F235,DECLARATIONS!$C$5:$F$292,4,FALSE)),"",IF(VLOOKUP($F235,DECLARATIONS!$C$5:$F$292,4,FALSE)="","NOT DECLARED",VLOOKUP($F235,DECLARATIONS!$C$5:$F$292,4,FALSE)&amp;LEFT(VLOOKUP($F235,DECLARATIONS!$C$5:$H$292,6,FALSE))))</f>
        <v/>
      </c>
      <c r="F235" s="91"/>
      <c r="G235" s="196"/>
      <c r="H235" s="188" t="str">
        <f>IF(ISNA(VLOOKUP(F235,DECLARATIONS!C$5:D$292,2,FALSE)),"",IF(VLOOKUP(F235,DECLARATIONS!C$5:D$292,2,FALSE)="","NOT DECLARED",VLOOKUP(F235,DECLARATIONS!C$5:D$292,2,FALSE)))</f>
        <v/>
      </c>
      <c r="I235" s="186">
        <f>IF(LOWER(G235)="dnf",1,IF(G235&lt;ScoringTable!B$3,ScoringTable!I$2,VLOOKUP((1000-G235),ScoringTable!G$2:I$95,3)))</f>
        <v>0</v>
      </c>
      <c r="J235" s="186" t="str" cm="1">
        <f t="array" ref="J235">IF(ISBLANK(G235), "", IF(NOT(ISNUMBER(G235)), "Not a valid time", IF(E235="","", IF(RIGHT(E235)="B", _xlfn.IFS(G235&gt;Data!$Z$7,"...",G235&gt;Data!$AA$7,"Stage 1",G235&gt;Data!$AB$7,"Stage 2",G235&gt;Data!$AC$7,"Stage 3",G235&gt;Data!$AD$7,"Stage 4",G235&gt;Data!$AE$7,"Stage 5",G235&gt;Data!$AF$7,"Stage 6",G235&gt;Data!$AG$7,"Stage 7",G235&gt;Data!$AH$7,"Stage 8",G235&lt;=Data!$AH$7,"Stage 9"), _xlfn.IFS(G235&gt;Data!$Z$18,"...",G235&gt;Data!$AA$18,"Stage 1",G235&gt;Data!$AB$18,"Stage 2",G235&gt;Data!$AC$18,"Stage 3",G235&gt;Data!$AD$18,"Stage 4",G235&gt;Data!$AE$18,"Stage 5",G235&gt;Data!$AF$18,"Stage 6",G235&gt;Data!$AG$18,"Stage 7",G235&gt;Data!$AH$18,"Stage 8",G235&lt;=Data!$AH$18,"Stage 9")))))</f>
        <v/>
      </c>
      <c r="K235" s="266" t="str" cm="1">
        <f t="array" ref="K235">IFERROR(_xlfn.IFNA(
                      _xlfn.IFS(
                      G235="", "",
                      AND(E235="U9B",G235&lt;=Data!$AI$7), "U9 Boys record",
                      AND(E235="U11B",G235&lt;=Data!$AI$12), "U11 Boys record",
                      AND(E235="U9G",G235&lt;=Data!$AI$18), "U9 Girls record",
                      AND(E235="U11G",G235&lt;=Data!$AI$23), "U11 Girls record"
                       ),""), "")</f>
        <v/>
      </c>
    </row>
    <row r="236" spans="1:11" s="11" customFormat="1" ht="16" customHeight="1">
      <c r="A236" s="187" t="s">
        <v>2</v>
      </c>
      <c r="B236" s="188" t="str">
        <f>IF(ISNA(VLOOKUP($F236,DECLARATIONS!C$5:D$292,2,FALSE)),"",IF(VLOOKUP($F236,DECLARATIONS!C$5:D$292,2,FALSE)="","NOT DECLARED",IF(ISNA(_xlfn.TEXTBEFORE(VLOOKUP($F236,DECLARATIONS!C$5:D$292,2,FALSE)," ")),VLOOKUP($F236,DECLARATIONS!C$5:D$292,2,FALSE),_xlfn.TEXTBEFORE(VLOOKUP($F236,DECLARATIONS!C$5:D$292,2,FALSE)," "))))</f>
        <v/>
      </c>
      <c r="C236" s="188" t="str">
        <f>IF(ISNA(VLOOKUP($F236,DECLARATIONS!C$5:D$292,2,FALSE)),"",IF(VLOOKUP($F236,DECLARATIONS!C$5:D$292,2,FALSE)="","NOT DECLARED",IF(ISNA(_xlfn.TEXTAFTER(VLOOKUP($F236,DECLARATIONS!C$5:D$292,2,FALSE)," ")),VLOOKUP($F236,DECLARATIONS!C$5:D$292,2,FALSE),_xlfn.TEXTAFTER(VLOOKUP($F236,DECLARATIONS!C$5:D$292,2,FALSE)," "))))</f>
        <v/>
      </c>
      <c r="D236" s="188" t="str">
        <f>IF(ISNA(VLOOKUP($F236,DECLARATIONS!$C$5:$G$292,5,FALSE)),"",IF(VLOOKUP($F236,DECLARATIONS!$C$5:$G$292,5,FALSE)="","NOT DECLARED",VLOOKUP($F236,DECLARATIONS!$C$5:$G$292,5,FALSE)))</f>
        <v/>
      </c>
      <c r="E236" s="188" t="str">
        <f>IF(ISNA(VLOOKUP($F236,DECLARATIONS!$C$5:$F$292,4,FALSE)),"",IF(VLOOKUP($F236,DECLARATIONS!$C$5:$F$292,4,FALSE)="","NOT DECLARED",VLOOKUP($F236,DECLARATIONS!$C$5:$F$292,4,FALSE)&amp;LEFT(VLOOKUP($F236,DECLARATIONS!$C$5:$H$292,6,FALSE))))</f>
        <v/>
      </c>
      <c r="F236" s="91"/>
      <c r="G236" s="196"/>
      <c r="H236" s="188" t="str">
        <f>IF(ISNA(VLOOKUP(F236,DECLARATIONS!C$5:D$292,2,FALSE)),"",IF(VLOOKUP(F236,DECLARATIONS!C$5:D$292,2,FALSE)="","NOT DECLARED",VLOOKUP(F236,DECLARATIONS!C$5:D$292,2,FALSE)))</f>
        <v/>
      </c>
      <c r="I236" s="186">
        <f>IF(LOWER(G236)="dnf",1,IF(G236&lt;ScoringTable!B$3,ScoringTable!I$2,VLOOKUP((1000-G236),ScoringTable!G$2:I$95,3)))</f>
        <v>0</v>
      </c>
      <c r="J236" s="186" t="str" cm="1">
        <f t="array" ref="J236">IF(ISBLANK(G236), "", IF(NOT(ISNUMBER(G236)), "Not a valid time", IF(E236="","", IF(RIGHT(E236)="B", _xlfn.IFS(G236&gt;Data!$Z$7,"...",G236&gt;Data!$AA$7,"Stage 1",G236&gt;Data!$AB$7,"Stage 2",G236&gt;Data!$AC$7,"Stage 3",G236&gt;Data!$AD$7,"Stage 4",G236&gt;Data!$AE$7,"Stage 5",G236&gt;Data!$AF$7,"Stage 6",G236&gt;Data!$AG$7,"Stage 7",G236&gt;Data!$AH$7,"Stage 8",G236&lt;=Data!$AH$7,"Stage 9"), _xlfn.IFS(G236&gt;Data!$Z$18,"...",G236&gt;Data!$AA$18,"Stage 1",G236&gt;Data!$AB$18,"Stage 2",G236&gt;Data!$AC$18,"Stage 3",G236&gt;Data!$AD$18,"Stage 4",G236&gt;Data!$AE$18,"Stage 5",G236&gt;Data!$AF$18,"Stage 6",G236&gt;Data!$AG$18,"Stage 7",G236&gt;Data!$AH$18,"Stage 8",G236&lt;=Data!$AH$18,"Stage 9")))))</f>
        <v/>
      </c>
      <c r="K236" s="266" t="str" cm="1">
        <f t="array" ref="K236">IFERROR(_xlfn.IFNA(
                      _xlfn.IFS(
                      G236="", "",
                      AND(E236="U9B",G236&lt;=Data!$AI$7), "U9 Boys record",
                      AND(E236="U11B",G236&lt;=Data!$AI$12), "U11 Boys record",
                      AND(E236="U9G",G236&lt;=Data!$AI$18), "U9 Girls record",
                      AND(E236="U11G",G236&lt;=Data!$AI$23), "U11 Girls record"
                       ),""), "")</f>
        <v/>
      </c>
    </row>
    <row r="237" spans="1:11" s="11" customFormat="1" ht="16" customHeight="1">
      <c r="A237" s="187" t="s">
        <v>2</v>
      </c>
      <c r="B237" s="188" t="str">
        <f>IF(ISNA(VLOOKUP($F237,DECLARATIONS!C$5:D$292,2,FALSE)),"",IF(VLOOKUP($F237,DECLARATIONS!C$5:D$292,2,FALSE)="","NOT DECLARED",IF(ISNA(_xlfn.TEXTBEFORE(VLOOKUP($F237,DECLARATIONS!C$5:D$292,2,FALSE)," ")),VLOOKUP($F237,DECLARATIONS!C$5:D$292,2,FALSE),_xlfn.TEXTBEFORE(VLOOKUP($F237,DECLARATIONS!C$5:D$292,2,FALSE)," "))))</f>
        <v/>
      </c>
      <c r="C237" s="188" t="str">
        <f>IF(ISNA(VLOOKUP($F237,DECLARATIONS!C$5:D$292,2,FALSE)),"",IF(VLOOKUP($F237,DECLARATIONS!C$5:D$292,2,FALSE)="","NOT DECLARED",IF(ISNA(_xlfn.TEXTAFTER(VLOOKUP($F237,DECLARATIONS!C$5:D$292,2,FALSE)," ")),VLOOKUP($F237,DECLARATIONS!C$5:D$292,2,FALSE),_xlfn.TEXTAFTER(VLOOKUP($F237,DECLARATIONS!C$5:D$292,2,FALSE)," "))))</f>
        <v/>
      </c>
      <c r="D237" s="188" t="str">
        <f>IF(ISNA(VLOOKUP($F237,DECLARATIONS!$C$5:$G$292,5,FALSE)),"",IF(VLOOKUP($F237,DECLARATIONS!$C$5:$G$292,5,FALSE)="","NOT DECLARED",VLOOKUP($F237,DECLARATIONS!$C$5:$G$292,5,FALSE)))</f>
        <v/>
      </c>
      <c r="E237" s="188" t="str">
        <f>IF(ISNA(VLOOKUP($F237,DECLARATIONS!$C$5:$F$292,4,FALSE)),"",IF(VLOOKUP($F237,DECLARATIONS!$C$5:$F$292,4,FALSE)="","NOT DECLARED",VLOOKUP($F237,DECLARATIONS!$C$5:$F$292,4,FALSE)&amp;LEFT(VLOOKUP($F237,DECLARATIONS!$C$5:$H$292,6,FALSE))))</f>
        <v/>
      </c>
      <c r="F237" s="91"/>
      <c r="G237" s="196"/>
      <c r="H237" s="188" t="str">
        <f>IF(ISNA(VLOOKUP(F237,DECLARATIONS!C$5:D$292,2,FALSE)),"",IF(VLOOKUP(F237,DECLARATIONS!C$5:D$292,2,FALSE)="","NOT DECLARED",VLOOKUP(F237,DECLARATIONS!C$5:D$292,2,FALSE)))</f>
        <v/>
      </c>
      <c r="I237" s="186">
        <f>IF(LOWER(G237)="dnf",1,IF(G237&lt;ScoringTable!B$3,ScoringTable!I$2,VLOOKUP((1000-G237),ScoringTable!G$2:I$95,3)))</f>
        <v>0</v>
      </c>
      <c r="J237" s="186" t="str" cm="1">
        <f t="array" ref="J237">IF(ISBLANK(G237), "", IF(NOT(ISNUMBER(G237)), "Not a valid time", IF(E237="","", IF(RIGHT(E237)="B", _xlfn.IFS(G237&gt;Data!$Z$7,"...",G237&gt;Data!$AA$7,"Stage 1",G237&gt;Data!$AB$7,"Stage 2",G237&gt;Data!$AC$7,"Stage 3",G237&gt;Data!$AD$7,"Stage 4",G237&gt;Data!$AE$7,"Stage 5",G237&gt;Data!$AF$7,"Stage 6",G237&gt;Data!$AG$7,"Stage 7",G237&gt;Data!$AH$7,"Stage 8",G237&lt;=Data!$AH$7,"Stage 9"), _xlfn.IFS(G237&gt;Data!$Z$18,"...",G237&gt;Data!$AA$18,"Stage 1",G237&gt;Data!$AB$18,"Stage 2",G237&gt;Data!$AC$18,"Stage 3",G237&gt;Data!$AD$18,"Stage 4",G237&gt;Data!$AE$18,"Stage 5",G237&gt;Data!$AF$18,"Stage 6",G237&gt;Data!$AG$18,"Stage 7",G237&gt;Data!$AH$18,"Stage 8",G237&lt;=Data!$AH$18,"Stage 9")))))</f>
        <v/>
      </c>
      <c r="K237" s="266" t="str" cm="1">
        <f t="array" ref="K237">IFERROR(_xlfn.IFNA(
                      _xlfn.IFS(
                      G237="", "",
                      AND(E237="U9B",G237&lt;=Data!$AI$7), "U9 Boys record",
                      AND(E237="U11B",G237&lt;=Data!$AI$12), "U11 Boys record",
                      AND(E237="U9G",G237&lt;=Data!$AI$18), "U9 Girls record",
                      AND(E237="U11G",G237&lt;=Data!$AI$23), "U11 Girls record"
                       ),""), "")</f>
        <v/>
      </c>
    </row>
    <row r="238" spans="1:11" s="11" customFormat="1" ht="16" customHeight="1">
      <c r="A238" s="187" t="s">
        <v>2</v>
      </c>
      <c r="B238" s="188" t="str">
        <f>IF(ISNA(VLOOKUP($F238,DECLARATIONS!C$5:D$292,2,FALSE)),"",IF(VLOOKUP($F238,DECLARATIONS!C$5:D$292,2,FALSE)="","NOT DECLARED",IF(ISNA(_xlfn.TEXTBEFORE(VLOOKUP($F238,DECLARATIONS!C$5:D$292,2,FALSE)," ")),VLOOKUP($F238,DECLARATIONS!C$5:D$292,2,FALSE),_xlfn.TEXTBEFORE(VLOOKUP($F238,DECLARATIONS!C$5:D$292,2,FALSE)," "))))</f>
        <v/>
      </c>
      <c r="C238" s="188" t="str">
        <f>IF(ISNA(VLOOKUP($F238,DECLARATIONS!C$5:D$292,2,FALSE)),"",IF(VLOOKUP($F238,DECLARATIONS!C$5:D$292,2,FALSE)="","NOT DECLARED",IF(ISNA(_xlfn.TEXTAFTER(VLOOKUP($F238,DECLARATIONS!C$5:D$292,2,FALSE)," ")),VLOOKUP($F238,DECLARATIONS!C$5:D$292,2,FALSE),_xlfn.TEXTAFTER(VLOOKUP($F238,DECLARATIONS!C$5:D$292,2,FALSE)," "))))</f>
        <v/>
      </c>
      <c r="D238" s="188" t="str">
        <f>IF(ISNA(VLOOKUP($F238,DECLARATIONS!$C$5:$G$292,5,FALSE)),"",IF(VLOOKUP($F238,DECLARATIONS!$C$5:$G$292,5,FALSE)="","NOT DECLARED",VLOOKUP($F238,DECLARATIONS!$C$5:$G$292,5,FALSE)))</f>
        <v/>
      </c>
      <c r="E238" s="188" t="str">
        <f>IF(ISNA(VLOOKUP($F238,DECLARATIONS!$C$5:$F$292,4,FALSE)),"",IF(VLOOKUP($F238,DECLARATIONS!$C$5:$F$292,4,FALSE)="","NOT DECLARED",VLOOKUP($F238,DECLARATIONS!$C$5:$F$292,4,FALSE)&amp;LEFT(VLOOKUP($F238,DECLARATIONS!$C$5:$H$292,6,FALSE))))</f>
        <v/>
      </c>
      <c r="F238" s="91"/>
      <c r="G238" s="196"/>
      <c r="H238" s="188" t="str">
        <f>IF(ISNA(VLOOKUP(F238,DECLARATIONS!C$5:D$292,2,FALSE)),"",IF(VLOOKUP(F238,DECLARATIONS!C$5:D$292,2,FALSE)="","NOT DECLARED",VLOOKUP(F238,DECLARATIONS!C$5:D$292,2,FALSE)))</f>
        <v/>
      </c>
      <c r="I238" s="186">
        <f>IF(LOWER(G238)="dnf",1,IF(G238&lt;ScoringTable!B$3,ScoringTable!I$2,VLOOKUP((1000-G238),ScoringTable!G$2:I$95,3)))</f>
        <v>0</v>
      </c>
      <c r="J238" s="186" t="str" cm="1">
        <f t="array" ref="J238">IF(ISBLANK(G238), "", IF(NOT(ISNUMBER(G238)), "Not a valid time", IF(E238="","", IF(RIGHT(E238)="B", _xlfn.IFS(G238&gt;Data!$Z$7,"...",G238&gt;Data!$AA$7,"Stage 1",G238&gt;Data!$AB$7,"Stage 2",G238&gt;Data!$AC$7,"Stage 3",G238&gt;Data!$AD$7,"Stage 4",G238&gt;Data!$AE$7,"Stage 5",G238&gt;Data!$AF$7,"Stage 6",G238&gt;Data!$AG$7,"Stage 7",G238&gt;Data!$AH$7,"Stage 8",G238&lt;=Data!$AH$7,"Stage 9"), _xlfn.IFS(G238&gt;Data!$Z$18,"...",G238&gt;Data!$AA$18,"Stage 1",G238&gt;Data!$AB$18,"Stage 2",G238&gt;Data!$AC$18,"Stage 3",G238&gt;Data!$AD$18,"Stage 4",G238&gt;Data!$AE$18,"Stage 5",G238&gt;Data!$AF$18,"Stage 6",G238&gt;Data!$AG$18,"Stage 7",G238&gt;Data!$AH$18,"Stage 8",G238&lt;=Data!$AH$18,"Stage 9")))))</f>
        <v/>
      </c>
      <c r="K238" s="266" t="str" cm="1">
        <f t="array" ref="K238">IFERROR(_xlfn.IFNA(
                      _xlfn.IFS(
                      G238="", "",
                      AND(E238="U9B",G238&lt;=Data!$AI$7), "U9 Boys record",
                      AND(E238="U11B",G238&lt;=Data!$AI$12), "U11 Boys record",
                      AND(E238="U9G",G238&lt;=Data!$AI$18), "U9 Girls record",
                      AND(E238="U11G",G238&lt;=Data!$AI$23), "U11 Girls record"
                       ),""), "")</f>
        <v/>
      </c>
    </row>
    <row r="239" spans="1:11" s="11" customFormat="1" ht="16" customHeight="1">
      <c r="A239" s="187" t="s">
        <v>2</v>
      </c>
      <c r="B239" s="188" t="str">
        <f>IF(ISNA(VLOOKUP($F239,DECLARATIONS!C$5:D$292,2,FALSE)),"",IF(VLOOKUP($F239,DECLARATIONS!C$5:D$292,2,FALSE)="","NOT DECLARED",IF(ISNA(_xlfn.TEXTBEFORE(VLOOKUP($F239,DECLARATIONS!C$5:D$292,2,FALSE)," ")),VLOOKUP($F239,DECLARATIONS!C$5:D$292,2,FALSE),_xlfn.TEXTBEFORE(VLOOKUP($F239,DECLARATIONS!C$5:D$292,2,FALSE)," "))))</f>
        <v/>
      </c>
      <c r="C239" s="188" t="str">
        <f>IF(ISNA(VLOOKUP($F239,DECLARATIONS!C$5:D$292,2,FALSE)),"",IF(VLOOKUP($F239,DECLARATIONS!C$5:D$292,2,FALSE)="","NOT DECLARED",IF(ISNA(_xlfn.TEXTAFTER(VLOOKUP($F239,DECLARATIONS!C$5:D$292,2,FALSE)," ")),VLOOKUP($F239,DECLARATIONS!C$5:D$292,2,FALSE),_xlfn.TEXTAFTER(VLOOKUP($F239,DECLARATIONS!C$5:D$292,2,FALSE)," "))))</f>
        <v/>
      </c>
      <c r="D239" s="188" t="str">
        <f>IF(ISNA(VLOOKUP($F239,DECLARATIONS!$C$5:$G$292,5,FALSE)),"",IF(VLOOKUP($F239,DECLARATIONS!$C$5:$G$292,5,FALSE)="","NOT DECLARED",VLOOKUP($F239,DECLARATIONS!$C$5:$G$292,5,FALSE)))</f>
        <v/>
      </c>
      <c r="E239" s="188" t="str">
        <f>IF(ISNA(VLOOKUP($F239,DECLARATIONS!$C$5:$F$292,4,FALSE)),"",IF(VLOOKUP($F239,DECLARATIONS!$C$5:$F$292,4,FALSE)="","NOT DECLARED",VLOOKUP($F239,DECLARATIONS!$C$5:$F$292,4,FALSE)&amp;LEFT(VLOOKUP($F239,DECLARATIONS!$C$5:$H$292,6,FALSE))))</f>
        <v/>
      </c>
      <c r="F239" s="91"/>
      <c r="G239" s="196"/>
      <c r="H239" s="188" t="str">
        <f>IF(ISNA(VLOOKUP(F239,DECLARATIONS!C$5:D$292,2,FALSE)),"",IF(VLOOKUP(F239,DECLARATIONS!C$5:D$292,2,FALSE)="","NOT DECLARED",VLOOKUP(F239,DECLARATIONS!C$5:D$292,2,FALSE)))</f>
        <v/>
      </c>
      <c r="I239" s="186">
        <f>IF(LOWER(G239)="dnf",1,IF(G239&lt;ScoringTable!B$3,ScoringTable!I$2,VLOOKUP((1000-G239),ScoringTable!G$2:I$95,3)))</f>
        <v>0</v>
      </c>
      <c r="J239" s="186" t="str" cm="1">
        <f t="array" ref="J239">IF(ISBLANK(G239), "", IF(NOT(ISNUMBER(G239)), "Not a valid time", IF(E239="","", IF(RIGHT(E239)="B", _xlfn.IFS(G239&gt;Data!$Z$7,"...",G239&gt;Data!$AA$7,"Stage 1",G239&gt;Data!$AB$7,"Stage 2",G239&gt;Data!$AC$7,"Stage 3",G239&gt;Data!$AD$7,"Stage 4",G239&gt;Data!$AE$7,"Stage 5",G239&gt;Data!$AF$7,"Stage 6",G239&gt;Data!$AG$7,"Stage 7",G239&gt;Data!$AH$7,"Stage 8",G239&lt;=Data!$AH$7,"Stage 9"), _xlfn.IFS(G239&gt;Data!$Z$18,"...",G239&gt;Data!$AA$18,"Stage 1",G239&gt;Data!$AB$18,"Stage 2",G239&gt;Data!$AC$18,"Stage 3",G239&gt;Data!$AD$18,"Stage 4",G239&gt;Data!$AE$18,"Stage 5",G239&gt;Data!$AF$18,"Stage 6",G239&gt;Data!$AG$18,"Stage 7",G239&gt;Data!$AH$18,"Stage 8",G239&lt;=Data!$AH$18,"Stage 9")))))</f>
        <v/>
      </c>
      <c r="K239" s="266" t="str" cm="1">
        <f t="array" ref="K239">IFERROR(_xlfn.IFNA(
                      _xlfn.IFS(
                      G239="", "",
                      AND(E239="U9B",G239&lt;=Data!$AI$7), "U9 Boys record",
                      AND(E239="U11B",G239&lt;=Data!$AI$12), "U11 Boys record",
                      AND(E239="U9G",G239&lt;=Data!$AI$18), "U9 Girls record",
                      AND(E239="U11G",G239&lt;=Data!$AI$23), "U11 Girls record"
                       ),""), "")</f>
        <v/>
      </c>
    </row>
    <row r="240" spans="1:11" s="11" customFormat="1" ht="16" customHeight="1">
      <c r="A240" s="187" t="s">
        <v>2</v>
      </c>
      <c r="B240" s="188" t="str">
        <f>IF(ISNA(VLOOKUP($F240,DECLARATIONS!C$5:D$292,2,FALSE)),"",IF(VLOOKUP($F240,DECLARATIONS!C$5:D$292,2,FALSE)="","NOT DECLARED",IF(ISNA(_xlfn.TEXTBEFORE(VLOOKUP($F240,DECLARATIONS!C$5:D$292,2,FALSE)," ")),VLOOKUP($F240,DECLARATIONS!C$5:D$292,2,FALSE),_xlfn.TEXTBEFORE(VLOOKUP($F240,DECLARATIONS!C$5:D$292,2,FALSE)," "))))</f>
        <v/>
      </c>
      <c r="C240" s="188" t="str">
        <f>IF(ISNA(VLOOKUP($F240,DECLARATIONS!C$5:D$292,2,FALSE)),"",IF(VLOOKUP($F240,DECLARATIONS!C$5:D$292,2,FALSE)="","NOT DECLARED",IF(ISNA(_xlfn.TEXTAFTER(VLOOKUP($F240,DECLARATIONS!C$5:D$292,2,FALSE)," ")),VLOOKUP($F240,DECLARATIONS!C$5:D$292,2,FALSE),_xlfn.TEXTAFTER(VLOOKUP($F240,DECLARATIONS!C$5:D$292,2,FALSE)," "))))</f>
        <v/>
      </c>
      <c r="D240" s="188" t="str">
        <f>IF(ISNA(VLOOKUP($F240,DECLARATIONS!$C$5:$G$292,5,FALSE)),"",IF(VLOOKUP($F240,DECLARATIONS!$C$5:$G$292,5,FALSE)="","NOT DECLARED",VLOOKUP($F240,DECLARATIONS!$C$5:$G$292,5,FALSE)))</f>
        <v/>
      </c>
      <c r="E240" s="188" t="str">
        <f>IF(ISNA(VLOOKUP($F240,DECLARATIONS!$C$5:$F$292,4,FALSE)),"",IF(VLOOKUP($F240,DECLARATIONS!$C$5:$F$292,4,FALSE)="","NOT DECLARED",VLOOKUP($F240,DECLARATIONS!$C$5:$F$292,4,FALSE)&amp;LEFT(VLOOKUP($F240,DECLARATIONS!$C$5:$H$292,6,FALSE))))</f>
        <v/>
      </c>
      <c r="F240" s="91"/>
      <c r="G240" s="196"/>
      <c r="H240" s="188" t="str">
        <f>IF(ISNA(VLOOKUP(F240,DECLARATIONS!C$5:D$292,2,FALSE)),"",IF(VLOOKUP(F240,DECLARATIONS!C$5:D$292,2,FALSE)="","NOT DECLARED",VLOOKUP(F240,DECLARATIONS!C$5:D$292,2,FALSE)))</f>
        <v/>
      </c>
      <c r="I240" s="186">
        <f>IF(LOWER(G240)="dnf",1,IF(G240&lt;ScoringTable!B$3,ScoringTable!I$2,VLOOKUP((1000-G240),ScoringTable!G$2:I$95,3)))</f>
        <v>0</v>
      </c>
      <c r="J240" s="186" t="str" cm="1">
        <f t="array" ref="J240">IF(ISBLANK(G240), "", IF(NOT(ISNUMBER(G240)), "Not a valid time", IF(E240="","", IF(RIGHT(E240)="B", _xlfn.IFS(G240&gt;Data!$Z$7,"...",G240&gt;Data!$AA$7,"Stage 1",G240&gt;Data!$AB$7,"Stage 2",G240&gt;Data!$AC$7,"Stage 3",G240&gt;Data!$AD$7,"Stage 4",G240&gt;Data!$AE$7,"Stage 5",G240&gt;Data!$AF$7,"Stage 6",G240&gt;Data!$AG$7,"Stage 7",G240&gt;Data!$AH$7,"Stage 8",G240&lt;=Data!$AH$7,"Stage 9"), _xlfn.IFS(G240&gt;Data!$Z$18,"...",G240&gt;Data!$AA$18,"Stage 1",G240&gt;Data!$AB$18,"Stage 2",G240&gt;Data!$AC$18,"Stage 3",G240&gt;Data!$AD$18,"Stage 4",G240&gt;Data!$AE$18,"Stage 5",G240&gt;Data!$AF$18,"Stage 6",G240&gt;Data!$AG$18,"Stage 7",G240&gt;Data!$AH$18,"Stage 8",G240&lt;=Data!$AH$18,"Stage 9")))))</f>
        <v/>
      </c>
      <c r="K240" s="266" t="str" cm="1">
        <f t="array" ref="K240">IFERROR(_xlfn.IFNA(
                      _xlfn.IFS(
                      G240="", "",
                      AND(E240="U9B",G240&lt;=Data!$AI$7), "U9 Boys record",
                      AND(E240="U11B",G240&lt;=Data!$AI$12), "U11 Boys record",
                      AND(E240="U9G",G240&lt;=Data!$AI$18), "U9 Girls record",
                      AND(E240="U11G",G240&lt;=Data!$AI$23), "U11 Girls record"
                       ),""), "")</f>
        <v/>
      </c>
    </row>
    <row r="241" spans="1:11" s="11" customFormat="1" ht="16" customHeight="1">
      <c r="A241" s="187" t="s">
        <v>2</v>
      </c>
      <c r="B241" s="188" t="str">
        <f>IF(ISNA(VLOOKUP($F241,DECLARATIONS!C$5:D$292,2,FALSE)),"",IF(VLOOKUP($F241,DECLARATIONS!C$5:D$292,2,FALSE)="","NOT DECLARED",IF(ISNA(_xlfn.TEXTBEFORE(VLOOKUP($F241,DECLARATIONS!C$5:D$292,2,FALSE)," ")),VLOOKUP($F241,DECLARATIONS!C$5:D$292,2,FALSE),_xlfn.TEXTBEFORE(VLOOKUP($F241,DECLARATIONS!C$5:D$292,2,FALSE)," "))))</f>
        <v/>
      </c>
      <c r="C241" s="188" t="str">
        <f>IF(ISNA(VLOOKUP($F241,DECLARATIONS!C$5:D$292,2,FALSE)),"",IF(VLOOKUP($F241,DECLARATIONS!C$5:D$292,2,FALSE)="","NOT DECLARED",IF(ISNA(_xlfn.TEXTAFTER(VLOOKUP($F241,DECLARATIONS!C$5:D$292,2,FALSE)," ")),VLOOKUP($F241,DECLARATIONS!C$5:D$292,2,FALSE),_xlfn.TEXTAFTER(VLOOKUP($F241,DECLARATIONS!C$5:D$292,2,FALSE)," "))))</f>
        <v/>
      </c>
      <c r="D241" s="188" t="str">
        <f>IF(ISNA(VLOOKUP($F241,DECLARATIONS!$C$5:$G$292,5,FALSE)),"",IF(VLOOKUP($F241,DECLARATIONS!$C$5:$G$292,5,FALSE)="","NOT DECLARED",VLOOKUP($F241,DECLARATIONS!$C$5:$G$292,5,FALSE)))</f>
        <v/>
      </c>
      <c r="E241" s="188" t="str">
        <f>IF(ISNA(VLOOKUP($F241,DECLARATIONS!$C$5:$F$292,4,FALSE)),"",IF(VLOOKUP($F241,DECLARATIONS!$C$5:$F$292,4,FALSE)="","NOT DECLARED",VLOOKUP($F241,DECLARATIONS!$C$5:$F$292,4,FALSE)&amp;LEFT(VLOOKUP($F241,DECLARATIONS!$C$5:$H$292,6,FALSE))))</f>
        <v/>
      </c>
      <c r="F241" s="91"/>
      <c r="G241" s="196"/>
      <c r="H241" s="188" t="str">
        <f>IF(ISNA(VLOOKUP(F241,DECLARATIONS!C$5:D$292,2,FALSE)),"",IF(VLOOKUP(F241,DECLARATIONS!C$5:D$292,2,FALSE)="","NOT DECLARED",VLOOKUP(F241,DECLARATIONS!C$5:D$292,2,FALSE)))</f>
        <v/>
      </c>
      <c r="I241" s="186">
        <f>IF(LOWER(G241)="dnf",1,IF(G241&lt;ScoringTable!B$3,ScoringTable!I$2,VLOOKUP((1000-G241),ScoringTable!G$2:I$95,3)))</f>
        <v>0</v>
      </c>
      <c r="J241" s="186" t="str" cm="1">
        <f t="array" ref="J241">IF(ISBLANK(G241), "", IF(NOT(ISNUMBER(G241)), "Not a valid time", IF(E241="","", IF(RIGHT(E241)="B", _xlfn.IFS(G241&gt;Data!$Z$7,"...",G241&gt;Data!$AA$7,"Stage 1",G241&gt;Data!$AB$7,"Stage 2",G241&gt;Data!$AC$7,"Stage 3",G241&gt;Data!$AD$7,"Stage 4",G241&gt;Data!$AE$7,"Stage 5",G241&gt;Data!$AF$7,"Stage 6",G241&gt;Data!$AG$7,"Stage 7",G241&gt;Data!$AH$7,"Stage 8",G241&lt;=Data!$AH$7,"Stage 9"), _xlfn.IFS(G241&gt;Data!$Z$18,"...",G241&gt;Data!$AA$18,"Stage 1",G241&gt;Data!$AB$18,"Stage 2",G241&gt;Data!$AC$18,"Stage 3",G241&gt;Data!$AD$18,"Stage 4",G241&gt;Data!$AE$18,"Stage 5",G241&gt;Data!$AF$18,"Stage 6",G241&gt;Data!$AG$18,"Stage 7",G241&gt;Data!$AH$18,"Stage 8",G241&lt;=Data!$AH$18,"Stage 9")))))</f>
        <v/>
      </c>
      <c r="K241" s="266" t="str" cm="1">
        <f t="array" ref="K241">IFERROR(_xlfn.IFNA(
                      _xlfn.IFS(
                      G241="", "",
                      AND(E241="U9B",G241&lt;=Data!$AI$7), "U9 Boys record",
                      AND(E241="U11B",G241&lt;=Data!$AI$12), "U11 Boys record",
                      AND(E241="U9G",G241&lt;=Data!$AI$18), "U9 Girls record",
                      AND(E241="U11G",G241&lt;=Data!$AI$23), "U11 Girls record"
                       ),""), "")</f>
        <v/>
      </c>
    </row>
    <row r="242" spans="1:11" s="11" customFormat="1" ht="16" customHeight="1">
      <c r="A242" s="187" t="s">
        <v>2</v>
      </c>
      <c r="B242" s="188" t="str">
        <f>IF(ISNA(VLOOKUP($F242,DECLARATIONS!C$5:D$292,2,FALSE)),"",IF(VLOOKUP($F242,DECLARATIONS!C$5:D$292,2,FALSE)="","NOT DECLARED",IF(ISNA(_xlfn.TEXTBEFORE(VLOOKUP($F242,DECLARATIONS!C$5:D$292,2,FALSE)," ")),VLOOKUP($F242,DECLARATIONS!C$5:D$292,2,FALSE),_xlfn.TEXTBEFORE(VLOOKUP($F242,DECLARATIONS!C$5:D$292,2,FALSE)," "))))</f>
        <v/>
      </c>
      <c r="C242" s="188" t="str">
        <f>IF(ISNA(VLOOKUP($F242,DECLARATIONS!C$5:D$292,2,FALSE)),"",IF(VLOOKUP($F242,DECLARATIONS!C$5:D$292,2,FALSE)="","NOT DECLARED",IF(ISNA(_xlfn.TEXTAFTER(VLOOKUP($F242,DECLARATIONS!C$5:D$292,2,FALSE)," ")),VLOOKUP($F242,DECLARATIONS!C$5:D$292,2,FALSE),_xlfn.TEXTAFTER(VLOOKUP($F242,DECLARATIONS!C$5:D$292,2,FALSE)," "))))</f>
        <v/>
      </c>
      <c r="D242" s="188" t="str">
        <f>IF(ISNA(VLOOKUP($F242,DECLARATIONS!$C$5:$G$292,5,FALSE)),"",IF(VLOOKUP($F242,DECLARATIONS!$C$5:$G$292,5,FALSE)="","NOT DECLARED",VLOOKUP($F242,DECLARATIONS!$C$5:$G$292,5,FALSE)))</f>
        <v/>
      </c>
      <c r="E242" s="188" t="str">
        <f>IF(ISNA(VLOOKUP($F242,DECLARATIONS!$C$5:$F$292,4,FALSE)),"",IF(VLOOKUP($F242,DECLARATIONS!$C$5:$F$292,4,FALSE)="","NOT DECLARED",VLOOKUP($F242,DECLARATIONS!$C$5:$F$292,4,FALSE)&amp;LEFT(VLOOKUP($F242,DECLARATIONS!$C$5:$H$292,6,FALSE))))</f>
        <v/>
      </c>
      <c r="F242" s="91"/>
      <c r="G242" s="196"/>
      <c r="H242" s="188" t="str">
        <f>IF(ISNA(VLOOKUP(F242,DECLARATIONS!C$5:D$292,2,FALSE)),"",IF(VLOOKUP(F242,DECLARATIONS!C$5:D$292,2,FALSE)="","NOT DECLARED",VLOOKUP(F242,DECLARATIONS!C$5:D$292,2,FALSE)))</f>
        <v/>
      </c>
      <c r="I242" s="186">
        <f>IF(LOWER(G242)="dnf",1,IF(G242&lt;ScoringTable!B$3,ScoringTable!I$2,VLOOKUP((1000-G242),ScoringTable!G$2:I$95,3)))</f>
        <v>0</v>
      </c>
      <c r="J242" s="186" t="str" cm="1">
        <f t="array" ref="J242">IF(ISBLANK(G242), "", IF(NOT(ISNUMBER(G242)), "Not a valid time", IF(E242="","", IF(RIGHT(E242)="B", _xlfn.IFS(G242&gt;Data!$Z$7,"...",G242&gt;Data!$AA$7,"Stage 1",G242&gt;Data!$AB$7,"Stage 2",G242&gt;Data!$AC$7,"Stage 3",G242&gt;Data!$AD$7,"Stage 4",G242&gt;Data!$AE$7,"Stage 5",G242&gt;Data!$AF$7,"Stage 6",G242&gt;Data!$AG$7,"Stage 7",G242&gt;Data!$AH$7,"Stage 8",G242&lt;=Data!$AH$7,"Stage 9"), _xlfn.IFS(G242&gt;Data!$Z$18,"...",G242&gt;Data!$AA$18,"Stage 1",G242&gt;Data!$AB$18,"Stage 2",G242&gt;Data!$AC$18,"Stage 3",G242&gt;Data!$AD$18,"Stage 4",G242&gt;Data!$AE$18,"Stage 5",G242&gt;Data!$AF$18,"Stage 6",G242&gt;Data!$AG$18,"Stage 7",G242&gt;Data!$AH$18,"Stage 8",G242&lt;=Data!$AH$18,"Stage 9")))))</f>
        <v/>
      </c>
      <c r="K242" s="266" t="str" cm="1">
        <f t="array" ref="K242">IFERROR(_xlfn.IFNA(
                      _xlfn.IFS(
                      G242="", "",
                      AND(E242="U9B",G242&lt;=Data!$AI$7), "U9 Boys record",
                      AND(E242="U11B",G242&lt;=Data!$AI$12), "U11 Boys record",
                      AND(E242="U9G",G242&lt;=Data!$AI$18), "U9 Girls record",
                      AND(E242="U11G",G242&lt;=Data!$AI$23), "U11 Girls record"
                       ),""), "")</f>
        <v/>
      </c>
    </row>
    <row r="243" spans="1:11" s="11" customFormat="1" ht="16" customHeight="1">
      <c r="A243" s="187" t="s">
        <v>2</v>
      </c>
      <c r="B243" s="188" t="str">
        <f>IF(ISNA(VLOOKUP($F243,DECLARATIONS!C$5:D$292,2,FALSE)),"",IF(VLOOKUP($F243,DECLARATIONS!C$5:D$292,2,FALSE)="","NOT DECLARED",IF(ISNA(_xlfn.TEXTBEFORE(VLOOKUP($F243,DECLARATIONS!C$5:D$292,2,FALSE)," ")),VLOOKUP($F243,DECLARATIONS!C$5:D$292,2,FALSE),_xlfn.TEXTBEFORE(VLOOKUP($F243,DECLARATIONS!C$5:D$292,2,FALSE)," "))))</f>
        <v/>
      </c>
      <c r="C243" s="188" t="str">
        <f>IF(ISNA(VLOOKUP($F243,DECLARATIONS!C$5:D$292,2,FALSE)),"",IF(VLOOKUP($F243,DECLARATIONS!C$5:D$292,2,FALSE)="","NOT DECLARED",IF(ISNA(_xlfn.TEXTAFTER(VLOOKUP($F243,DECLARATIONS!C$5:D$292,2,FALSE)," ")),VLOOKUP($F243,DECLARATIONS!C$5:D$292,2,FALSE),_xlfn.TEXTAFTER(VLOOKUP($F243,DECLARATIONS!C$5:D$292,2,FALSE)," "))))</f>
        <v/>
      </c>
      <c r="D243" s="188" t="str">
        <f>IF(ISNA(VLOOKUP($F243,DECLARATIONS!$C$5:$G$292,5,FALSE)),"",IF(VLOOKUP($F243,DECLARATIONS!$C$5:$G$292,5,FALSE)="","NOT DECLARED",VLOOKUP($F243,DECLARATIONS!$C$5:$G$292,5,FALSE)))</f>
        <v/>
      </c>
      <c r="E243" s="188" t="str">
        <f>IF(ISNA(VLOOKUP($F243,DECLARATIONS!$C$5:$F$292,4,FALSE)),"",IF(VLOOKUP($F243,DECLARATIONS!$C$5:$F$292,4,FALSE)="","NOT DECLARED",VLOOKUP($F243,DECLARATIONS!$C$5:$F$292,4,FALSE)&amp;LEFT(VLOOKUP($F243,DECLARATIONS!$C$5:$H$292,6,FALSE))))</f>
        <v/>
      </c>
      <c r="F243" s="91"/>
      <c r="G243" s="196"/>
      <c r="H243" s="188" t="str">
        <f>IF(ISNA(VLOOKUP(F243,DECLARATIONS!C$5:D$292,2,FALSE)),"",IF(VLOOKUP(F243,DECLARATIONS!C$5:D$292,2,FALSE)="","NOT DECLARED",VLOOKUP(F243,DECLARATIONS!C$5:D$292,2,FALSE)))</f>
        <v/>
      </c>
      <c r="I243" s="186">
        <f>IF(LOWER(G243)="dnf",1,IF(G243&lt;ScoringTable!B$3,ScoringTable!I$2,VLOOKUP((1000-G243),ScoringTable!G$2:I$95,3)))</f>
        <v>0</v>
      </c>
      <c r="J243" s="186" t="str" cm="1">
        <f t="array" ref="J243">IF(ISBLANK(G243), "", IF(NOT(ISNUMBER(G243)), "Not a valid time", IF(E243="","", IF(RIGHT(E243)="B", _xlfn.IFS(G243&gt;Data!$Z$7,"...",G243&gt;Data!$AA$7,"Stage 1",G243&gt;Data!$AB$7,"Stage 2",G243&gt;Data!$AC$7,"Stage 3",G243&gt;Data!$AD$7,"Stage 4",G243&gt;Data!$AE$7,"Stage 5",G243&gt;Data!$AF$7,"Stage 6",G243&gt;Data!$AG$7,"Stage 7",G243&gt;Data!$AH$7,"Stage 8",G243&lt;=Data!$AH$7,"Stage 9"), _xlfn.IFS(G243&gt;Data!$Z$18,"...",G243&gt;Data!$AA$18,"Stage 1",G243&gt;Data!$AB$18,"Stage 2",G243&gt;Data!$AC$18,"Stage 3",G243&gt;Data!$AD$18,"Stage 4",G243&gt;Data!$AE$18,"Stage 5",G243&gt;Data!$AF$18,"Stage 6",G243&gt;Data!$AG$18,"Stage 7",G243&gt;Data!$AH$18,"Stage 8",G243&lt;=Data!$AH$18,"Stage 9")))))</f>
        <v/>
      </c>
      <c r="K243" s="266" t="str" cm="1">
        <f t="array" ref="K243">IFERROR(_xlfn.IFNA(
                      _xlfn.IFS(
                      G243="", "",
                      AND(E243="U9B",G243&lt;=Data!$AI$7), "U9 Boys record",
                      AND(E243="U11B",G243&lt;=Data!$AI$12), "U11 Boys record",
                      AND(E243="U9G",G243&lt;=Data!$AI$18), "U9 Girls record",
                      AND(E243="U11G",G243&lt;=Data!$AI$23), "U11 Girls record"
                       ),""), "")</f>
        <v/>
      </c>
    </row>
    <row r="244" spans="1:11" s="11" customFormat="1" ht="16" customHeight="1">
      <c r="A244" s="187" t="s">
        <v>2</v>
      </c>
      <c r="B244" s="188" t="str">
        <f>IF(ISNA(VLOOKUP($F244,DECLARATIONS!C$5:D$292,2,FALSE)),"",IF(VLOOKUP($F244,DECLARATIONS!C$5:D$292,2,FALSE)="","NOT DECLARED",IF(ISNA(_xlfn.TEXTBEFORE(VLOOKUP($F244,DECLARATIONS!C$5:D$292,2,FALSE)," ")),VLOOKUP($F244,DECLARATIONS!C$5:D$292,2,FALSE),_xlfn.TEXTBEFORE(VLOOKUP($F244,DECLARATIONS!C$5:D$292,2,FALSE)," "))))</f>
        <v/>
      </c>
      <c r="C244" s="188" t="str">
        <f>IF(ISNA(VLOOKUP($F244,DECLARATIONS!C$5:D$292,2,FALSE)),"",IF(VLOOKUP($F244,DECLARATIONS!C$5:D$292,2,FALSE)="","NOT DECLARED",IF(ISNA(_xlfn.TEXTAFTER(VLOOKUP($F244,DECLARATIONS!C$5:D$292,2,FALSE)," ")),VLOOKUP($F244,DECLARATIONS!C$5:D$292,2,FALSE),_xlfn.TEXTAFTER(VLOOKUP($F244,DECLARATIONS!C$5:D$292,2,FALSE)," "))))</f>
        <v/>
      </c>
      <c r="D244" s="188" t="str">
        <f>IF(ISNA(VLOOKUP($F244,DECLARATIONS!$C$5:$G$292,5,FALSE)),"",IF(VLOOKUP($F244,DECLARATIONS!$C$5:$G$292,5,FALSE)="","NOT DECLARED",VLOOKUP($F244,DECLARATIONS!$C$5:$G$292,5,FALSE)))</f>
        <v/>
      </c>
      <c r="E244" s="188" t="str">
        <f>IF(ISNA(VLOOKUP($F244,DECLARATIONS!$C$5:$F$292,4,FALSE)),"",IF(VLOOKUP($F244,DECLARATIONS!$C$5:$F$292,4,FALSE)="","NOT DECLARED",VLOOKUP($F244,DECLARATIONS!$C$5:$F$292,4,FALSE)&amp;LEFT(VLOOKUP($F244,DECLARATIONS!$C$5:$H$292,6,FALSE))))</f>
        <v/>
      </c>
      <c r="F244" s="91"/>
      <c r="G244" s="196"/>
      <c r="H244" s="188" t="str">
        <f>IF(ISNA(VLOOKUP(F244,DECLARATIONS!C$5:D$292,2,FALSE)),"",IF(VLOOKUP(F244,DECLARATIONS!C$5:D$292,2,FALSE)="","NOT DECLARED",VLOOKUP(F244,DECLARATIONS!C$5:D$292,2,FALSE)))</f>
        <v/>
      </c>
      <c r="I244" s="186">
        <f>IF(LOWER(G244)="dnf",1,IF(G244&lt;ScoringTable!B$3,ScoringTable!I$2,VLOOKUP((1000-G244),ScoringTable!G$2:I$95,3)))</f>
        <v>0</v>
      </c>
      <c r="J244" s="186" t="str" cm="1">
        <f t="array" ref="J244">IF(ISBLANK(G244), "", IF(NOT(ISNUMBER(G244)), "Not a valid time", IF(E244="","", IF(RIGHT(E244)="B", _xlfn.IFS(G244&gt;Data!$Z$7,"...",G244&gt;Data!$AA$7,"Stage 1",G244&gt;Data!$AB$7,"Stage 2",G244&gt;Data!$AC$7,"Stage 3",G244&gt;Data!$AD$7,"Stage 4",G244&gt;Data!$AE$7,"Stage 5",G244&gt;Data!$AF$7,"Stage 6",G244&gt;Data!$AG$7,"Stage 7",G244&gt;Data!$AH$7,"Stage 8",G244&lt;=Data!$AH$7,"Stage 9"), _xlfn.IFS(G244&gt;Data!$Z$18,"...",G244&gt;Data!$AA$18,"Stage 1",G244&gt;Data!$AB$18,"Stage 2",G244&gt;Data!$AC$18,"Stage 3",G244&gt;Data!$AD$18,"Stage 4",G244&gt;Data!$AE$18,"Stage 5",G244&gt;Data!$AF$18,"Stage 6",G244&gt;Data!$AG$18,"Stage 7",G244&gt;Data!$AH$18,"Stage 8",G244&lt;=Data!$AH$18,"Stage 9")))))</f>
        <v/>
      </c>
      <c r="K244" s="266" t="str" cm="1">
        <f t="array" ref="K244">IFERROR(_xlfn.IFNA(
                      _xlfn.IFS(
                      G244="", "",
                      AND(E244="U9B",G244&lt;=Data!$AI$7), "U9 Boys record",
                      AND(E244="U11B",G244&lt;=Data!$AI$12), "U11 Boys record",
                      AND(E244="U9G",G244&lt;=Data!$AI$18), "U9 Girls record",
                      AND(E244="U11G",G244&lt;=Data!$AI$23), "U11 Girls record"
                       ),""), "")</f>
        <v/>
      </c>
    </row>
    <row r="245" spans="1:11" s="11" customFormat="1" ht="16" customHeight="1">
      <c r="A245" s="187" t="s">
        <v>2</v>
      </c>
      <c r="B245" s="188" t="str">
        <f>IF(ISNA(VLOOKUP($F245,DECLARATIONS!C$5:D$292,2,FALSE)),"",IF(VLOOKUP($F245,DECLARATIONS!C$5:D$292,2,FALSE)="","NOT DECLARED",IF(ISNA(_xlfn.TEXTBEFORE(VLOOKUP($F245,DECLARATIONS!C$5:D$292,2,FALSE)," ")),VLOOKUP($F245,DECLARATIONS!C$5:D$292,2,FALSE),_xlfn.TEXTBEFORE(VLOOKUP($F245,DECLARATIONS!C$5:D$292,2,FALSE)," "))))</f>
        <v/>
      </c>
      <c r="C245" s="188" t="str">
        <f>IF(ISNA(VLOOKUP($F245,DECLARATIONS!C$5:D$292,2,FALSE)),"",IF(VLOOKUP($F245,DECLARATIONS!C$5:D$292,2,FALSE)="","NOT DECLARED",IF(ISNA(_xlfn.TEXTAFTER(VLOOKUP($F245,DECLARATIONS!C$5:D$292,2,FALSE)," ")),VLOOKUP($F245,DECLARATIONS!C$5:D$292,2,FALSE),_xlfn.TEXTAFTER(VLOOKUP($F245,DECLARATIONS!C$5:D$292,2,FALSE)," "))))</f>
        <v/>
      </c>
      <c r="D245" s="188" t="str">
        <f>IF(ISNA(VLOOKUP($F245,DECLARATIONS!$C$5:$G$292,5,FALSE)),"",IF(VLOOKUP($F245,DECLARATIONS!$C$5:$G$292,5,FALSE)="","NOT DECLARED",VLOOKUP($F245,DECLARATIONS!$C$5:$G$292,5,FALSE)))</f>
        <v/>
      </c>
      <c r="E245" s="188" t="str">
        <f>IF(ISNA(VLOOKUP($F245,DECLARATIONS!$C$5:$F$292,4,FALSE)),"",IF(VLOOKUP($F245,DECLARATIONS!$C$5:$F$292,4,FALSE)="","NOT DECLARED",VLOOKUP($F245,DECLARATIONS!$C$5:$F$292,4,FALSE)&amp;LEFT(VLOOKUP($F245,DECLARATIONS!$C$5:$H$292,6,FALSE))))</f>
        <v/>
      </c>
      <c r="F245" s="91"/>
      <c r="G245" s="196"/>
      <c r="H245" s="188" t="str">
        <f>IF(ISNA(VLOOKUP(F245,DECLARATIONS!C$5:D$292,2,FALSE)),"",IF(VLOOKUP(F245,DECLARATIONS!C$5:D$292,2,FALSE)="","NOT DECLARED",VLOOKUP(F245,DECLARATIONS!C$5:D$292,2,FALSE)))</f>
        <v/>
      </c>
      <c r="I245" s="186">
        <f>IF(LOWER(G245)="dnf",1,IF(G245&lt;ScoringTable!B$3,ScoringTable!I$2,VLOOKUP((1000-G245),ScoringTable!G$2:I$95,3)))</f>
        <v>0</v>
      </c>
      <c r="J245" s="186" t="str" cm="1">
        <f t="array" ref="J245">IF(ISBLANK(G245), "", IF(NOT(ISNUMBER(G245)), "Not a valid time", IF(E245="","", IF(RIGHT(E245)="B", _xlfn.IFS(G245&gt;Data!$Z$7,"...",G245&gt;Data!$AA$7,"Stage 1",G245&gt;Data!$AB$7,"Stage 2",G245&gt;Data!$AC$7,"Stage 3",G245&gt;Data!$AD$7,"Stage 4",G245&gt;Data!$AE$7,"Stage 5",G245&gt;Data!$AF$7,"Stage 6",G245&gt;Data!$AG$7,"Stage 7",G245&gt;Data!$AH$7,"Stage 8",G245&lt;=Data!$AH$7,"Stage 9"), _xlfn.IFS(G245&gt;Data!$Z$18,"...",G245&gt;Data!$AA$18,"Stage 1",G245&gt;Data!$AB$18,"Stage 2",G245&gt;Data!$AC$18,"Stage 3",G245&gt;Data!$AD$18,"Stage 4",G245&gt;Data!$AE$18,"Stage 5",G245&gt;Data!$AF$18,"Stage 6",G245&gt;Data!$AG$18,"Stage 7",G245&gt;Data!$AH$18,"Stage 8",G245&lt;=Data!$AH$18,"Stage 9")))))</f>
        <v/>
      </c>
      <c r="K245" s="266" t="str" cm="1">
        <f t="array" ref="K245">IFERROR(_xlfn.IFNA(
                      _xlfn.IFS(
                      G245="", "",
                      AND(E245="U9B",G245&lt;=Data!$AI$7), "U9 Boys record",
                      AND(E245="U11B",G245&lt;=Data!$AI$12), "U11 Boys record",
                      AND(E245="U9G",G245&lt;=Data!$AI$18), "U9 Girls record",
                      AND(E245="U11G",G245&lt;=Data!$AI$23), "U11 Girls record"
                       ),""), "")</f>
        <v/>
      </c>
    </row>
    <row r="246" spans="1:11" s="11" customFormat="1" ht="16" customHeight="1">
      <c r="A246" s="187" t="s">
        <v>2</v>
      </c>
      <c r="B246" s="188" t="str">
        <f>IF(ISNA(VLOOKUP($F246,DECLARATIONS!C$5:D$292,2,FALSE)),"",IF(VLOOKUP($F246,DECLARATIONS!C$5:D$292,2,FALSE)="","NOT DECLARED",IF(ISNA(_xlfn.TEXTBEFORE(VLOOKUP($F246,DECLARATIONS!C$5:D$292,2,FALSE)," ")),VLOOKUP($F246,DECLARATIONS!C$5:D$292,2,FALSE),_xlfn.TEXTBEFORE(VLOOKUP($F246,DECLARATIONS!C$5:D$292,2,FALSE)," "))))</f>
        <v/>
      </c>
      <c r="C246" s="188" t="str">
        <f>IF(ISNA(VLOOKUP($F246,DECLARATIONS!C$5:D$292,2,FALSE)),"",IF(VLOOKUP($F246,DECLARATIONS!C$5:D$292,2,FALSE)="","NOT DECLARED",IF(ISNA(_xlfn.TEXTAFTER(VLOOKUP($F246,DECLARATIONS!C$5:D$292,2,FALSE)," ")),VLOOKUP($F246,DECLARATIONS!C$5:D$292,2,FALSE),_xlfn.TEXTAFTER(VLOOKUP($F246,DECLARATIONS!C$5:D$292,2,FALSE)," "))))</f>
        <v/>
      </c>
      <c r="D246" s="188" t="str">
        <f>IF(ISNA(VLOOKUP($F246,DECLARATIONS!$C$5:$G$292,5,FALSE)),"",IF(VLOOKUP($F246,DECLARATIONS!$C$5:$G$292,5,FALSE)="","NOT DECLARED",VLOOKUP($F246,DECLARATIONS!$C$5:$G$292,5,FALSE)))</f>
        <v/>
      </c>
      <c r="E246" s="188" t="str">
        <f>IF(ISNA(VLOOKUP($F246,DECLARATIONS!$C$5:$F$292,4,FALSE)),"",IF(VLOOKUP($F246,DECLARATIONS!$C$5:$F$292,4,FALSE)="","NOT DECLARED",VLOOKUP($F246,DECLARATIONS!$C$5:$F$292,4,FALSE)&amp;LEFT(VLOOKUP($F246,DECLARATIONS!$C$5:$H$292,6,FALSE))))</f>
        <v/>
      </c>
      <c r="F246" s="91"/>
      <c r="G246" s="196"/>
      <c r="H246" s="188" t="str">
        <f>IF(ISNA(VLOOKUP(F246,DECLARATIONS!C$5:D$292,2,FALSE)),"",IF(VLOOKUP(F246,DECLARATIONS!C$5:D$292,2,FALSE)="","NOT DECLARED",VLOOKUP(F246,DECLARATIONS!C$5:D$292,2,FALSE)))</f>
        <v/>
      </c>
      <c r="I246" s="186">
        <f>IF(LOWER(G246)="dnf",1,IF(G246&lt;ScoringTable!B$3,ScoringTable!I$2,VLOOKUP((1000-G246),ScoringTable!G$2:I$95,3)))</f>
        <v>0</v>
      </c>
      <c r="J246" s="186" t="str" cm="1">
        <f t="array" ref="J246">IF(ISBLANK(G246), "", IF(NOT(ISNUMBER(G246)), "Not a valid time", IF(E246="","", IF(RIGHT(E246)="B", _xlfn.IFS(G246&gt;Data!$Z$7,"...",G246&gt;Data!$AA$7,"Stage 1",G246&gt;Data!$AB$7,"Stage 2",G246&gt;Data!$AC$7,"Stage 3",G246&gt;Data!$AD$7,"Stage 4",G246&gt;Data!$AE$7,"Stage 5",G246&gt;Data!$AF$7,"Stage 6",G246&gt;Data!$AG$7,"Stage 7",G246&gt;Data!$AH$7,"Stage 8",G246&lt;=Data!$AH$7,"Stage 9"), _xlfn.IFS(G246&gt;Data!$Z$18,"...",G246&gt;Data!$AA$18,"Stage 1",G246&gt;Data!$AB$18,"Stage 2",G246&gt;Data!$AC$18,"Stage 3",G246&gt;Data!$AD$18,"Stage 4",G246&gt;Data!$AE$18,"Stage 5",G246&gt;Data!$AF$18,"Stage 6",G246&gt;Data!$AG$18,"Stage 7",G246&gt;Data!$AH$18,"Stage 8",G246&lt;=Data!$AH$18,"Stage 9")))))</f>
        <v/>
      </c>
      <c r="K246" s="266" t="str" cm="1">
        <f t="array" ref="K246">IFERROR(_xlfn.IFNA(
                      _xlfn.IFS(
                      G246="", "",
                      AND(E246="U9B",G246&lt;=Data!$AI$7), "U9 Boys record",
                      AND(E246="U11B",G246&lt;=Data!$AI$12), "U11 Boys record",
                      AND(E246="U9G",G246&lt;=Data!$AI$18), "U9 Girls record",
                      AND(E246="U11G",G246&lt;=Data!$AI$23), "U11 Girls record"
                       ),""), "")</f>
        <v/>
      </c>
    </row>
    <row r="247" spans="1:11" s="11" customFormat="1" ht="16" customHeight="1">
      <c r="A247" s="187" t="s">
        <v>2</v>
      </c>
      <c r="B247" s="188" t="str">
        <f>IF(ISNA(VLOOKUP($F247,DECLARATIONS!C$5:D$292,2,FALSE)),"",IF(VLOOKUP($F247,DECLARATIONS!C$5:D$292,2,FALSE)="","NOT DECLARED",IF(ISNA(_xlfn.TEXTBEFORE(VLOOKUP($F247,DECLARATIONS!C$5:D$292,2,FALSE)," ")),VLOOKUP($F247,DECLARATIONS!C$5:D$292,2,FALSE),_xlfn.TEXTBEFORE(VLOOKUP($F247,DECLARATIONS!C$5:D$292,2,FALSE)," "))))</f>
        <v/>
      </c>
      <c r="C247" s="188" t="str">
        <f>IF(ISNA(VLOOKUP($F247,DECLARATIONS!C$5:D$292,2,FALSE)),"",IF(VLOOKUP($F247,DECLARATIONS!C$5:D$292,2,FALSE)="","NOT DECLARED",IF(ISNA(_xlfn.TEXTAFTER(VLOOKUP($F247,DECLARATIONS!C$5:D$292,2,FALSE)," ")),VLOOKUP($F247,DECLARATIONS!C$5:D$292,2,FALSE),_xlfn.TEXTAFTER(VLOOKUP($F247,DECLARATIONS!C$5:D$292,2,FALSE)," "))))</f>
        <v/>
      </c>
      <c r="D247" s="188" t="str">
        <f>IF(ISNA(VLOOKUP($F247,DECLARATIONS!$C$5:$G$292,5,FALSE)),"",IF(VLOOKUP($F247,DECLARATIONS!$C$5:$G$292,5,FALSE)="","NOT DECLARED",VLOOKUP($F247,DECLARATIONS!$C$5:$G$292,5,FALSE)))</f>
        <v/>
      </c>
      <c r="E247" s="188" t="str">
        <f>IF(ISNA(VLOOKUP($F247,DECLARATIONS!$C$5:$F$292,4,FALSE)),"",IF(VLOOKUP($F247,DECLARATIONS!$C$5:$F$292,4,FALSE)="","NOT DECLARED",VLOOKUP($F247,DECLARATIONS!$C$5:$F$292,4,FALSE)&amp;LEFT(VLOOKUP($F247,DECLARATIONS!$C$5:$H$292,6,FALSE))))</f>
        <v/>
      </c>
      <c r="F247" s="91"/>
      <c r="G247" s="196"/>
      <c r="H247" s="188" t="str">
        <f>IF(ISNA(VLOOKUP(F247,DECLARATIONS!C$5:D$292,2,FALSE)),"",IF(VLOOKUP(F247,DECLARATIONS!C$5:D$292,2,FALSE)="","NOT DECLARED",VLOOKUP(F247,DECLARATIONS!C$5:D$292,2,FALSE)))</f>
        <v/>
      </c>
      <c r="I247" s="186">
        <f>IF(LOWER(G247)="dnf",1,IF(G247&lt;ScoringTable!B$3,ScoringTable!I$2,VLOOKUP((1000-G247),ScoringTable!G$2:I$95,3)))</f>
        <v>0</v>
      </c>
      <c r="J247" s="186" t="str" cm="1">
        <f t="array" ref="J247">IF(ISBLANK(G247), "", IF(NOT(ISNUMBER(G247)), "Not a valid time", IF(E247="","", IF(RIGHT(E247)="B", _xlfn.IFS(G247&gt;Data!$Z$7,"...",G247&gt;Data!$AA$7,"Stage 1",G247&gt;Data!$AB$7,"Stage 2",G247&gt;Data!$AC$7,"Stage 3",G247&gt;Data!$AD$7,"Stage 4",G247&gt;Data!$AE$7,"Stage 5",G247&gt;Data!$AF$7,"Stage 6",G247&gt;Data!$AG$7,"Stage 7",G247&gt;Data!$AH$7,"Stage 8",G247&lt;=Data!$AH$7,"Stage 9"), _xlfn.IFS(G247&gt;Data!$Z$18,"...",G247&gt;Data!$AA$18,"Stage 1",G247&gt;Data!$AB$18,"Stage 2",G247&gt;Data!$AC$18,"Stage 3",G247&gt;Data!$AD$18,"Stage 4",G247&gt;Data!$AE$18,"Stage 5",G247&gt;Data!$AF$18,"Stage 6",G247&gt;Data!$AG$18,"Stage 7",G247&gt;Data!$AH$18,"Stage 8",G247&lt;=Data!$AH$18,"Stage 9")))))</f>
        <v/>
      </c>
      <c r="K247" s="266" t="str" cm="1">
        <f t="array" ref="K247">IFERROR(_xlfn.IFNA(
                      _xlfn.IFS(
                      G247="", "",
                      AND(E247="U9B",G247&lt;=Data!$AI$7), "U9 Boys record",
                      AND(E247="U11B",G247&lt;=Data!$AI$12), "U11 Boys record",
                      AND(E247="U9G",G247&lt;=Data!$AI$18), "U9 Girls record",
                      AND(E247="U11G",G247&lt;=Data!$AI$23), "U11 Girls record"
                       ),""), "")</f>
        <v/>
      </c>
    </row>
    <row r="248" spans="1:11" s="11" customFormat="1" ht="16" customHeight="1">
      <c r="A248" s="187" t="s">
        <v>2</v>
      </c>
      <c r="B248" s="188" t="str">
        <f>IF(ISNA(VLOOKUP($F248,DECLARATIONS!C$5:D$292,2,FALSE)),"",IF(VLOOKUP($F248,DECLARATIONS!C$5:D$292,2,FALSE)="","NOT DECLARED",IF(ISNA(_xlfn.TEXTBEFORE(VLOOKUP($F248,DECLARATIONS!C$5:D$292,2,FALSE)," ")),VLOOKUP($F248,DECLARATIONS!C$5:D$292,2,FALSE),_xlfn.TEXTBEFORE(VLOOKUP($F248,DECLARATIONS!C$5:D$292,2,FALSE)," "))))</f>
        <v/>
      </c>
      <c r="C248" s="188" t="str">
        <f>IF(ISNA(VLOOKUP($F248,DECLARATIONS!C$5:D$292,2,FALSE)),"",IF(VLOOKUP($F248,DECLARATIONS!C$5:D$292,2,FALSE)="","NOT DECLARED",IF(ISNA(_xlfn.TEXTAFTER(VLOOKUP($F248,DECLARATIONS!C$5:D$292,2,FALSE)," ")),VLOOKUP($F248,DECLARATIONS!C$5:D$292,2,FALSE),_xlfn.TEXTAFTER(VLOOKUP($F248,DECLARATIONS!C$5:D$292,2,FALSE)," "))))</f>
        <v/>
      </c>
      <c r="D248" s="188" t="str">
        <f>IF(ISNA(VLOOKUP($F248,DECLARATIONS!$C$5:$G$292,5,FALSE)),"",IF(VLOOKUP($F248,DECLARATIONS!$C$5:$G$292,5,FALSE)="","NOT DECLARED",VLOOKUP($F248,DECLARATIONS!$C$5:$G$292,5,FALSE)))</f>
        <v/>
      </c>
      <c r="E248" s="188" t="str">
        <f>IF(ISNA(VLOOKUP($F248,DECLARATIONS!$C$5:$F$292,4,FALSE)),"",IF(VLOOKUP($F248,DECLARATIONS!$C$5:$F$292,4,FALSE)="","NOT DECLARED",VLOOKUP($F248,DECLARATIONS!$C$5:$F$292,4,FALSE)&amp;LEFT(VLOOKUP($F248,DECLARATIONS!$C$5:$H$292,6,FALSE))))</f>
        <v/>
      </c>
      <c r="F248" s="91"/>
      <c r="G248" s="196"/>
      <c r="H248" s="188" t="str">
        <f>IF(ISNA(VLOOKUP(F248,DECLARATIONS!C$5:D$292,2,FALSE)),"",IF(VLOOKUP(F248,DECLARATIONS!C$5:D$292,2,FALSE)="","NOT DECLARED",VLOOKUP(F248,DECLARATIONS!C$5:D$292,2,FALSE)))</f>
        <v/>
      </c>
      <c r="I248" s="186">
        <f>IF(LOWER(G248)="dnf",1,IF(G248&lt;ScoringTable!B$3,ScoringTable!I$2,VLOOKUP((1000-G248),ScoringTable!G$2:I$95,3)))</f>
        <v>0</v>
      </c>
      <c r="J248" s="186" t="str" cm="1">
        <f t="array" ref="J248">IF(ISBLANK(G248), "", IF(NOT(ISNUMBER(G248)), "Not a valid time", IF(E248="","", IF(RIGHT(E248)="B", _xlfn.IFS(G248&gt;Data!$Z$7,"...",G248&gt;Data!$AA$7,"Stage 1",G248&gt;Data!$AB$7,"Stage 2",G248&gt;Data!$AC$7,"Stage 3",G248&gt;Data!$AD$7,"Stage 4",G248&gt;Data!$AE$7,"Stage 5",G248&gt;Data!$AF$7,"Stage 6",G248&gt;Data!$AG$7,"Stage 7",G248&gt;Data!$AH$7,"Stage 8",G248&lt;=Data!$AH$7,"Stage 9"), _xlfn.IFS(G248&gt;Data!$Z$18,"...",G248&gt;Data!$AA$18,"Stage 1",G248&gt;Data!$AB$18,"Stage 2",G248&gt;Data!$AC$18,"Stage 3",G248&gt;Data!$AD$18,"Stage 4",G248&gt;Data!$AE$18,"Stage 5",G248&gt;Data!$AF$18,"Stage 6",G248&gt;Data!$AG$18,"Stage 7",G248&gt;Data!$AH$18,"Stage 8",G248&lt;=Data!$AH$18,"Stage 9")))))</f>
        <v/>
      </c>
      <c r="K248" s="266" t="str" cm="1">
        <f t="array" ref="K248">IFERROR(_xlfn.IFNA(
                      _xlfn.IFS(
                      G248="", "",
                      AND(E248="U9B",G248&lt;=Data!$AI$7), "U9 Boys record",
                      AND(E248="U11B",G248&lt;=Data!$AI$12), "U11 Boys record",
                      AND(E248="U9G",G248&lt;=Data!$AI$18), "U9 Girls record",
                      AND(E248="U11G",G248&lt;=Data!$AI$23), "U11 Girls record"
                       ),""), "")</f>
        <v/>
      </c>
    </row>
    <row r="249" spans="1:11" s="11" customFormat="1" ht="16" customHeight="1">
      <c r="A249" s="187" t="s">
        <v>2</v>
      </c>
      <c r="B249" s="188" t="str">
        <f>IF(ISNA(VLOOKUP($F249,DECLARATIONS!C$5:D$292,2,FALSE)),"",IF(VLOOKUP($F249,DECLARATIONS!C$5:D$292,2,FALSE)="","NOT DECLARED",IF(ISNA(_xlfn.TEXTBEFORE(VLOOKUP($F249,DECLARATIONS!C$5:D$292,2,FALSE)," ")),VLOOKUP($F249,DECLARATIONS!C$5:D$292,2,FALSE),_xlfn.TEXTBEFORE(VLOOKUP($F249,DECLARATIONS!C$5:D$292,2,FALSE)," "))))</f>
        <v/>
      </c>
      <c r="C249" s="188" t="str">
        <f>IF(ISNA(VLOOKUP($F249,DECLARATIONS!C$5:D$292,2,FALSE)),"",IF(VLOOKUP($F249,DECLARATIONS!C$5:D$292,2,FALSE)="","NOT DECLARED",IF(ISNA(_xlfn.TEXTAFTER(VLOOKUP($F249,DECLARATIONS!C$5:D$292,2,FALSE)," ")),VLOOKUP($F249,DECLARATIONS!C$5:D$292,2,FALSE),_xlfn.TEXTAFTER(VLOOKUP($F249,DECLARATIONS!C$5:D$292,2,FALSE)," "))))</f>
        <v/>
      </c>
      <c r="D249" s="188" t="str">
        <f>IF(ISNA(VLOOKUP($F249,DECLARATIONS!$C$5:$G$292,5,FALSE)),"",IF(VLOOKUP($F249,DECLARATIONS!$C$5:$G$292,5,FALSE)="","NOT DECLARED",VLOOKUP($F249,DECLARATIONS!$C$5:$G$292,5,FALSE)))</f>
        <v/>
      </c>
      <c r="E249" s="188" t="str">
        <f>IF(ISNA(VLOOKUP($F249,DECLARATIONS!$C$5:$F$292,4,FALSE)),"",IF(VLOOKUP($F249,DECLARATIONS!$C$5:$F$292,4,FALSE)="","NOT DECLARED",VLOOKUP($F249,DECLARATIONS!$C$5:$F$292,4,FALSE)&amp;LEFT(VLOOKUP($F249,DECLARATIONS!$C$5:$H$292,6,FALSE))))</f>
        <v/>
      </c>
      <c r="F249" s="91"/>
      <c r="G249" s="196"/>
      <c r="H249" s="188" t="str">
        <f>IF(ISNA(VLOOKUP(F249,DECLARATIONS!C$5:D$292,2,FALSE)),"",IF(VLOOKUP(F249,DECLARATIONS!C$5:D$292,2,FALSE)="","NOT DECLARED",VLOOKUP(F249,DECLARATIONS!C$5:D$292,2,FALSE)))</f>
        <v/>
      </c>
      <c r="I249" s="186">
        <f>IF(LOWER(G249)="dnf",1,IF(G249&lt;ScoringTable!B$3,ScoringTable!I$2,VLOOKUP((1000-G249),ScoringTable!G$2:I$95,3)))</f>
        <v>0</v>
      </c>
      <c r="J249" s="186" t="str" cm="1">
        <f t="array" ref="J249">IF(ISBLANK(G249), "", IF(NOT(ISNUMBER(G249)), "Not a valid time", IF(E249="","", IF(RIGHT(E249)="B", _xlfn.IFS(G249&gt;Data!$Z$7,"...",G249&gt;Data!$AA$7,"Stage 1",G249&gt;Data!$AB$7,"Stage 2",G249&gt;Data!$AC$7,"Stage 3",G249&gt;Data!$AD$7,"Stage 4",G249&gt;Data!$AE$7,"Stage 5",G249&gt;Data!$AF$7,"Stage 6",G249&gt;Data!$AG$7,"Stage 7",G249&gt;Data!$AH$7,"Stage 8",G249&lt;=Data!$AH$7,"Stage 9"), _xlfn.IFS(G249&gt;Data!$Z$18,"...",G249&gt;Data!$AA$18,"Stage 1",G249&gt;Data!$AB$18,"Stage 2",G249&gt;Data!$AC$18,"Stage 3",G249&gt;Data!$AD$18,"Stage 4",G249&gt;Data!$AE$18,"Stage 5",G249&gt;Data!$AF$18,"Stage 6",G249&gt;Data!$AG$18,"Stage 7",G249&gt;Data!$AH$18,"Stage 8",G249&lt;=Data!$AH$18,"Stage 9")))))</f>
        <v/>
      </c>
      <c r="K249" s="266" t="str" cm="1">
        <f t="array" ref="K249">IFERROR(_xlfn.IFNA(
                      _xlfn.IFS(
                      G249="", "",
                      AND(E249="U9B",G249&lt;=Data!$AI$7), "U9 Boys record",
                      AND(E249="U11B",G249&lt;=Data!$AI$12), "U11 Boys record",
                      AND(E249="U9G",G249&lt;=Data!$AI$18), "U9 Girls record",
                      AND(E249="U11G",G249&lt;=Data!$AI$23), "U11 Girls record"
                       ),""), "")</f>
        <v/>
      </c>
    </row>
    <row r="250" spans="1:11" s="11" customFormat="1" ht="16" customHeight="1">
      <c r="A250" s="187" t="s">
        <v>2</v>
      </c>
      <c r="B250" s="188" t="str">
        <f>IF(ISNA(VLOOKUP($F250,DECLARATIONS!C$5:D$292,2,FALSE)),"",IF(VLOOKUP($F250,DECLARATIONS!C$5:D$292,2,FALSE)="","NOT DECLARED",IF(ISNA(_xlfn.TEXTBEFORE(VLOOKUP($F250,DECLARATIONS!C$5:D$292,2,FALSE)," ")),VLOOKUP($F250,DECLARATIONS!C$5:D$292,2,FALSE),_xlfn.TEXTBEFORE(VLOOKUP($F250,DECLARATIONS!C$5:D$292,2,FALSE)," "))))</f>
        <v/>
      </c>
      <c r="C250" s="188" t="str">
        <f>IF(ISNA(VLOOKUP($F250,DECLARATIONS!C$5:D$292,2,FALSE)),"",IF(VLOOKUP($F250,DECLARATIONS!C$5:D$292,2,FALSE)="","NOT DECLARED",IF(ISNA(_xlfn.TEXTAFTER(VLOOKUP($F250,DECLARATIONS!C$5:D$292,2,FALSE)," ")),VLOOKUP($F250,DECLARATIONS!C$5:D$292,2,FALSE),_xlfn.TEXTAFTER(VLOOKUP($F250,DECLARATIONS!C$5:D$292,2,FALSE)," "))))</f>
        <v/>
      </c>
      <c r="D250" s="188" t="str">
        <f>IF(ISNA(VLOOKUP($F250,DECLARATIONS!$C$5:$G$292,5,FALSE)),"",IF(VLOOKUP($F250,DECLARATIONS!$C$5:$G$292,5,FALSE)="","NOT DECLARED",VLOOKUP($F250,DECLARATIONS!$C$5:$G$292,5,FALSE)))</f>
        <v/>
      </c>
      <c r="E250" s="188" t="str">
        <f>IF(ISNA(VLOOKUP($F250,DECLARATIONS!$C$5:$F$292,4,FALSE)),"",IF(VLOOKUP($F250,DECLARATIONS!$C$5:$F$292,4,FALSE)="","NOT DECLARED",VLOOKUP($F250,DECLARATIONS!$C$5:$F$292,4,FALSE)&amp;LEFT(VLOOKUP($F250,DECLARATIONS!$C$5:$H$292,6,FALSE))))</f>
        <v/>
      </c>
      <c r="F250" s="91"/>
      <c r="G250" s="196"/>
      <c r="H250" s="188" t="str">
        <f>IF(ISNA(VLOOKUP(F250,DECLARATIONS!C$5:D$292,2,FALSE)),"",IF(VLOOKUP(F250,DECLARATIONS!C$5:D$292,2,FALSE)="","NOT DECLARED",VLOOKUP(F250,DECLARATIONS!C$5:D$292,2,FALSE)))</f>
        <v/>
      </c>
      <c r="I250" s="186">
        <f>IF(LOWER(G250)="dnf",1,IF(G250&lt;ScoringTable!B$3,ScoringTable!I$2,VLOOKUP((1000-G250),ScoringTable!G$2:I$95,3)))</f>
        <v>0</v>
      </c>
      <c r="J250" s="186" t="str" cm="1">
        <f t="array" ref="J250">IF(ISBLANK(G250), "", IF(NOT(ISNUMBER(G250)), "Not a valid time", IF(E250="","", IF(RIGHT(E250)="B", _xlfn.IFS(G250&gt;Data!$Z$7,"...",G250&gt;Data!$AA$7,"Stage 1",G250&gt;Data!$AB$7,"Stage 2",G250&gt;Data!$AC$7,"Stage 3",G250&gt;Data!$AD$7,"Stage 4",G250&gt;Data!$AE$7,"Stage 5",G250&gt;Data!$AF$7,"Stage 6",G250&gt;Data!$AG$7,"Stage 7",G250&gt;Data!$AH$7,"Stage 8",G250&lt;=Data!$AH$7,"Stage 9"), _xlfn.IFS(G250&gt;Data!$Z$18,"...",G250&gt;Data!$AA$18,"Stage 1",G250&gt;Data!$AB$18,"Stage 2",G250&gt;Data!$AC$18,"Stage 3",G250&gt;Data!$AD$18,"Stage 4",G250&gt;Data!$AE$18,"Stage 5",G250&gt;Data!$AF$18,"Stage 6",G250&gt;Data!$AG$18,"Stage 7",G250&gt;Data!$AH$18,"Stage 8",G250&lt;=Data!$AH$18,"Stage 9")))))</f>
        <v/>
      </c>
      <c r="K250" s="266" t="str" cm="1">
        <f t="array" ref="K250">IFERROR(_xlfn.IFNA(
                      _xlfn.IFS(
                      G250="", "",
                      AND(E250="U9B",G250&lt;=Data!$AI$7), "U9 Boys record",
                      AND(E250="U11B",G250&lt;=Data!$AI$12), "U11 Boys record",
                      AND(E250="U9G",G250&lt;=Data!$AI$18), "U9 Girls record",
                      AND(E250="U11G",G250&lt;=Data!$AI$23), "U11 Girls record"
                       ),""), "")</f>
        <v/>
      </c>
    </row>
    <row r="251" spans="1:11" s="11" customFormat="1" ht="16" customHeight="1">
      <c r="A251" s="187" t="s">
        <v>2</v>
      </c>
      <c r="B251" s="188" t="str">
        <f>IF(ISNA(VLOOKUP($F251,DECLARATIONS!C$5:D$292,2,FALSE)),"",IF(VLOOKUP($F251,DECLARATIONS!C$5:D$292,2,FALSE)="","NOT DECLARED",IF(ISNA(_xlfn.TEXTBEFORE(VLOOKUP($F251,DECLARATIONS!C$5:D$292,2,FALSE)," ")),VLOOKUP($F251,DECLARATIONS!C$5:D$292,2,FALSE),_xlfn.TEXTBEFORE(VLOOKUP($F251,DECLARATIONS!C$5:D$292,2,FALSE)," "))))</f>
        <v/>
      </c>
      <c r="C251" s="188" t="str">
        <f>IF(ISNA(VLOOKUP($F251,DECLARATIONS!C$5:D$292,2,FALSE)),"",IF(VLOOKUP($F251,DECLARATIONS!C$5:D$292,2,FALSE)="","NOT DECLARED",IF(ISNA(_xlfn.TEXTAFTER(VLOOKUP($F251,DECLARATIONS!C$5:D$292,2,FALSE)," ")),VLOOKUP($F251,DECLARATIONS!C$5:D$292,2,FALSE),_xlfn.TEXTAFTER(VLOOKUP($F251,DECLARATIONS!C$5:D$292,2,FALSE)," "))))</f>
        <v/>
      </c>
      <c r="D251" s="188" t="str">
        <f>IF(ISNA(VLOOKUP($F251,DECLARATIONS!$C$5:$G$292,5,FALSE)),"",IF(VLOOKUP($F251,DECLARATIONS!$C$5:$G$292,5,FALSE)="","NOT DECLARED",VLOOKUP($F251,DECLARATIONS!$C$5:$G$292,5,FALSE)))</f>
        <v/>
      </c>
      <c r="E251" s="188" t="str">
        <f>IF(ISNA(VLOOKUP($F251,DECLARATIONS!$C$5:$F$292,4,FALSE)),"",IF(VLOOKUP($F251,DECLARATIONS!$C$5:$F$292,4,FALSE)="","NOT DECLARED",VLOOKUP($F251,DECLARATIONS!$C$5:$F$292,4,FALSE)&amp;LEFT(VLOOKUP($F251,DECLARATIONS!$C$5:$H$292,6,FALSE))))</f>
        <v/>
      </c>
      <c r="F251" s="91"/>
      <c r="G251" s="196"/>
      <c r="H251" s="188" t="str">
        <f>IF(ISNA(VLOOKUP(F251,DECLARATIONS!C$5:D$292,2,FALSE)),"",IF(VLOOKUP(F251,DECLARATIONS!C$5:D$292,2,FALSE)="","NOT DECLARED",VLOOKUP(F251,DECLARATIONS!C$5:D$292,2,FALSE)))</f>
        <v/>
      </c>
      <c r="I251" s="186">
        <f>IF(LOWER(G251)="dnf",1,IF(G251&lt;ScoringTable!B$3,ScoringTable!I$2,VLOOKUP((1000-G251),ScoringTable!G$2:I$95,3)))</f>
        <v>0</v>
      </c>
      <c r="J251" s="186" t="str" cm="1">
        <f t="array" ref="J251">IF(ISBLANK(G251), "", IF(NOT(ISNUMBER(G251)), "Not a valid time", IF(E251="","", IF(RIGHT(E251)="B", _xlfn.IFS(G251&gt;Data!$Z$7,"...",G251&gt;Data!$AA$7,"Stage 1",G251&gt;Data!$AB$7,"Stage 2",G251&gt;Data!$AC$7,"Stage 3",G251&gt;Data!$AD$7,"Stage 4",G251&gt;Data!$AE$7,"Stage 5",G251&gt;Data!$AF$7,"Stage 6",G251&gt;Data!$AG$7,"Stage 7",G251&gt;Data!$AH$7,"Stage 8",G251&lt;=Data!$AH$7,"Stage 9"), _xlfn.IFS(G251&gt;Data!$Z$18,"...",G251&gt;Data!$AA$18,"Stage 1",G251&gt;Data!$AB$18,"Stage 2",G251&gt;Data!$AC$18,"Stage 3",G251&gt;Data!$AD$18,"Stage 4",G251&gt;Data!$AE$18,"Stage 5",G251&gt;Data!$AF$18,"Stage 6",G251&gt;Data!$AG$18,"Stage 7",G251&gt;Data!$AH$18,"Stage 8",G251&lt;=Data!$AH$18,"Stage 9")))))</f>
        <v/>
      </c>
      <c r="K251" s="266" t="str" cm="1">
        <f t="array" ref="K251">IFERROR(_xlfn.IFNA(
                      _xlfn.IFS(
                      G251="", "",
                      AND(E251="U9B",G251&lt;=Data!$AI$7), "U9 Boys record",
                      AND(E251="U11B",G251&lt;=Data!$AI$12), "U11 Boys record",
                      AND(E251="U9G",G251&lt;=Data!$AI$18), "U9 Girls record",
                      AND(E251="U11G",G251&lt;=Data!$AI$23), "U11 Girls record"
                       ),""), "")</f>
        <v/>
      </c>
    </row>
    <row r="252" spans="1:11" s="11" customFormat="1" ht="16" customHeight="1">
      <c r="A252" s="187" t="s">
        <v>2</v>
      </c>
      <c r="B252" s="188" t="str">
        <f>IF(ISNA(VLOOKUP($F252,DECLARATIONS!C$5:D$292,2,FALSE)),"",IF(VLOOKUP($F252,DECLARATIONS!C$5:D$292,2,FALSE)="","NOT DECLARED",IF(ISNA(_xlfn.TEXTBEFORE(VLOOKUP($F252,DECLARATIONS!C$5:D$292,2,FALSE)," ")),VLOOKUP($F252,DECLARATIONS!C$5:D$292,2,FALSE),_xlfn.TEXTBEFORE(VLOOKUP($F252,DECLARATIONS!C$5:D$292,2,FALSE)," "))))</f>
        <v/>
      </c>
      <c r="C252" s="188" t="str">
        <f>IF(ISNA(VLOOKUP($F252,DECLARATIONS!C$5:D$292,2,FALSE)),"",IF(VLOOKUP($F252,DECLARATIONS!C$5:D$292,2,FALSE)="","NOT DECLARED",IF(ISNA(_xlfn.TEXTAFTER(VLOOKUP($F252,DECLARATIONS!C$5:D$292,2,FALSE)," ")),VLOOKUP($F252,DECLARATIONS!C$5:D$292,2,FALSE),_xlfn.TEXTAFTER(VLOOKUP($F252,DECLARATIONS!C$5:D$292,2,FALSE)," "))))</f>
        <v/>
      </c>
      <c r="D252" s="188" t="str">
        <f>IF(ISNA(VLOOKUP($F252,DECLARATIONS!$C$5:$G$292,5,FALSE)),"",IF(VLOOKUP($F252,DECLARATIONS!$C$5:$G$292,5,FALSE)="","NOT DECLARED",VLOOKUP($F252,DECLARATIONS!$C$5:$G$292,5,FALSE)))</f>
        <v/>
      </c>
      <c r="E252" s="188" t="str">
        <f>IF(ISNA(VLOOKUP($F252,DECLARATIONS!$C$5:$F$292,4,FALSE)),"",IF(VLOOKUP($F252,DECLARATIONS!$C$5:$F$292,4,FALSE)="","NOT DECLARED",VLOOKUP($F252,DECLARATIONS!$C$5:$F$292,4,FALSE)&amp;LEFT(VLOOKUP($F252,DECLARATIONS!$C$5:$H$292,6,FALSE))))</f>
        <v/>
      </c>
      <c r="F252" s="91"/>
      <c r="G252" s="196"/>
      <c r="H252" s="188" t="str">
        <f>IF(ISNA(VLOOKUP(F252,DECLARATIONS!C$5:D$292,2,FALSE)),"",IF(VLOOKUP(F252,DECLARATIONS!C$5:D$292,2,FALSE)="","NOT DECLARED",VLOOKUP(F252,DECLARATIONS!C$5:D$292,2,FALSE)))</f>
        <v/>
      </c>
      <c r="I252" s="186">
        <f>IF(LOWER(G252)="dnf",1,IF(G252&lt;ScoringTable!B$3,ScoringTable!I$2,VLOOKUP((1000-G252),ScoringTable!G$2:I$95,3)))</f>
        <v>0</v>
      </c>
      <c r="J252" s="186" t="str" cm="1">
        <f t="array" ref="J252">IF(ISBLANK(G252), "", IF(NOT(ISNUMBER(G252)), "Not a valid time", IF(E252="","", IF(RIGHT(E252)="B", _xlfn.IFS(G252&gt;Data!$Z$7,"...",G252&gt;Data!$AA$7,"Stage 1",G252&gt;Data!$AB$7,"Stage 2",G252&gt;Data!$AC$7,"Stage 3",G252&gt;Data!$AD$7,"Stage 4",G252&gt;Data!$AE$7,"Stage 5",G252&gt;Data!$AF$7,"Stage 6",G252&gt;Data!$AG$7,"Stage 7",G252&gt;Data!$AH$7,"Stage 8",G252&lt;=Data!$AH$7,"Stage 9"), _xlfn.IFS(G252&gt;Data!$Z$18,"...",G252&gt;Data!$AA$18,"Stage 1",G252&gt;Data!$AB$18,"Stage 2",G252&gt;Data!$AC$18,"Stage 3",G252&gt;Data!$AD$18,"Stage 4",G252&gt;Data!$AE$18,"Stage 5",G252&gt;Data!$AF$18,"Stage 6",G252&gt;Data!$AG$18,"Stage 7",G252&gt;Data!$AH$18,"Stage 8",G252&lt;=Data!$AH$18,"Stage 9")))))</f>
        <v/>
      </c>
      <c r="K252" s="266" t="str" cm="1">
        <f t="array" ref="K252">IFERROR(_xlfn.IFNA(
                      _xlfn.IFS(
                      G252="", "",
                      AND(E252="U9B",G252&lt;=Data!$AI$7), "U9 Boys record",
                      AND(E252="U11B",G252&lt;=Data!$AI$12), "U11 Boys record",
                      AND(E252="U9G",G252&lt;=Data!$AI$18), "U9 Girls record",
                      AND(E252="U11G",G252&lt;=Data!$AI$23), "U11 Girls record"
                       ),""), "")</f>
        <v/>
      </c>
    </row>
    <row r="253" spans="1:11" s="11" customFormat="1" ht="16" customHeight="1">
      <c r="A253" s="187" t="s">
        <v>2</v>
      </c>
      <c r="B253" s="188" t="str">
        <f>IF(ISNA(VLOOKUP($F253,DECLARATIONS!C$5:D$292,2,FALSE)),"",IF(VLOOKUP($F253,DECLARATIONS!C$5:D$292,2,FALSE)="","NOT DECLARED",IF(ISNA(_xlfn.TEXTBEFORE(VLOOKUP($F253,DECLARATIONS!C$5:D$292,2,FALSE)," ")),VLOOKUP($F253,DECLARATIONS!C$5:D$292,2,FALSE),_xlfn.TEXTBEFORE(VLOOKUP($F253,DECLARATIONS!C$5:D$292,2,FALSE)," "))))</f>
        <v/>
      </c>
      <c r="C253" s="188" t="str">
        <f>IF(ISNA(VLOOKUP($F253,DECLARATIONS!C$5:D$292,2,FALSE)),"",IF(VLOOKUP($F253,DECLARATIONS!C$5:D$292,2,FALSE)="","NOT DECLARED",IF(ISNA(_xlfn.TEXTAFTER(VLOOKUP($F253,DECLARATIONS!C$5:D$292,2,FALSE)," ")),VLOOKUP($F253,DECLARATIONS!C$5:D$292,2,FALSE),_xlfn.TEXTAFTER(VLOOKUP($F253,DECLARATIONS!C$5:D$292,2,FALSE)," "))))</f>
        <v/>
      </c>
      <c r="D253" s="188" t="str">
        <f>IF(ISNA(VLOOKUP($F253,DECLARATIONS!$C$5:$G$292,5,FALSE)),"",IF(VLOOKUP($F253,DECLARATIONS!$C$5:$G$292,5,FALSE)="","NOT DECLARED",VLOOKUP($F253,DECLARATIONS!$C$5:$G$292,5,FALSE)))</f>
        <v/>
      </c>
      <c r="E253" s="188" t="str">
        <f>IF(ISNA(VLOOKUP($F253,DECLARATIONS!$C$5:$F$292,4,FALSE)),"",IF(VLOOKUP($F253,DECLARATIONS!$C$5:$F$292,4,FALSE)="","NOT DECLARED",VLOOKUP($F253,DECLARATIONS!$C$5:$F$292,4,FALSE)&amp;LEFT(VLOOKUP($F253,DECLARATIONS!$C$5:$H$292,6,FALSE))))</f>
        <v/>
      </c>
      <c r="F253" s="91"/>
      <c r="G253" s="196"/>
      <c r="H253" s="188" t="str">
        <f>IF(ISNA(VLOOKUP(F253,DECLARATIONS!C$5:D$292,2,FALSE)),"",IF(VLOOKUP(F253,DECLARATIONS!C$5:D$292,2,FALSE)="","NOT DECLARED",VLOOKUP(F253,DECLARATIONS!C$5:D$292,2,FALSE)))</f>
        <v/>
      </c>
      <c r="I253" s="186">
        <f>IF(LOWER(G253)="dnf",1,IF(G253&lt;ScoringTable!B$3,ScoringTable!I$2,VLOOKUP((1000-G253),ScoringTable!G$2:I$95,3)))</f>
        <v>0</v>
      </c>
      <c r="J253" s="186" t="str" cm="1">
        <f t="array" ref="J253">IF(ISBLANK(G253), "", IF(NOT(ISNUMBER(G253)), "Not a valid time", IF(E253="","", IF(RIGHT(E253)="B", _xlfn.IFS(G253&gt;Data!$Z$7,"...",G253&gt;Data!$AA$7,"Stage 1",G253&gt;Data!$AB$7,"Stage 2",G253&gt;Data!$AC$7,"Stage 3",G253&gt;Data!$AD$7,"Stage 4",G253&gt;Data!$AE$7,"Stage 5",G253&gt;Data!$AF$7,"Stage 6",G253&gt;Data!$AG$7,"Stage 7",G253&gt;Data!$AH$7,"Stage 8",G253&lt;=Data!$AH$7,"Stage 9"), _xlfn.IFS(G253&gt;Data!$Z$18,"...",G253&gt;Data!$AA$18,"Stage 1",G253&gt;Data!$AB$18,"Stage 2",G253&gt;Data!$AC$18,"Stage 3",G253&gt;Data!$AD$18,"Stage 4",G253&gt;Data!$AE$18,"Stage 5",G253&gt;Data!$AF$18,"Stage 6",G253&gt;Data!$AG$18,"Stage 7",G253&gt;Data!$AH$18,"Stage 8",G253&lt;=Data!$AH$18,"Stage 9")))))</f>
        <v/>
      </c>
      <c r="K253" s="266" t="str" cm="1">
        <f t="array" ref="K253">IFERROR(_xlfn.IFNA(
                      _xlfn.IFS(
                      G253="", "",
                      AND(E253="U9B",G253&lt;=Data!$AI$7), "U9 Boys record",
                      AND(E253="U11B",G253&lt;=Data!$AI$12), "U11 Boys record",
                      AND(E253="U9G",G253&lt;=Data!$AI$18), "U9 Girls record",
                      AND(E253="U11G",G253&lt;=Data!$AI$23), "U11 Girls record"
                       ),""), "")</f>
        <v/>
      </c>
    </row>
    <row r="254" spans="1:11" s="11" customFormat="1" ht="16" customHeight="1">
      <c r="A254" s="187" t="s">
        <v>2</v>
      </c>
      <c r="B254" s="188" t="str">
        <f>IF(ISNA(VLOOKUP($F254,DECLARATIONS!C$5:D$292,2,FALSE)),"",IF(VLOOKUP($F254,DECLARATIONS!C$5:D$292,2,FALSE)="","NOT DECLARED",IF(ISNA(_xlfn.TEXTBEFORE(VLOOKUP($F254,DECLARATIONS!C$5:D$292,2,FALSE)," ")),VLOOKUP($F254,DECLARATIONS!C$5:D$292,2,FALSE),_xlfn.TEXTBEFORE(VLOOKUP($F254,DECLARATIONS!C$5:D$292,2,FALSE)," "))))</f>
        <v/>
      </c>
      <c r="C254" s="188" t="str">
        <f>IF(ISNA(VLOOKUP($F254,DECLARATIONS!C$5:D$292,2,FALSE)),"",IF(VLOOKUP($F254,DECLARATIONS!C$5:D$292,2,FALSE)="","NOT DECLARED",IF(ISNA(_xlfn.TEXTAFTER(VLOOKUP($F254,DECLARATIONS!C$5:D$292,2,FALSE)," ")),VLOOKUP($F254,DECLARATIONS!C$5:D$292,2,FALSE),_xlfn.TEXTAFTER(VLOOKUP($F254,DECLARATIONS!C$5:D$292,2,FALSE)," "))))</f>
        <v/>
      </c>
      <c r="D254" s="188" t="str">
        <f>IF(ISNA(VLOOKUP($F254,DECLARATIONS!$C$5:$G$292,5,FALSE)),"",IF(VLOOKUP($F254,DECLARATIONS!$C$5:$G$292,5,FALSE)="","NOT DECLARED",VLOOKUP($F254,DECLARATIONS!$C$5:$G$292,5,FALSE)))</f>
        <v/>
      </c>
      <c r="E254" s="188" t="str">
        <f>IF(ISNA(VLOOKUP($F254,DECLARATIONS!$C$5:$F$292,4,FALSE)),"",IF(VLOOKUP($F254,DECLARATIONS!$C$5:$F$292,4,FALSE)="","NOT DECLARED",VLOOKUP($F254,DECLARATIONS!$C$5:$F$292,4,FALSE)&amp;LEFT(VLOOKUP($F254,DECLARATIONS!$C$5:$H$292,6,FALSE))))</f>
        <v/>
      </c>
      <c r="F254" s="91"/>
      <c r="G254" s="196"/>
      <c r="H254" s="188" t="str">
        <f>IF(ISNA(VLOOKUP(F254,DECLARATIONS!C$5:D$292,2,FALSE)),"",IF(VLOOKUP(F254,DECLARATIONS!C$5:D$292,2,FALSE)="","NOT DECLARED",VLOOKUP(F254,DECLARATIONS!C$5:D$292,2,FALSE)))</f>
        <v/>
      </c>
      <c r="I254" s="186">
        <f>IF(LOWER(G254)="dnf",1,IF(G254&lt;ScoringTable!B$3,ScoringTable!I$2,VLOOKUP((1000-G254),ScoringTable!G$2:I$95,3)))</f>
        <v>0</v>
      </c>
      <c r="J254" s="186" t="str" cm="1">
        <f t="array" ref="J254">IF(ISBLANK(G254), "", IF(NOT(ISNUMBER(G254)), "Not a valid time", IF(E254="","", IF(RIGHT(E254)="B", _xlfn.IFS(G254&gt;Data!$Z$7,"...",G254&gt;Data!$AA$7,"Stage 1",G254&gt;Data!$AB$7,"Stage 2",G254&gt;Data!$AC$7,"Stage 3",G254&gt;Data!$AD$7,"Stage 4",G254&gt;Data!$AE$7,"Stage 5",G254&gt;Data!$AF$7,"Stage 6",G254&gt;Data!$AG$7,"Stage 7",G254&gt;Data!$AH$7,"Stage 8",G254&lt;=Data!$AH$7,"Stage 9"), _xlfn.IFS(G254&gt;Data!$Z$18,"...",G254&gt;Data!$AA$18,"Stage 1",G254&gt;Data!$AB$18,"Stage 2",G254&gt;Data!$AC$18,"Stage 3",G254&gt;Data!$AD$18,"Stage 4",G254&gt;Data!$AE$18,"Stage 5",G254&gt;Data!$AF$18,"Stage 6",G254&gt;Data!$AG$18,"Stage 7",G254&gt;Data!$AH$18,"Stage 8",G254&lt;=Data!$AH$18,"Stage 9")))))</f>
        <v/>
      </c>
      <c r="K254" s="266" t="str" cm="1">
        <f t="array" ref="K254">IFERROR(_xlfn.IFNA(
                      _xlfn.IFS(
                      G254="", "",
                      AND(E254="U9B",G254&lt;=Data!$AI$7), "U9 Boys record",
                      AND(E254="U11B",G254&lt;=Data!$AI$12), "U11 Boys record",
                      AND(E254="U9G",G254&lt;=Data!$AI$18), "U9 Girls record",
                      AND(E254="U11G",G254&lt;=Data!$AI$23), "U11 Girls record"
                       ),""), "")</f>
        <v/>
      </c>
    </row>
    <row r="255" spans="1:11" s="11" customFormat="1" ht="16" customHeight="1">
      <c r="A255" s="187" t="s">
        <v>2</v>
      </c>
      <c r="B255" s="188" t="str">
        <f>IF(ISNA(VLOOKUP($F255,DECLARATIONS!C$5:D$292,2,FALSE)),"",IF(VLOOKUP($F255,DECLARATIONS!C$5:D$292,2,FALSE)="","NOT DECLARED",IF(ISNA(_xlfn.TEXTBEFORE(VLOOKUP($F255,DECLARATIONS!C$5:D$292,2,FALSE)," ")),VLOOKUP($F255,DECLARATIONS!C$5:D$292,2,FALSE),_xlfn.TEXTBEFORE(VLOOKUP($F255,DECLARATIONS!C$5:D$292,2,FALSE)," "))))</f>
        <v/>
      </c>
      <c r="C255" s="188" t="str">
        <f>IF(ISNA(VLOOKUP($F255,DECLARATIONS!C$5:D$292,2,FALSE)),"",IF(VLOOKUP($F255,DECLARATIONS!C$5:D$292,2,FALSE)="","NOT DECLARED",IF(ISNA(_xlfn.TEXTAFTER(VLOOKUP($F255,DECLARATIONS!C$5:D$292,2,FALSE)," ")),VLOOKUP($F255,DECLARATIONS!C$5:D$292,2,FALSE),_xlfn.TEXTAFTER(VLOOKUP($F255,DECLARATIONS!C$5:D$292,2,FALSE)," "))))</f>
        <v/>
      </c>
      <c r="D255" s="188" t="str">
        <f>IF(ISNA(VLOOKUP($F255,DECLARATIONS!$C$5:$G$292,5,FALSE)),"",IF(VLOOKUP($F255,DECLARATIONS!$C$5:$G$292,5,FALSE)="","NOT DECLARED",VLOOKUP($F255,DECLARATIONS!$C$5:$G$292,5,FALSE)))</f>
        <v/>
      </c>
      <c r="E255" s="188" t="str">
        <f>IF(ISNA(VLOOKUP($F255,DECLARATIONS!$C$5:$F$292,4,FALSE)),"",IF(VLOOKUP($F255,DECLARATIONS!$C$5:$F$292,4,FALSE)="","NOT DECLARED",VLOOKUP($F255,DECLARATIONS!$C$5:$F$292,4,FALSE)&amp;LEFT(VLOOKUP($F255,DECLARATIONS!$C$5:$H$292,6,FALSE))))</f>
        <v/>
      </c>
      <c r="F255" s="91"/>
      <c r="G255" s="196"/>
      <c r="H255" s="188" t="str">
        <f>IF(ISNA(VLOOKUP(F255,DECLARATIONS!C$5:D$292,2,FALSE)),"",IF(VLOOKUP(F255,DECLARATIONS!C$5:D$292,2,FALSE)="","NOT DECLARED",VLOOKUP(F255,DECLARATIONS!C$5:D$292,2,FALSE)))</f>
        <v/>
      </c>
      <c r="I255" s="186">
        <f>IF(LOWER(G255)="dnf",1,IF(G255&lt;ScoringTable!B$3,ScoringTable!I$2,VLOOKUP((1000-G255),ScoringTable!G$2:I$95,3)))</f>
        <v>0</v>
      </c>
      <c r="J255" s="186" t="str" cm="1">
        <f t="array" ref="J255">IF(ISBLANK(G255), "", IF(NOT(ISNUMBER(G255)), "Not a valid time", IF(E255="","", IF(RIGHT(E255)="B", _xlfn.IFS(G255&gt;Data!$Z$7,"...",G255&gt;Data!$AA$7,"Stage 1",G255&gt;Data!$AB$7,"Stage 2",G255&gt;Data!$AC$7,"Stage 3",G255&gt;Data!$AD$7,"Stage 4",G255&gt;Data!$AE$7,"Stage 5",G255&gt;Data!$AF$7,"Stage 6",G255&gt;Data!$AG$7,"Stage 7",G255&gt;Data!$AH$7,"Stage 8",G255&lt;=Data!$AH$7,"Stage 9"), _xlfn.IFS(G255&gt;Data!$Z$18,"...",G255&gt;Data!$AA$18,"Stage 1",G255&gt;Data!$AB$18,"Stage 2",G255&gt;Data!$AC$18,"Stage 3",G255&gt;Data!$AD$18,"Stage 4",G255&gt;Data!$AE$18,"Stage 5",G255&gt;Data!$AF$18,"Stage 6",G255&gt;Data!$AG$18,"Stage 7",G255&gt;Data!$AH$18,"Stage 8",G255&lt;=Data!$AH$18,"Stage 9")))))</f>
        <v/>
      </c>
      <c r="K255" s="266" t="str" cm="1">
        <f t="array" ref="K255">IFERROR(_xlfn.IFNA(
                      _xlfn.IFS(
                      G255="", "",
                      AND(E255="U9B",G255&lt;=Data!$AI$7), "U9 Boys record",
                      AND(E255="U11B",G255&lt;=Data!$AI$12), "U11 Boys record",
                      AND(E255="U9G",G255&lt;=Data!$AI$18), "U9 Girls record",
                      AND(E255="U11G",G255&lt;=Data!$AI$23), "U11 Girls record"
                       ),""), "")</f>
        <v/>
      </c>
    </row>
    <row r="256" spans="1:11" s="11" customFormat="1" ht="16" customHeight="1">
      <c r="A256" s="187" t="s">
        <v>2</v>
      </c>
      <c r="B256" s="188" t="str">
        <f>IF(ISNA(VLOOKUP($F256,DECLARATIONS!C$5:D$292,2,FALSE)),"",IF(VLOOKUP($F256,DECLARATIONS!C$5:D$292,2,FALSE)="","NOT DECLARED",IF(ISNA(_xlfn.TEXTBEFORE(VLOOKUP($F256,DECLARATIONS!C$5:D$292,2,FALSE)," ")),VLOOKUP($F256,DECLARATIONS!C$5:D$292,2,FALSE),_xlfn.TEXTBEFORE(VLOOKUP($F256,DECLARATIONS!C$5:D$292,2,FALSE)," "))))</f>
        <v/>
      </c>
      <c r="C256" s="188" t="str">
        <f>IF(ISNA(VLOOKUP($F256,DECLARATIONS!C$5:D$292,2,FALSE)),"",IF(VLOOKUP($F256,DECLARATIONS!C$5:D$292,2,FALSE)="","NOT DECLARED",IF(ISNA(_xlfn.TEXTAFTER(VLOOKUP($F256,DECLARATIONS!C$5:D$292,2,FALSE)," ")),VLOOKUP($F256,DECLARATIONS!C$5:D$292,2,FALSE),_xlfn.TEXTAFTER(VLOOKUP($F256,DECLARATIONS!C$5:D$292,2,FALSE)," "))))</f>
        <v/>
      </c>
      <c r="D256" s="188" t="str">
        <f>IF(ISNA(VLOOKUP($F256,DECLARATIONS!$C$5:$G$292,5,FALSE)),"",IF(VLOOKUP($F256,DECLARATIONS!$C$5:$G$292,5,FALSE)="","NOT DECLARED",VLOOKUP($F256,DECLARATIONS!$C$5:$G$292,5,FALSE)))</f>
        <v/>
      </c>
      <c r="E256" s="188" t="str">
        <f>IF(ISNA(VLOOKUP($F256,DECLARATIONS!$C$5:$F$292,4,FALSE)),"",IF(VLOOKUP($F256,DECLARATIONS!$C$5:$F$292,4,FALSE)="","NOT DECLARED",VLOOKUP($F256,DECLARATIONS!$C$5:$F$292,4,FALSE)&amp;LEFT(VLOOKUP($F256,DECLARATIONS!$C$5:$H$292,6,FALSE))))</f>
        <v/>
      </c>
      <c r="F256" s="91"/>
      <c r="G256" s="196"/>
      <c r="H256" s="188" t="str">
        <f>IF(ISNA(VLOOKUP(F256,DECLARATIONS!C$5:D$292,2,FALSE)),"",IF(VLOOKUP(F256,DECLARATIONS!C$5:D$292,2,FALSE)="","NOT DECLARED",VLOOKUP(F256,DECLARATIONS!C$5:D$292,2,FALSE)))</f>
        <v/>
      </c>
      <c r="I256" s="186">
        <f>IF(LOWER(G256)="dnf",1,IF(G256&lt;ScoringTable!B$3,ScoringTable!I$2,VLOOKUP((1000-G256),ScoringTable!G$2:I$95,3)))</f>
        <v>0</v>
      </c>
      <c r="J256" s="186" t="str" cm="1">
        <f t="array" ref="J256">IF(ISBLANK(G256), "", IF(NOT(ISNUMBER(G256)), "Not a valid time", IF(E256="","", IF(RIGHT(E256)="B", _xlfn.IFS(G256&gt;Data!$Z$7,"...",G256&gt;Data!$AA$7,"Stage 1",G256&gt;Data!$AB$7,"Stage 2",G256&gt;Data!$AC$7,"Stage 3",G256&gt;Data!$AD$7,"Stage 4",G256&gt;Data!$AE$7,"Stage 5",G256&gt;Data!$AF$7,"Stage 6",G256&gt;Data!$AG$7,"Stage 7",G256&gt;Data!$AH$7,"Stage 8",G256&lt;=Data!$AH$7,"Stage 9"), _xlfn.IFS(G256&gt;Data!$Z$18,"...",G256&gt;Data!$AA$18,"Stage 1",G256&gt;Data!$AB$18,"Stage 2",G256&gt;Data!$AC$18,"Stage 3",G256&gt;Data!$AD$18,"Stage 4",G256&gt;Data!$AE$18,"Stage 5",G256&gt;Data!$AF$18,"Stage 6",G256&gt;Data!$AG$18,"Stage 7",G256&gt;Data!$AH$18,"Stage 8",G256&lt;=Data!$AH$18,"Stage 9")))))</f>
        <v/>
      </c>
      <c r="K256" s="266" t="str" cm="1">
        <f t="array" ref="K256">IFERROR(_xlfn.IFNA(
                      _xlfn.IFS(
                      G256="", "",
                      AND(E256="U9B",G256&lt;=Data!$AI$7), "U9 Boys record",
                      AND(E256="U11B",G256&lt;=Data!$AI$12), "U11 Boys record",
                      AND(E256="U9G",G256&lt;=Data!$AI$18), "U9 Girls record",
                      AND(E256="U11G",G256&lt;=Data!$AI$23), "U11 Girls record"
                       ),""), "")</f>
        <v/>
      </c>
    </row>
    <row r="257" spans="1:11" s="11" customFormat="1" ht="16" customHeight="1">
      <c r="A257" s="187" t="s">
        <v>2</v>
      </c>
      <c r="B257" s="188" t="str">
        <f>IF(ISNA(VLOOKUP($F257,DECLARATIONS!C$5:D$292,2,FALSE)),"",IF(VLOOKUP($F257,DECLARATIONS!C$5:D$292,2,FALSE)="","NOT DECLARED",IF(ISNA(_xlfn.TEXTBEFORE(VLOOKUP($F257,DECLARATIONS!C$5:D$292,2,FALSE)," ")),VLOOKUP($F257,DECLARATIONS!C$5:D$292,2,FALSE),_xlfn.TEXTBEFORE(VLOOKUP($F257,DECLARATIONS!C$5:D$292,2,FALSE)," "))))</f>
        <v/>
      </c>
      <c r="C257" s="188" t="str">
        <f>IF(ISNA(VLOOKUP($F257,DECLARATIONS!C$5:D$292,2,FALSE)),"",IF(VLOOKUP($F257,DECLARATIONS!C$5:D$292,2,FALSE)="","NOT DECLARED",IF(ISNA(_xlfn.TEXTAFTER(VLOOKUP($F257,DECLARATIONS!C$5:D$292,2,FALSE)," ")),VLOOKUP($F257,DECLARATIONS!C$5:D$292,2,FALSE),_xlfn.TEXTAFTER(VLOOKUP($F257,DECLARATIONS!C$5:D$292,2,FALSE)," "))))</f>
        <v/>
      </c>
      <c r="D257" s="188" t="str">
        <f>IF(ISNA(VLOOKUP($F257,DECLARATIONS!$C$5:$G$292,5,FALSE)),"",IF(VLOOKUP($F257,DECLARATIONS!$C$5:$G$292,5,FALSE)="","NOT DECLARED",VLOOKUP($F257,DECLARATIONS!$C$5:$G$292,5,FALSE)))</f>
        <v/>
      </c>
      <c r="E257" s="188" t="str">
        <f>IF(ISNA(VLOOKUP($F257,DECLARATIONS!$C$5:$F$292,4,FALSE)),"",IF(VLOOKUP($F257,DECLARATIONS!$C$5:$F$292,4,FALSE)="","NOT DECLARED",VLOOKUP($F257,DECLARATIONS!$C$5:$F$292,4,FALSE)&amp;LEFT(VLOOKUP($F257,DECLARATIONS!$C$5:$H$292,6,FALSE))))</f>
        <v/>
      </c>
      <c r="F257" s="91"/>
      <c r="G257" s="196"/>
      <c r="H257" s="188" t="str">
        <f>IF(ISNA(VLOOKUP(F257,DECLARATIONS!C$5:D$292,2,FALSE)),"",IF(VLOOKUP(F257,DECLARATIONS!C$5:D$292,2,FALSE)="","NOT DECLARED",VLOOKUP(F257,DECLARATIONS!C$5:D$292,2,FALSE)))</f>
        <v/>
      </c>
      <c r="I257" s="186">
        <f>IF(LOWER(G257)="dnf",1,IF(G257&lt;ScoringTable!B$3,ScoringTable!I$2,VLOOKUP((1000-G257),ScoringTable!G$2:I$95,3)))</f>
        <v>0</v>
      </c>
      <c r="J257" s="186" t="str" cm="1">
        <f t="array" ref="J257">IF(ISBLANK(G257), "", IF(NOT(ISNUMBER(G257)), "Not a valid time", IF(E257="","", IF(RIGHT(E257)="B", _xlfn.IFS(G257&gt;Data!$Z$7,"...",G257&gt;Data!$AA$7,"Stage 1",G257&gt;Data!$AB$7,"Stage 2",G257&gt;Data!$AC$7,"Stage 3",G257&gt;Data!$AD$7,"Stage 4",G257&gt;Data!$AE$7,"Stage 5",G257&gt;Data!$AF$7,"Stage 6",G257&gt;Data!$AG$7,"Stage 7",G257&gt;Data!$AH$7,"Stage 8",G257&lt;=Data!$AH$7,"Stage 9"), _xlfn.IFS(G257&gt;Data!$Z$18,"...",G257&gt;Data!$AA$18,"Stage 1",G257&gt;Data!$AB$18,"Stage 2",G257&gt;Data!$AC$18,"Stage 3",G257&gt;Data!$AD$18,"Stage 4",G257&gt;Data!$AE$18,"Stage 5",G257&gt;Data!$AF$18,"Stage 6",G257&gt;Data!$AG$18,"Stage 7",G257&gt;Data!$AH$18,"Stage 8",G257&lt;=Data!$AH$18,"Stage 9")))))</f>
        <v/>
      </c>
      <c r="K257" s="266" t="str" cm="1">
        <f t="array" ref="K257">IFERROR(_xlfn.IFNA(
                      _xlfn.IFS(
                      G257="", "",
                      AND(E257="U9B",G257&lt;=Data!$AI$7), "U9 Boys record",
                      AND(E257="U11B",G257&lt;=Data!$AI$12), "U11 Boys record",
                      AND(E257="U9G",G257&lt;=Data!$AI$18), "U9 Girls record",
                      AND(E257="U11G",G257&lt;=Data!$AI$23), "U11 Girls record"
                       ),""), "")</f>
        <v/>
      </c>
    </row>
    <row r="258" spans="1:11" s="11" customFormat="1" ht="16" customHeight="1">
      <c r="A258" s="187" t="s">
        <v>2</v>
      </c>
      <c r="B258" s="188" t="str">
        <f>IF(ISNA(VLOOKUP($F258,DECLARATIONS!C$5:D$292,2,FALSE)),"",IF(VLOOKUP($F258,DECLARATIONS!C$5:D$292,2,FALSE)="","NOT DECLARED",IF(ISNA(_xlfn.TEXTBEFORE(VLOOKUP($F258,DECLARATIONS!C$5:D$292,2,FALSE)," ")),VLOOKUP($F258,DECLARATIONS!C$5:D$292,2,FALSE),_xlfn.TEXTBEFORE(VLOOKUP($F258,DECLARATIONS!C$5:D$292,2,FALSE)," "))))</f>
        <v/>
      </c>
      <c r="C258" s="188" t="str">
        <f>IF(ISNA(VLOOKUP($F258,DECLARATIONS!C$5:D$292,2,FALSE)),"",IF(VLOOKUP($F258,DECLARATIONS!C$5:D$292,2,FALSE)="","NOT DECLARED",IF(ISNA(_xlfn.TEXTAFTER(VLOOKUP($F258,DECLARATIONS!C$5:D$292,2,FALSE)," ")),VLOOKUP($F258,DECLARATIONS!C$5:D$292,2,FALSE),_xlfn.TEXTAFTER(VLOOKUP($F258,DECLARATIONS!C$5:D$292,2,FALSE)," "))))</f>
        <v/>
      </c>
      <c r="D258" s="188" t="str">
        <f>IF(ISNA(VLOOKUP($F258,DECLARATIONS!$C$5:$G$292,5,FALSE)),"",IF(VLOOKUP($F258,DECLARATIONS!$C$5:$G$292,5,FALSE)="","NOT DECLARED",VLOOKUP($F258,DECLARATIONS!$C$5:$G$292,5,FALSE)))</f>
        <v/>
      </c>
      <c r="E258" s="188" t="str">
        <f>IF(ISNA(VLOOKUP($F258,DECLARATIONS!$C$5:$F$292,4,FALSE)),"",IF(VLOOKUP($F258,DECLARATIONS!$C$5:$F$292,4,FALSE)="","NOT DECLARED",VLOOKUP($F258,DECLARATIONS!$C$5:$F$292,4,FALSE)&amp;LEFT(VLOOKUP($F258,DECLARATIONS!$C$5:$H$292,6,FALSE))))</f>
        <v/>
      </c>
      <c r="F258" s="91"/>
      <c r="G258" s="196"/>
      <c r="H258" s="188" t="str">
        <f>IF(ISNA(VLOOKUP(F258,DECLARATIONS!C$5:D$292,2,FALSE)),"",IF(VLOOKUP(F258,DECLARATIONS!C$5:D$292,2,FALSE)="","NOT DECLARED",VLOOKUP(F258,DECLARATIONS!C$5:D$292,2,FALSE)))</f>
        <v/>
      </c>
      <c r="I258" s="186">
        <f>IF(LOWER(G258)="dnf",1,IF(G258&lt;ScoringTable!B$3,ScoringTable!I$2,VLOOKUP((1000-G258),ScoringTable!G$2:I$95,3)))</f>
        <v>0</v>
      </c>
      <c r="J258" s="186" t="str" cm="1">
        <f t="array" ref="J258">IF(ISBLANK(G258), "", IF(NOT(ISNUMBER(G258)), "Not a valid time", IF(E258="","", IF(RIGHT(E258)="B", _xlfn.IFS(G258&gt;Data!$Z$7,"...",G258&gt;Data!$AA$7,"Stage 1",G258&gt;Data!$AB$7,"Stage 2",G258&gt;Data!$AC$7,"Stage 3",G258&gt;Data!$AD$7,"Stage 4",G258&gt;Data!$AE$7,"Stage 5",G258&gt;Data!$AF$7,"Stage 6",G258&gt;Data!$AG$7,"Stage 7",G258&gt;Data!$AH$7,"Stage 8",G258&lt;=Data!$AH$7,"Stage 9"), _xlfn.IFS(G258&gt;Data!$Z$18,"...",G258&gt;Data!$AA$18,"Stage 1",G258&gt;Data!$AB$18,"Stage 2",G258&gt;Data!$AC$18,"Stage 3",G258&gt;Data!$AD$18,"Stage 4",G258&gt;Data!$AE$18,"Stage 5",G258&gt;Data!$AF$18,"Stage 6",G258&gt;Data!$AG$18,"Stage 7",G258&gt;Data!$AH$18,"Stage 8",G258&lt;=Data!$AH$18,"Stage 9")))))</f>
        <v/>
      </c>
      <c r="K258" s="266" t="str" cm="1">
        <f t="array" ref="K258">IFERROR(_xlfn.IFNA(
                      _xlfn.IFS(
                      G258="", "",
                      AND(E258="U9B",G258&lt;=Data!$AI$7), "U9 Boys record",
                      AND(E258="U11B",G258&lt;=Data!$AI$12), "U11 Boys record",
                      AND(E258="U9G",G258&lt;=Data!$AI$18), "U9 Girls record",
                      AND(E258="U11G",G258&lt;=Data!$AI$23), "U11 Girls record"
                       ),""), "")</f>
        <v/>
      </c>
    </row>
    <row r="259" spans="1:11" s="11" customFormat="1" ht="16" customHeight="1">
      <c r="A259" s="187" t="s">
        <v>2</v>
      </c>
      <c r="B259" s="188" t="str">
        <f>IF(ISNA(VLOOKUP($F259,DECLARATIONS!C$5:D$292,2,FALSE)),"",IF(VLOOKUP($F259,DECLARATIONS!C$5:D$292,2,FALSE)="","NOT DECLARED",IF(ISNA(_xlfn.TEXTBEFORE(VLOOKUP($F259,DECLARATIONS!C$5:D$292,2,FALSE)," ")),VLOOKUP($F259,DECLARATIONS!C$5:D$292,2,FALSE),_xlfn.TEXTBEFORE(VLOOKUP($F259,DECLARATIONS!C$5:D$292,2,FALSE)," "))))</f>
        <v/>
      </c>
      <c r="C259" s="188" t="str">
        <f>IF(ISNA(VLOOKUP($F259,DECLARATIONS!C$5:D$292,2,FALSE)),"",IF(VLOOKUP($F259,DECLARATIONS!C$5:D$292,2,FALSE)="","NOT DECLARED",IF(ISNA(_xlfn.TEXTAFTER(VLOOKUP($F259,DECLARATIONS!C$5:D$292,2,FALSE)," ")),VLOOKUP($F259,DECLARATIONS!C$5:D$292,2,FALSE),_xlfn.TEXTAFTER(VLOOKUP($F259,DECLARATIONS!C$5:D$292,2,FALSE)," "))))</f>
        <v/>
      </c>
      <c r="D259" s="188" t="str">
        <f>IF(ISNA(VLOOKUP($F259,DECLARATIONS!$C$5:$G$292,5,FALSE)),"",IF(VLOOKUP($F259,DECLARATIONS!$C$5:$G$292,5,FALSE)="","NOT DECLARED",VLOOKUP($F259,DECLARATIONS!$C$5:$G$292,5,FALSE)))</f>
        <v/>
      </c>
      <c r="E259" s="188" t="str">
        <f>IF(ISNA(VLOOKUP($F259,DECLARATIONS!$C$5:$F$292,4,FALSE)),"",IF(VLOOKUP($F259,DECLARATIONS!$C$5:$F$292,4,FALSE)="","NOT DECLARED",VLOOKUP($F259,DECLARATIONS!$C$5:$F$292,4,FALSE)&amp;LEFT(VLOOKUP($F259,DECLARATIONS!$C$5:$H$292,6,FALSE))))</f>
        <v/>
      </c>
      <c r="F259" s="91"/>
      <c r="G259" s="196"/>
      <c r="H259" s="188" t="str">
        <f>IF(ISNA(VLOOKUP(F259,DECLARATIONS!C$5:D$292,2,FALSE)),"",IF(VLOOKUP(F259,DECLARATIONS!C$5:D$292,2,FALSE)="","NOT DECLARED",VLOOKUP(F259,DECLARATIONS!C$5:D$292,2,FALSE)))</f>
        <v/>
      </c>
      <c r="I259" s="186">
        <f>IF(LOWER(G259)="dnf",1,IF(G259&lt;ScoringTable!B$3,ScoringTable!I$2,VLOOKUP((1000-G259),ScoringTable!G$2:I$95,3)))</f>
        <v>0</v>
      </c>
      <c r="J259" s="186" t="str" cm="1">
        <f t="array" ref="J259">IF(ISBLANK(G259), "", IF(NOT(ISNUMBER(G259)), "Not a valid time", IF(E259="","", IF(RIGHT(E259)="B", _xlfn.IFS(G259&gt;Data!$Z$7,"...",G259&gt;Data!$AA$7,"Stage 1",G259&gt;Data!$AB$7,"Stage 2",G259&gt;Data!$AC$7,"Stage 3",G259&gt;Data!$AD$7,"Stage 4",G259&gt;Data!$AE$7,"Stage 5",G259&gt;Data!$AF$7,"Stage 6",G259&gt;Data!$AG$7,"Stage 7",G259&gt;Data!$AH$7,"Stage 8",G259&lt;=Data!$AH$7,"Stage 9"), _xlfn.IFS(G259&gt;Data!$Z$18,"...",G259&gt;Data!$AA$18,"Stage 1",G259&gt;Data!$AB$18,"Stage 2",G259&gt;Data!$AC$18,"Stage 3",G259&gt;Data!$AD$18,"Stage 4",G259&gt;Data!$AE$18,"Stage 5",G259&gt;Data!$AF$18,"Stage 6",G259&gt;Data!$AG$18,"Stage 7",G259&gt;Data!$AH$18,"Stage 8",G259&lt;=Data!$AH$18,"Stage 9")))))</f>
        <v/>
      </c>
      <c r="K259" s="266" t="str" cm="1">
        <f t="array" ref="K259">IFERROR(_xlfn.IFNA(
                      _xlfn.IFS(
                      G259="", "",
                      AND(E259="U9B",G259&lt;=Data!$AI$7), "U9 Boys record",
                      AND(E259="U11B",G259&lt;=Data!$AI$12), "U11 Boys record",
                      AND(E259="U9G",G259&lt;=Data!$AI$18), "U9 Girls record",
                      AND(E259="U11G",G259&lt;=Data!$AI$23), "U11 Girls record"
                       ),""), "")</f>
        <v/>
      </c>
    </row>
    <row r="260" spans="1:11" s="11" customFormat="1" ht="16" customHeight="1">
      <c r="A260" s="187" t="s">
        <v>2</v>
      </c>
      <c r="B260" s="188" t="str">
        <f>IF(ISNA(VLOOKUP($F260,DECLARATIONS!C$5:D$292,2,FALSE)),"",IF(VLOOKUP($F260,DECLARATIONS!C$5:D$292,2,FALSE)="","NOT DECLARED",IF(ISNA(_xlfn.TEXTBEFORE(VLOOKUP($F260,DECLARATIONS!C$5:D$292,2,FALSE)," ")),VLOOKUP($F260,DECLARATIONS!C$5:D$292,2,FALSE),_xlfn.TEXTBEFORE(VLOOKUP($F260,DECLARATIONS!C$5:D$292,2,FALSE)," "))))</f>
        <v/>
      </c>
      <c r="C260" s="188" t="str">
        <f>IF(ISNA(VLOOKUP($F260,DECLARATIONS!C$5:D$292,2,FALSE)),"",IF(VLOOKUP($F260,DECLARATIONS!C$5:D$292,2,FALSE)="","NOT DECLARED",IF(ISNA(_xlfn.TEXTAFTER(VLOOKUP($F260,DECLARATIONS!C$5:D$292,2,FALSE)," ")),VLOOKUP($F260,DECLARATIONS!C$5:D$292,2,FALSE),_xlfn.TEXTAFTER(VLOOKUP($F260,DECLARATIONS!C$5:D$292,2,FALSE)," "))))</f>
        <v/>
      </c>
      <c r="D260" s="188" t="str">
        <f>IF(ISNA(VLOOKUP($F260,DECLARATIONS!$C$5:$G$292,5,FALSE)),"",IF(VLOOKUP($F260,DECLARATIONS!$C$5:$G$292,5,FALSE)="","NOT DECLARED",VLOOKUP($F260,DECLARATIONS!$C$5:$G$292,5,FALSE)))</f>
        <v/>
      </c>
      <c r="E260" s="188" t="str">
        <f>IF(ISNA(VLOOKUP($F260,DECLARATIONS!$C$5:$F$292,4,FALSE)),"",IF(VLOOKUP($F260,DECLARATIONS!$C$5:$F$292,4,FALSE)="","NOT DECLARED",VLOOKUP($F260,DECLARATIONS!$C$5:$F$292,4,FALSE)&amp;LEFT(VLOOKUP($F260,DECLARATIONS!$C$5:$H$292,6,FALSE))))</f>
        <v/>
      </c>
      <c r="F260" s="91"/>
      <c r="G260" s="196"/>
      <c r="H260" s="188" t="str">
        <f>IF(ISNA(VLOOKUP(F260,DECLARATIONS!C$5:D$292,2,FALSE)),"",IF(VLOOKUP(F260,DECLARATIONS!C$5:D$292,2,FALSE)="","NOT DECLARED",VLOOKUP(F260,DECLARATIONS!C$5:D$292,2,FALSE)))</f>
        <v/>
      </c>
      <c r="I260" s="186">
        <f>IF(LOWER(G260)="dnf",1,IF(G260&lt;ScoringTable!B$3,ScoringTable!I$2,VLOOKUP((1000-G260),ScoringTable!G$2:I$95,3)))</f>
        <v>0</v>
      </c>
      <c r="J260" s="186" t="str" cm="1">
        <f t="array" ref="J260">IF(ISBLANK(G260), "", IF(NOT(ISNUMBER(G260)), "Not a valid time", IF(E260="","", IF(RIGHT(E260)="B", _xlfn.IFS(G260&gt;Data!$Z$7,"...",G260&gt;Data!$AA$7,"Stage 1",G260&gt;Data!$AB$7,"Stage 2",G260&gt;Data!$AC$7,"Stage 3",G260&gt;Data!$AD$7,"Stage 4",G260&gt;Data!$AE$7,"Stage 5",G260&gt;Data!$AF$7,"Stage 6",G260&gt;Data!$AG$7,"Stage 7",G260&gt;Data!$AH$7,"Stage 8",G260&lt;=Data!$AH$7,"Stage 9"), _xlfn.IFS(G260&gt;Data!$Z$18,"...",G260&gt;Data!$AA$18,"Stage 1",G260&gt;Data!$AB$18,"Stage 2",G260&gt;Data!$AC$18,"Stage 3",G260&gt;Data!$AD$18,"Stage 4",G260&gt;Data!$AE$18,"Stage 5",G260&gt;Data!$AF$18,"Stage 6",G260&gt;Data!$AG$18,"Stage 7",G260&gt;Data!$AH$18,"Stage 8",G260&lt;=Data!$AH$18,"Stage 9")))))</f>
        <v/>
      </c>
      <c r="K260" s="266" t="str" cm="1">
        <f t="array" ref="K260">IFERROR(_xlfn.IFNA(
                      _xlfn.IFS(
                      G260="", "",
                      AND(E260="U9B",G260&lt;=Data!$AI$7), "U9 Boys record",
                      AND(E260="U11B",G260&lt;=Data!$AI$12), "U11 Boys record",
                      AND(E260="U9G",G260&lt;=Data!$AI$18), "U9 Girls record",
                      AND(E260="U11G",G260&lt;=Data!$AI$23), "U11 Girls record"
                       ),""), "")</f>
        <v/>
      </c>
    </row>
    <row r="261" spans="1:11" s="11" customFormat="1" ht="16" customHeight="1">
      <c r="A261" s="187" t="s">
        <v>2</v>
      </c>
      <c r="B261" s="188" t="str">
        <f>IF(ISNA(VLOOKUP($F261,DECLARATIONS!C$5:D$292,2,FALSE)),"",IF(VLOOKUP($F261,DECLARATIONS!C$5:D$292,2,FALSE)="","NOT DECLARED",IF(ISNA(_xlfn.TEXTBEFORE(VLOOKUP($F261,DECLARATIONS!C$5:D$292,2,FALSE)," ")),VLOOKUP($F261,DECLARATIONS!C$5:D$292,2,FALSE),_xlfn.TEXTBEFORE(VLOOKUP($F261,DECLARATIONS!C$5:D$292,2,FALSE)," "))))</f>
        <v/>
      </c>
      <c r="C261" s="188" t="str">
        <f>IF(ISNA(VLOOKUP($F261,DECLARATIONS!C$5:D$292,2,FALSE)),"",IF(VLOOKUP($F261,DECLARATIONS!C$5:D$292,2,FALSE)="","NOT DECLARED",IF(ISNA(_xlfn.TEXTAFTER(VLOOKUP($F261,DECLARATIONS!C$5:D$292,2,FALSE)," ")),VLOOKUP($F261,DECLARATIONS!C$5:D$292,2,FALSE),_xlfn.TEXTAFTER(VLOOKUP($F261,DECLARATIONS!C$5:D$292,2,FALSE)," "))))</f>
        <v/>
      </c>
      <c r="D261" s="188" t="str">
        <f>IF(ISNA(VLOOKUP($F261,DECLARATIONS!$C$5:$G$292,5,FALSE)),"",IF(VLOOKUP($F261,DECLARATIONS!$C$5:$G$292,5,FALSE)="","NOT DECLARED",VLOOKUP($F261,DECLARATIONS!$C$5:$G$292,5,FALSE)))</f>
        <v/>
      </c>
      <c r="E261" s="188" t="str">
        <f>IF(ISNA(VLOOKUP($F261,DECLARATIONS!$C$5:$F$292,4,FALSE)),"",IF(VLOOKUP($F261,DECLARATIONS!$C$5:$F$292,4,FALSE)="","NOT DECLARED",VLOOKUP($F261,DECLARATIONS!$C$5:$F$292,4,FALSE)&amp;LEFT(VLOOKUP($F261,DECLARATIONS!$C$5:$H$292,6,FALSE))))</f>
        <v/>
      </c>
      <c r="F261" s="91"/>
      <c r="G261" s="196"/>
      <c r="H261" s="188" t="str">
        <f>IF(ISNA(VLOOKUP(F261,DECLARATIONS!C$5:D$292,2,FALSE)),"",IF(VLOOKUP(F261,DECLARATIONS!C$5:D$292,2,FALSE)="","NOT DECLARED",VLOOKUP(F261,DECLARATIONS!C$5:D$292,2,FALSE)))</f>
        <v/>
      </c>
      <c r="I261" s="186">
        <f>IF(LOWER(G261)="dnf",1,IF(G261&lt;ScoringTable!B$3,ScoringTable!I$2,VLOOKUP((1000-G261),ScoringTable!G$2:I$95,3)))</f>
        <v>0</v>
      </c>
      <c r="J261" s="186" t="str" cm="1">
        <f t="array" ref="J261">IF(ISBLANK(G261), "", IF(NOT(ISNUMBER(G261)), "Not a valid time", IF(E261="","", IF(RIGHT(E261)="B", _xlfn.IFS(G261&gt;Data!$Z$7,"...",G261&gt;Data!$AA$7,"Stage 1",G261&gt;Data!$AB$7,"Stage 2",G261&gt;Data!$AC$7,"Stage 3",G261&gt;Data!$AD$7,"Stage 4",G261&gt;Data!$AE$7,"Stage 5",G261&gt;Data!$AF$7,"Stage 6",G261&gt;Data!$AG$7,"Stage 7",G261&gt;Data!$AH$7,"Stage 8",G261&lt;=Data!$AH$7,"Stage 9"), _xlfn.IFS(G261&gt;Data!$Z$18,"...",G261&gt;Data!$AA$18,"Stage 1",G261&gt;Data!$AB$18,"Stage 2",G261&gt;Data!$AC$18,"Stage 3",G261&gt;Data!$AD$18,"Stage 4",G261&gt;Data!$AE$18,"Stage 5",G261&gt;Data!$AF$18,"Stage 6",G261&gt;Data!$AG$18,"Stage 7",G261&gt;Data!$AH$18,"Stage 8",G261&lt;=Data!$AH$18,"Stage 9")))))</f>
        <v/>
      </c>
      <c r="K261" s="266" t="str" cm="1">
        <f t="array" ref="K261">IFERROR(_xlfn.IFNA(
                      _xlfn.IFS(
                      G261="", "",
                      AND(E261="U9B",G261&lt;=Data!$AI$7), "U9 Boys record",
                      AND(E261="U11B",G261&lt;=Data!$AI$12), "U11 Boys record",
                      AND(E261="U9G",G261&lt;=Data!$AI$18), "U9 Girls record",
                      AND(E261="U11G",G261&lt;=Data!$AI$23), "U11 Girls record"
                       ),""), "")</f>
        <v/>
      </c>
    </row>
    <row r="262" spans="1:11" s="11" customFormat="1" ht="16" customHeight="1">
      <c r="A262" s="187" t="s">
        <v>2</v>
      </c>
      <c r="B262" s="188" t="str">
        <f>IF(ISNA(VLOOKUP($F262,DECLARATIONS!C$5:D$292,2,FALSE)),"",IF(VLOOKUP($F262,DECLARATIONS!C$5:D$292,2,FALSE)="","NOT DECLARED",IF(ISNA(_xlfn.TEXTBEFORE(VLOOKUP($F262,DECLARATIONS!C$5:D$292,2,FALSE)," ")),VLOOKUP($F262,DECLARATIONS!C$5:D$292,2,FALSE),_xlfn.TEXTBEFORE(VLOOKUP($F262,DECLARATIONS!C$5:D$292,2,FALSE)," "))))</f>
        <v/>
      </c>
      <c r="C262" s="188" t="str">
        <f>IF(ISNA(VLOOKUP($F262,DECLARATIONS!C$5:D$292,2,FALSE)),"",IF(VLOOKUP($F262,DECLARATIONS!C$5:D$292,2,FALSE)="","NOT DECLARED",IF(ISNA(_xlfn.TEXTAFTER(VLOOKUP($F262,DECLARATIONS!C$5:D$292,2,FALSE)," ")),VLOOKUP($F262,DECLARATIONS!C$5:D$292,2,FALSE),_xlfn.TEXTAFTER(VLOOKUP($F262,DECLARATIONS!C$5:D$292,2,FALSE)," "))))</f>
        <v/>
      </c>
      <c r="D262" s="188" t="str">
        <f>IF(ISNA(VLOOKUP($F262,DECLARATIONS!$C$5:$G$292,5,FALSE)),"",IF(VLOOKUP($F262,DECLARATIONS!$C$5:$G$292,5,FALSE)="","NOT DECLARED",VLOOKUP($F262,DECLARATIONS!$C$5:$G$292,5,FALSE)))</f>
        <v/>
      </c>
      <c r="E262" s="188" t="str">
        <f>IF(ISNA(VLOOKUP($F262,DECLARATIONS!$C$5:$F$292,4,FALSE)),"",IF(VLOOKUP($F262,DECLARATIONS!$C$5:$F$292,4,FALSE)="","NOT DECLARED",VLOOKUP($F262,DECLARATIONS!$C$5:$F$292,4,FALSE)&amp;LEFT(VLOOKUP($F262,DECLARATIONS!$C$5:$H$292,6,FALSE))))</f>
        <v/>
      </c>
      <c r="F262" s="91"/>
      <c r="G262" s="196"/>
      <c r="H262" s="188" t="str">
        <f>IF(ISNA(VLOOKUP(F262,DECLARATIONS!C$5:D$292,2,FALSE)),"",IF(VLOOKUP(F262,DECLARATIONS!C$5:D$292,2,FALSE)="","NOT DECLARED",VLOOKUP(F262,DECLARATIONS!C$5:D$292,2,FALSE)))</f>
        <v/>
      </c>
      <c r="I262" s="186">
        <f>IF(LOWER(G262)="dnf",1,IF(G262&lt;ScoringTable!B$3,ScoringTable!I$2,VLOOKUP((1000-G262),ScoringTable!G$2:I$95,3)))</f>
        <v>0</v>
      </c>
      <c r="J262" s="186" t="str" cm="1">
        <f t="array" ref="J262">IF(ISBLANK(G262), "", IF(NOT(ISNUMBER(G262)), "Not a valid time", IF(E262="","", IF(RIGHT(E262)="B", _xlfn.IFS(G262&gt;Data!$Z$7,"...",G262&gt;Data!$AA$7,"Stage 1",G262&gt;Data!$AB$7,"Stage 2",G262&gt;Data!$AC$7,"Stage 3",G262&gt;Data!$AD$7,"Stage 4",G262&gt;Data!$AE$7,"Stage 5",G262&gt;Data!$AF$7,"Stage 6",G262&gt;Data!$AG$7,"Stage 7",G262&gt;Data!$AH$7,"Stage 8",G262&lt;=Data!$AH$7,"Stage 9"), _xlfn.IFS(G262&gt;Data!$Z$18,"...",G262&gt;Data!$AA$18,"Stage 1",G262&gt;Data!$AB$18,"Stage 2",G262&gt;Data!$AC$18,"Stage 3",G262&gt;Data!$AD$18,"Stage 4",G262&gt;Data!$AE$18,"Stage 5",G262&gt;Data!$AF$18,"Stage 6",G262&gt;Data!$AG$18,"Stage 7",G262&gt;Data!$AH$18,"Stage 8",G262&lt;=Data!$AH$18,"Stage 9")))))</f>
        <v/>
      </c>
      <c r="K262" s="266" t="str" cm="1">
        <f t="array" ref="K262">IFERROR(_xlfn.IFNA(
                      _xlfn.IFS(
                      G262="", "",
                      AND(E262="U9B",G262&lt;=Data!$AI$7), "U9 Boys record",
                      AND(E262="U11B",G262&lt;=Data!$AI$12), "U11 Boys record",
                      AND(E262="U9G",G262&lt;=Data!$AI$18), "U9 Girls record",
                      AND(E262="U11G",G262&lt;=Data!$AI$23), "U11 Girls record"
                       ),""), "")</f>
        <v/>
      </c>
    </row>
    <row r="263" spans="1:11" s="11" customFormat="1" ht="16" customHeight="1">
      <c r="A263" s="187" t="s">
        <v>2</v>
      </c>
      <c r="B263" s="188" t="str">
        <f>IF(ISNA(VLOOKUP($F263,DECLARATIONS!C$5:D$292,2,FALSE)),"",IF(VLOOKUP($F263,DECLARATIONS!C$5:D$292,2,FALSE)="","NOT DECLARED",IF(ISNA(_xlfn.TEXTBEFORE(VLOOKUP($F263,DECLARATIONS!C$5:D$292,2,FALSE)," ")),VLOOKUP($F263,DECLARATIONS!C$5:D$292,2,FALSE),_xlfn.TEXTBEFORE(VLOOKUP($F263,DECLARATIONS!C$5:D$292,2,FALSE)," "))))</f>
        <v/>
      </c>
      <c r="C263" s="188" t="str">
        <f>IF(ISNA(VLOOKUP($F263,DECLARATIONS!C$5:D$292,2,FALSE)),"",IF(VLOOKUP($F263,DECLARATIONS!C$5:D$292,2,FALSE)="","NOT DECLARED",IF(ISNA(_xlfn.TEXTAFTER(VLOOKUP($F263,DECLARATIONS!C$5:D$292,2,FALSE)," ")),VLOOKUP($F263,DECLARATIONS!C$5:D$292,2,FALSE),_xlfn.TEXTAFTER(VLOOKUP($F263,DECLARATIONS!C$5:D$292,2,FALSE)," "))))</f>
        <v/>
      </c>
      <c r="D263" s="188" t="str">
        <f>IF(ISNA(VLOOKUP($F263,DECLARATIONS!$C$5:$G$292,5,FALSE)),"",IF(VLOOKUP($F263,DECLARATIONS!$C$5:$G$292,5,FALSE)="","NOT DECLARED",VLOOKUP($F263,DECLARATIONS!$C$5:$G$292,5,FALSE)))</f>
        <v/>
      </c>
      <c r="E263" s="188" t="str">
        <f>IF(ISNA(VLOOKUP($F263,DECLARATIONS!$C$5:$F$292,4,FALSE)),"",IF(VLOOKUP($F263,DECLARATIONS!$C$5:$F$292,4,FALSE)="","NOT DECLARED",VLOOKUP($F263,DECLARATIONS!$C$5:$F$292,4,FALSE)&amp;LEFT(VLOOKUP($F263,DECLARATIONS!$C$5:$H$292,6,FALSE))))</f>
        <v/>
      </c>
      <c r="F263" s="91"/>
      <c r="G263" s="196"/>
      <c r="H263" s="188" t="str">
        <f>IF(ISNA(VLOOKUP(F263,DECLARATIONS!C$5:D$292,2,FALSE)),"",IF(VLOOKUP(F263,DECLARATIONS!C$5:D$292,2,FALSE)="","NOT DECLARED",VLOOKUP(F263,DECLARATIONS!C$5:D$292,2,FALSE)))</f>
        <v/>
      </c>
      <c r="I263" s="186">
        <f>IF(LOWER(G263)="dnf",1,IF(G263&lt;ScoringTable!B$3,ScoringTable!I$2,VLOOKUP((1000-G263),ScoringTable!G$2:I$95,3)))</f>
        <v>0</v>
      </c>
      <c r="J263" s="186" t="str" cm="1">
        <f t="array" ref="J263">IF(ISBLANK(G263), "", IF(NOT(ISNUMBER(G263)), "Not a valid time", IF(E263="","", IF(RIGHT(E263)="B", _xlfn.IFS(G263&gt;Data!$Z$7,"...",G263&gt;Data!$AA$7,"Stage 1",G263&gt;Data!$AB$7,"Stage 2",G263&gt;Data!$AC$7,"Stage 3",G263&gt;Data!$AD$7,"Stage 4",G263&gt;Data!$AE$7,"Stage 5",G263&gt;Data!$AF$7,"Stage 6",G263&gt;Data!$AG$7,"Stage 7",G263&gt;Data!$AH$7,"Stage 8",G263&lt;=Data!$AH$7,"Stage 9"), _xlfn.IFS(G263&gt;Data!$Z$18,"...",G263&gt;Data!$AA$18,"Stage 1",G263&gt;Data!$AB$18,"Stage 2",G263&gt;Data!$AC$18,"Stage 3",G263&gt;Data!$AD$18,"Stage 4",G263&gt;Data!$AE$18,"Stage 5",G263&gt;Data!$AF$18,"Stage 6",G263&gt;Data!$AG$18,"Stage 7",G263&gt;Data!$AH$18,"Stage 8",G263&lt;=Data!$AH$18,"Stage 9")))))</f>
        <v/>
      </c>
      <c r="K263" s="266" t="str" cm="1">
        <f t="array" ref="K263">IFERROR(_xlfn.IFNA(
                      _xlfn.IFS(
                      G263="", "",
                      AND(E263="U9B",G263&lt;=Data!$AI$7), "U9 Boys record",
                      AND(E263="U11B",G263&lt;=Data!$AI$12), "U11 Boys record",
                      AND(E263="U9G",G263&lt;=Data!$AI$18), "U9 Girls record",
                      AND(E263="U11G",G263&lt;=Data!$AI$23), "U11 Girls record"
                       ),""), "")</f>
        <v/>
      </c>
    </row>
    <row r="264" spans="1:11" s="11" customFormat="1" ht="16" customHeight="1">
      <c r="A264" s="187" t="s">
        <v>2</v>
      </c>
      <c r="B264" s="188" t="str">
        <f>IF(ISNA(VLOOKUP($F264,DECLARATIONS!C$5:D$292,2,FALSE)),"",IF(VLOOKUP($F264,DECLARATIONS!C$5:D$292,2,FALSE)="","NOT DECLARED",IF(ISNA(_xlfn.TEXTBEFORE(VLOOKUP($F264,DECLARATIONS!C$5:D$292,2,FALSE)," ")),VLOOKUP($F264,DECLARATIONS!C$5:D$292,2,FALSE),_xlfn.TEXTBEFORE(VLOOKUP($F264,DECLARATIONS!C$5:D$292,2,FALSE)," "))))</f>
        <v/>
      </c>
      <c r="C264" s="188" t="str">
        <f>IF(ISNA(VLOOKUP($F264,DECLARATIONS!C$5:D$292,2,FALSE)),"",IF(VLOOKUP($F264,DECLARATIONS!C$5:D$292,2,FALSE)="","NOT DECLARED",IF(ISNA(_xlfn.TEXTAFTER(VLOOKUP($F264,DECLARATIONS!C$5:D$292,2,FALSE)," ")),VLOOKUP($F264,DECLARATIONS!C$5:D$292,2,FALSE),_xlfn.TEXTAFTER(VLOOKUP($F264,DECLARATIONS!C$5:D$292,2,FALSE)," "))))</f>
        <v/>
      </c>
      <c r="D264" s="188" t="str">
        <f>IF(ISNA(VLOOKUP($F264,DECLARATIONS!$C$5:$G$292,5,FALSE)),"",IF(VLOOKUP($F264,DECLARATIONS!$C$5:$G$292,5,FALSE)="","NOT DECLARED",VLOOKUP($F264,DECLARATIONS!$C$5:$G$292,5,FALSE)))</f>
        <v/>
      </c>
      <c r="E264" s="188" t="str">
        <f>IF(ISNA(VLOOKUP($F264,DECLARATIONS!$C$5:$F$292,4,FALSE)),"",IF(VLOOKUP($F264,DECLARATIONS!$C$5:$F$292,4,FALSE)="","NOT DECLARED",VLOOKUP($F264,DECLARATIONS!$C$5:$F$292,4,FALSE)&amp;LEFT(VLOOKUP($F264,DECLARATIONS!$C$5:$H$292,6,FALSE))))</f>
        <v/>
      </c>
      <c r="F264" s="91"/>
      <c r="G264" s="196"/>
      <c r="H264" s="188" t="str">
        <f>IF(ISNA(VLOOKUP(F264,DECLARATIONS!C$5:D$292,2,FALSE)),"",IF(VLOOKUP(F264,DECLARATIONS!C$5:D$292,2,FALSE)="","NOT DECLARED",VLOOKUP(F264,DECLARATIONS!C$5:D$292,2,FALSE)))</f>
        <v/>
      </c>
      <c r="I264" s="186">
        <f>IF(LOWER(G264)="dnf",1,IF(G264&lt;ScoringTable!B$3,ScoringTable!I$2,VLOOKUP((1000-G264),ScoringTable!G$2:I$95,3)))</f>
        <v>0</v>
      </c>
      <c r="J264" s="186" t="str" cm="1">
        <f t="array" ref="J264">IF(ISBLANK(G264), "", IF(NOT(ISNUMBER(G264)), "Not a valid time", IF(E264="","", IF(RIGHT(E264)="B", _xlfn.IFS(G264&gt;Data!$Z$7,"...",G264&gt;Data!$AA$7,"Stage 1",G264&gt;Data!$AB$7,"Stage 2",G264&gt;Data!$AC$7,"Stage 3",G264&gt;Data!$AD$7,"Stage 4",G264&gt;Data!$AE$7,"Stage 5",G264&gt;Data!$AF$7,"Stage 6",G264&gt;Data!$AG$7,"Stage 7",G264&gt;Data!$AH$7,"Stage 8",G264&lt;=Data!$AH$7,"Stage 9"), _xlfn.IFS(G264&gt;Data!$Z$18,"...",G264&gt;Data!$AA$18,"Stage 1",G264&gt;Data!$AB$18,"Stage 2",G264&gt;Data!$AC$18,"Stage 3",G264&gt;Data!$AD$18,"Stage 4",G264&gt;Data!$AE$18,"Stage 5",G264&gt;Data!$AF$18,"Stage 6",G264&gt;Data!$AG$18,"Stage 7",G264&gt;Data!$AH$18,"Stage 8",G264&lt;=Data!$AH$18,"Stage 9")))))</f>
        <v/>
      </c>
      <c r="K264" s="266" t="str" cm="1">
        <f t="array" ref="K264">IFERROR(_xlfn.IFNA(
                      _xlfn.IFS(
                      G264="", "",
                      AND(E264="U9B",G264&lt;=Data!$AI$7), "U9 Boys record",
                      AND(E264="U11B",G264&lt;=Data!$AI$12), "U11 Boys record",
                      AND(E264="U9G",G264&lt;=Data!$AI$18), "U9 Girls record",
                      AND(E264="U11G",G264&lt;=Data!$AI$23), "U11 Girls record"
                       ),""), "")</f>
        <v/>
      </c>
    </row>
    <row r="265" spans="1:11" s="11" customFormat="1" ht="16" customHeight="1">
      <c r="A265" s="187" t="s">
        <v>2</v>
      </c>
      <c r="B265" s="188" t="str">
        <f>IF(ISNA(VLOOKUP($F265,DECLARATIONS!C$5:D$292,2,FALSE)),"",IF(VLOOKUP($F265,DECLARATIONS!C$5:D$292,2,FALSE)="","NOT DECLARED",IF(ISNA(_xlfn.TEXTBEFORE(VLOOKUP($F265,DECLARATIONS!C$5:D$292,2,FALSE)," ")),VLOOKUP($F265,DECLARATIONS!C$5:D$292,2,FALSE),_xlfn.TEXTBEFORE(VLOOKUP($F265,DECLARATIONS!C$5:D$292,2,FALSE)," "))))</f>
        <v/>
      </c>
      <c r="C265" s="188" t="str">
        <f>IF(ISNA(VLOOKUP($F265,DECLARATIONS!C$5:D$292,2,FALSE)),"",IF(VLOOKUP($F265,DECLARATIONS!C$5:D$292,2,FALSE)="","NOT DECLARED",IF(ISNA(_xlfn.TEXTAFTER(VLOOKUP($F265,DECLARATIONS!C$5:D$292,2,FALSE)," ")),VLOOKUP($F265,DECLARATIONS!C$5:D$292,2,FALSE),_xlfn.TEXTAFTER(VLOOKUP($F265,DECLARATIONS!C$5:D$292,2,FALSE)," "))))</f>
        <v/>
      </c>
      <c r="D265" s="188" t="str">
        <f>IF(ISNA(VLOOKUP($F265,DECLARATIONS!$C$5:$G$292,5,FALSE)),"",IF(VLOOKUP($F265,DECLARATIONS!$C$5:$G$292,5,FALSE)="","NOT DECLARED",VLOOKUP($F265,DECLARATIONS!$C$5:$G$292,5,FALSE)))</f>
        <v/>
      </c>
      <c r="E265" s="188" t="str">
        <f>IF(ISNA(VLOOKUP($F265,DECLARATIONS!$C$5:$F$292,4,FALSE)),"",IF(VLOOKUP($F265,DECLARATIONS!$C$5:$F$292,4,FALSE)="","NOT DECLARED",VLOOKUP($F265,DECLARATIONS!$C$5:$F$292,4,FALSE)&amp;LEFT(VLOOKUP($F265,DECLARATIONS!$C$5:$H$292,6,FALSE))))</f>
        <v/>
      </c>
      <c r="F265" s="91"/>
      <c r="G265" s="196"/>
      <c r="H265" s="188" t="str">
        <f>IF(ISNA(VLOOKUP(F265,DECLARATIONS!C$5:D$292,2,FALSE)),"",IF(VLOOKUP(F265,DECLARATIONS!C$5:D$292,2,FALSE)="","NOT DECLARED",VLOOKUP(F265,DECLARATIONS!C$5:D$292,2,FALSE)))</f>
        <v/>
      </c>
      <c r="I265" s="186">
        <f>IF(LOWER(G265)="dnf",1,IF(G265&lt;ScoringTable!B$3,ScoringTable!I$2,VLOOKUP((1000-G265),ScoringTable!G$2:I$95,3)))</f>
        <v>0</v>
      </c>
      <c r="J265" s="186" t="str" cm="1">
        <f t="array" ref="J265">IF(ISBLANK(G265), "", IF(NOT(ISNUMBER(G265)), "Not a valid time", IF(E265="","", IF(RIGHT(E265)="B", _xlfn.IFS(G265&gt;Data!$Z$7,"...",G265&gt;Data!$AA$7,"Stage 1",G265&gt;Data!$AB$7,"Stage 2",G265&gt;Data!$AC$7,"Stage 3",G265&gt;Data!$AD$7,"Stage 4",G265&gt;Data!$AE$7,"Stage 5",G265&gt;Data!$AF$7,"Stage 6",G265&gt;Data!$AG$7,"Stage 7",G265&gt;Data!$AH$7,"Stage 8",G265&lt;=Data!$AH$7,"Stage 9"), _xlfn.IFS(G265&gt;Data!$Z$18,"...",G265&gt;Data!$AA$18,"Stage 1",G265&gt;Data!$AB$18,"Stage 2",G265&gt;Data!$AC$18,"Stage 3",G265&gt;Data!$AD$18,"Stage 4",G265&gt;Data!$AE$18,"Stage 5",G265&gt;Data!$AF$18,"Stage 6",G265&gt;Data!$AG$18,"Stage 7",G265&gt;Data!$AH$18,"Stage 8",G265&lt;=Data!$AH$18,"Stage 9")))))</f>
        <v/>
      </c>
      <c r="K265" s="266" t="str" cm="1">
        <f t="array" ref="K265">IFERROR(_xlfn.IFNA(
                      _xlfn.IFS(
                      G265="", "",
                      AND(E265="U9B",G265&lt;=Data!$AI$7), "U9 Boys record",
                      AND(E265="U11B",G265&lt;=Data!$AI$12), "U11 Boys record",
                      AND(E265="U9G",G265&lt;=Data!$AI$18), "U9 Girls record",
                      AND(E265="U11G",G265&lt;=Data!$AI$23), "U11 Girls record"
                       ),""), "")</f>
        <v/>
      </c>
    </row>
    <row r="266" spans="1:11" s="11" customFormat="1" ht="16" customHeight="1">
      <c r="A266" s="187" t="s">
        <v>2</v>
      </c>
      <c r="B266" s="188" t="str">
        <f>IF(ISNA(VLOOKUP($F266,DECLARATIONS!C$5:D$292,2,FALSE)),"",IF(VLOOKUP($F266,DECLARATIONS!C$5:D$292,2,FALSE)="","NOT DECLARED",IF(ISNA(_xlfn.TEXTBEFORE(VLOOKUP($F266,DECLARATIONS!C$5:D$292,2,FALSE)," ")),VLOOKUP($F266,DECLARATIONS!C$5:D$292,2,FALSE),_xlfn.TEXTBEFORE(VLOOKUP($F266,DECLARATIONS!C$5:D$292,2,FALSE)," "))))</f>
        <v/>
      </c>
      <c r="C266" s="188" t="str">
        <f>IF(ISNA(VLOOKUP($F266,DECLARATIONS!C$5:D$292,2,FALSE)),"",IF(VLOOKUP($F266,DECLARATIONS!C$5:D$292,2,FALSE)="","NOT DECLARED",IF(ISNA(_xlfn.TEXTAFTER(VLOOKUP($F266,DECLARATIONS!C$5:D$292,2,FALSE)," ")),VLOOKUP($F266,DECLARATIONS!C$5:D$292,2,FALSE),_xlfn.TEXTAFTER(VLOOKUP($F266,DECLARATIONS!C$5:D$292,2,FALSE)," "))))</f>
        <v/>
      </c>
      <c r="D266" s="188" t="str">
        <f>IF(ISNA(VLOOKUP($F266,DECLARATIONS!$C$5:$G$292,5,FALSE)),"",IF(VLOOKUP($F266,DECLARATIONS!$C$5:$G$292,5,FALSE)="","NOT DECLARED",VLOOKUP($F266,DECLARATIONS!$C$5:$G$292,5,FALSE)))</f>
        <v/>
      </c>
      <c r="E266" s="188" t="str">
        <f>IF(ISNA(VLOOKUP($F266,DECLARATIONS!$C$5:$F$292,4,FALSE)),"",IF(VLOOKUP($F266,DECLARATIONS!$C$5:$F$292,4,FALSE)="","NOT DECLARED",VLOOKUP($F266,DECLARATIONS!$C$5:$F$292,4,FALSE)&amp;LEFT(VLOOKUP($F266,DECLARATIONS!$C$5:$H$292,6,FALSE))))</f>
        <v/>
      </c>
      <c r="F266" s="91"/>
      <c r="G266" s="196"/>
      <c r="H266" s="188" t="str">
        <f>IF(ISNA(VLOOKUP(F266,DECLARATIONS!C$5:D$292,2,FALSE)),"",IF(VLOOKUP(F266,DECLARATIONS!C$5:D$292,2,FALSE)="","NOT DECLARED",VLOOKUP(F266,DECLARATIONS!C$5:D$292,2,FALSE)))</f>
        <v/>
      </c>
      <c r="I266" s="186">
        <f>IF(LOWER(G266)="dnf",1,IF(G266&lt;ScoringTable!B$3,ScoringTable!I$2,VLOOKUP((1000-G266),ScoringTable!G$2:I$95,3)))</f>
        <v>0</v>
      </c>
      <c r="J266" s="186" t="str" cm="1">
        <f t="array" ref="J266">IF(ISBLANK(G266), "", IF(NOT(ISNUMBER(G266)), "Not a valid time", IF(E266="","", IF(RIGHT(E266)="B", _xlfn.IFS(G266&gt;Data!$Z$7,"...",G266&gt;Data!$AA$7,"Stage 1",G266&gt;Data!$AB$7,"Stage 2",G266&gt;Data!$AC$7,"Stage 3",G266&gt;Data!$AD$7,"Stage 4",G266&gt;Data!$AE$7,"Stage 5",G266&gt;Data!$AF$7,"Stage 6",G266&gt;Data!$AG$7,"Stage 7",G266&gt;Data!$AH$7,"Stage 8",G266&lt;=Data!$AH$7,"Stage 9"), _xlfn.IFS(G266&gt;Data!$Z$18,"...",G266&gt;Data!$AA$18,"Stage 1",G266&gt;Data!$AB$18,"Stage 2",G266&gt;Data!$AC$18,"Stage 3",G266&gt;Data!$AD$18,"Stage 4",G266&gt;Data!$AE$18,"Stage 5",G266&gt;Data!$AF$18,"Stage 6",G266&gt;Data!$AG$18,"Stage 7",G266&gt;Data!$AH$18,"Stage 8",G266&lt;=Data!$AH$18,"Stage 9")))))</f>
        <v/>
      </c>
      <c r="K266" s="266" t="str" cm="1">
        <f t="array" ref="K266">IFERROR(_xlfn.IFNA(
                      _xlfn.IFS(
                      G266="", "",
                      AND(E266="U9B",G266&lt;=Data!$AI$7), "U9 Boys record",
                      AND(E266="U11B",G266&lt;=Data!$AI$12), "U11 Boys record",
                      AND(E266="U9G",G266&lt;=Data!$AI$18), "U9 Girls record",
                      AND(E266="U11G",G266&lt;=Data!$AI$23), "U11 Girls record"
                       ),""), "")</f>
        <v/>
      </c>
    </row>
    <row r="267" spans="1:11" s="11" customFormat="1" ht="16" customHeight="1">
      <c r="A267" s="187" t="s">
        <v>2</v>
      </c>
      <c r="B267" s="188" t="str">
        <f>IF(ISNA(VLOOKUP($F267,DECLARATIONS!C$5:D$292,2,FALSE)),"",IF(VLOOKUP($F267,DECLARATIONS!C$5:D$292,2,FALSE)="","NOT DECLARED",IF(ISNA(_xlfn.TEXTBEFORE(VLOOKUP($F267,DECLARATIONS!C$5:D$292,2,FALSE)," ")),VLOOKUP($F267,DECLARATIONS!C$5:D$292,2,FALSE),_xlfn.TEXTBEFORE(VLOOKUP($F267,DECLARATIONS!C$5:D$292,2,FALSE)," "))))</f>
        <v/>
      </c>
      <c r="C267" s="188" t="str">
        <f>IF(ISNA(VLOOKUP($F267,DECLARATIONS!C$5:D$292,2,FALSE)),"",IF(VLOOKUP($F267,DECLARATIONS!C$5:D$292,2,FALSE)="","NOT DECLARED",IF(ISNA(_xlfn.TEXTAFTER(VLOOKUP($F267,DECLARATIONS!C$5:D$292,2,FALSE)," ")),VLOOKUP($F267,DECLARATIONS!C$5:D$292,2,FALSE),_xlfn.TEXTAFTER(VLOOKUP($F267,DECLARATIONS!C$5:D$292,2,FALSE)," "))))</f>
        <v/>
      </c>
      <c r="D267" s="188" t="str">
        <f>IF(ISNA(VLOOKUP($F267,DECLARATIONS!$C$5:$G$292,5,FALSE)),"",IF(VLOOKUP($F267,DECLARATIONS!$C$5:$G$292,5,FALSE)="","NOT DECLARED",VLOOKUP($F267,DECLARATIONS!$C$5:$G$292,5,FALSE)))</f>
        <v/>
      </c>
      <c r="E267" s="188" t="str">
        <f>IF(ISNA(VLOOKUP($F267,DECLARATIONS!$C$5:$F$292,4,FALSE)),"",IF(VLOOKUP($F267,DECLARATIONS!$C$5:$F$292,4,FALSE)="","NOT DECLARED",VLOOKUP($F267,DECLARATIONS!$C$5:$F$292,4,FALSE)&amp;LEFT(VLOOKUP($F267,DECLARATIONS!$C$5:$H$292,6,FALSE))))</f>
        <v/>
      </c>
      <c r="F267" s="91"/>
      <c r="G267" s="196"/>
      <c r="H267" s="188" t="str">
        <f>IF(ISNA(VLOOKUP(F267,DECLARATIONS!C$5:D$292,2,FALSE)),"",IF(VLOOKUP(F267,DECLARATIONS!C$5:D$292,2,FALSE)="","NOT DECLARED",VLOOKUP(F267,DECLARATIONS!C$5:D$292,2,FALSE)))</f>
        <v/>
      </c>
      <c r="I267" s="186">
        <f>IF(LOWER(G267)="dnf",1,IF(G267&lt;ScoringTable!B$3,ScoringTable!I$2,VLOOKUP((1000-G267),ScoringTable!G$2:I$95,3)))</f>
        <v>0</v>
      </c>
      <c r="J267" s="186" t="str" cm="1">
        <f t="array" ref="J267">IF(ISBLANK(G267), "", IF(NOT(ISNUMBER(G267)), "Not a valid time", IF(E267="","", IF(RIGHT(E267)="B", _xlfn.IFS(G267&gt;Data!$Z$7,"...",G267&gt;Data!$AA$7,"Stage 1",G267&gt;Data!$AB$7,"Stage 2",G267&gt;Data!$AC$7,"Stage 3",G267&gt;Data!$AD$7,"Stage 4",G267&gt;Data!$AE$7,"Stage 5",G267&gt;Data!$AF$7,"Stage 6",G267&gt;Data!$AG$7,"Stage 7",G267&gt;Data!$AH$7,"Stage 8",G267&lt;=Data!$AH$7,"Stage 9"), _xlfn.IFS(G267&gt;Data!$Z$18,"...",G267&gt;Data!$AA$18,"Stage 1",G267&gt;Data!$AB$18,"Stage 2",G267&gt;Data!$AC$18,"Stage 3",G267&gt;Data!$AD$18,"Stage 4",G267&gt;Data!$AE$18,"Stage 5",G267&gt;Data!$AF$18,"Stage 6",G267&gt;Data!$AG$18,"Stage 7",G267&gt;Data!$AH$18,"Stage 8",G267&lt;=Data!$AH$18,"Stage 9")))))</f>
        <v/>
      </c>
      <c r="K267" s="266" t="str" cm="1">
        <f t="array" ref="K267">IFERROR(_xlfn.IFNA(
                      _xlfn.IFS(
                      G267="", "",
                      AND(E267="U9B",G267&lt;=Data!$AI$7), "U9 Boys record",
                      AND(E267="U11B",G267&lt;=Data!$AI$12), "U11 Boys record",
                      AND(E267="U9G",G267&lt;=Data!$AI$18), "U9 Girls record",
                      AND(E267="U11G",G267&lt;=Data!$AI$23), "U11 Girls record"
                       ),""), "")</f>
        <v/>
      </c>
    </row>
    <row r="268" spans="1:11" s="11" customFormat="1" ht="16" customHeight="1">
      <c r="A268" s="187" t="s">
        <v>2</v>
      </c>
      <c r="B268" s="188" t="str">
        <f>IF(ISNA(VLOOKUP($F268,DECLARATIONS!C$5:D$292,2,FALSE)),"",IF(VLOOKUP($F268,DECLARATIONS!C$5:D$292,2,FALSE)="","NOT DECLARED",IF(ISNA(_xlfn.TEXTBEFORE(VLOOKUP($F268,DECLARATIONS!C$5:D$292,2,FALSE)," ")),VLOOKUP($F268,DECLARATIONS!C$5:D$292,2,FALSE),_xlfn.TEXTBEFORE(VLOOKUP($F268,DECLARATIONS!C$5:D$292,2,FALSE)," "))))</f>
        <v/>
      </c>
      <c r="C268" s="188" t="str">
        <f>IF(ISNA(VLOOKUP($F268,DECLARATIONS!C$5:D$292,2,FALSE)),"",IF(VLOOKUP($F268,DECLARATIONS!C$5:D$292,2,FALSE)="","NOT DECLARED",IF(ISNA(_xlfn.TEXTAFTER(VLOOKUP($F268,DECLARATIONS!C$5:D$292,2,FALSE)," ")),VLOOKUP($F268,DECLARATIONS!C$5:D$292,2,FALSE),_xlfn.TEXTAFTER(VLOOKUP($F268,DECLARATIONS!C$5:D$292,2,FALSE)," "))))</f>
        <v/>
      </c>
      <c r="D268" s="188" t="str">
        <f>IF(ISNA(VLOOKUP($F268,DECLARATIONS!$C$5:$G$292,5,FALSE)),"",IF(VLOOKUP($F268,DECLARATIONS!$C$5:$G$292,5,FALSE)="","NOT DECLARED",VLOOKUP($F268,DECLARATIONS!$C$5:$G$292,5,FALSE)))</f>
        <v/>
      </c>
      <c r="E268" s="188" t="str">
        <f>IF(ISNA(VLOOKUP($F268,DECLARATIONS!$C$5:$F$292,4,FALSE)),"",IF(VLOOKUP($F268,DECLARATIONS!$C$5:$F$292,4,FALSE)="","NOT DECLARED",VLOOKUP($F268,DECLARATIONS!$C$5:$F$292,4,FALSE)&amp;LEFT(VLOOKUP($F268,DECLARATIONS!$C$5:$H$292,6,FALSE))))</f>
        <v/>
      </c>
      <c r="F268" s="91"/>
      <c r="G268" s="196"/>
      <c r="H268" s="188" t="str">
        <f>IF(ISNA(VLOOKUP(F268,DECLARATIONS!C$5:D$292,2,FALSE)),"",IF(VLOOKUP(F268,DECLARATIONS!C$5:D$292,2,FALSE)="","NOT DECLARED",VLOOKUP(F268,DECLARATIONS!C$5:D$292,2,FALSE)))</f>
        <v/>
      </c>
      <c r="I268" s="186">
        <f>IF(LOWER(G268)="dnf",1,IF(G268&lt;ScoringTable!B$3,ScoringTable!I$2,VLOOKUP((1000-G268),ScoringTable!G$2:I$95,3)))</f>
        <v>0</v>
      </c>
      <c r="J268" s="186" t="str" cm="1">
        <f t="array" ref="J268">IF(ISBLANK(G268), "", IF(NOT(ISNUMBER(G268)), "Not a valid time", IF(E268="","", IF(RIGHT(E268)="B", _xlfn.IFS(G268&gt;Data!$Z$7,"...",G268&gt;Data!$AA$7,"Stage 1",G268&gt;Data!$AB$7,"Stage 2",G268&gt;Data!$AC$7,"Stage 3",G268&gt;Data!$AD$7,"Stage 4",G268&gt;Data!$AE$7,"Stage 5",G268&gt;Data!$AF$7,"Stage 6",G268&gt;Data!$AG$7,"Stage 7",G268&gt;Data!$AH$7,"Stage 8",G268&lt;=Data!$AH$7,"Stage 9"), _xlfn.IFS(G268&gt;Data!$Z$18,"...",G268&gt;Data!$AA$18,"Stage 1",G268&gt;Data!$AB$18,"Stage 2",G268&gt;Data!$AC$18,"Stage 3",G268&gt;Data!$AD$18,"Stage 4",G268&gt;Data!$AE$18,"Stage 5",G268&gt;Data!$AF$18,"Stage 6",G268&gt;Data!$AG$18,"Stage 7",G268&gt;Data!$AH$18,"Stage 8",G268&lt;=Data!$AH$18,"Stage 9")))))</f>
        <v/>
      </c>
      <c r="K268" s="266" t="str" cm="1">
        <f t="array" ref="K268">IFERROR(_xlfn.IFNA(
                      _xlfn.IFS(
                      G268="", "",
                      AND(E268="U9B",G268&lt;=Data!$AI$7), "U9 Boys record",
                      AND(E268="U11B",G268&lt;=Data!$AI$12), "U11 Boys record",
                      AND(E268="U9G",G268&lt;=Data!$AI$18), "U9 Girls record",
                      AND(E268="U11G",G268&lt;=Data!$AI$23), "U11 Girls record"
                       ),""), "")</f>
        <v/>
      </c>
    </row>
    <row r="269" spans="1:11" s="11" customFormat="1" ht="16" customHeight="1">
      <c r="A269" s="187" t="s">
        <v>2</v>
      </c>
      <c r="B269" s="188" t="str">
        <f>IF(ISNA(VLOOKUP($F269,DECLARATIONS!C$5:D$292,2,FALSE)),"",IF(VLOOKUP($F269,DECLARATIONS!C$5:D$292,2,FALSE)="","NOT DECLARED",IF(ISNA(_xlfn.TEXTBEFORE(VLOOKUP($F269,DECLARATIONS!C$5:D$292,2,FALSE)," ")),VLOOKUP($F269,DECLARATIONS!C$5:D$292,2,FALSE),_xlfn.TEXTBEFORE(VLOOKUP($F269,DECLARATIONS!C$5:D$292,2,FALSE)," "))))</f>
        <v/>
      </c>
      <c r="C269" s="188" t="str">
        <f>IF(ISNA(VLOOKUP($F269,DECLARATIONS!C$5:D$292,2,FALSE)),"",IF(VLOOKUP($F269,DECLARATIONS!C$5:D$292,2,FALSE)="","NOT DECLARED",IF(ISNA(_xlfn.TEXTAFTER(VLOOKUP($F269,DECLARATIONS!C$5:D$292,2,FALSE)," ")),VLOOKUP($F269,DECLARATIONS!C$5:D$292,2,FALSE),_xlfn.TEXTAFTER(VLOOKUP($F269,DECLARATIONS!C$5:D$292,2,FALSE)," "))))</f>
        <v/>
      </c>
      <c r="D269" s="188" t="str">
        <f>IF(ISNA(VLOOKUP($F269,DECLARATIONS!$C$5:$G$292,5,FALSE)),"",IF(VLOOKUP($F269,DECLARATIONS!$C$5:$G$292,5,FALSE)="","NOT DECLARED",VLOOKUP($F269,DECLARATIONS!$C$5:$G$292,5,FALSE)))</f>
        <v/>
      </c>
      <c r="E269" s="188" t="str">
        <f>IF(ISNA(VLOOKUP($F269,DECLARATIONS!$C$5:$F$292,4,FALSE)),"",IF(VLOOKUP($F269,DECLARATIONS!$C$5:$F$292,4,FALSE)="","NOT DECLARED",VLOOKUP($F269,DECLARATIONS!$C$5:$F$292,4,FALSE)&amp;LEFT(VLOOKUP($F269,DECLARATIONS!$C$5:$H$292,6,FALSE))))</f>
        <v/>
      </c>
      <c r="F269" s="91"/>
      <c r="G269" s="196"/>
      <c r="H269" s="188" t="str">
        <f>IF(ISNA(VLOOKUP(F269,DECLARATIONS!C$5:D$292,2,FALSE)),"",IF(VLOOKUP(F269,DECLARATIONS!C$5:D$292,2,FALSE)="","NOT DECLARED",VLOOKUP(F269,DECLARATIONS!C$5:D$292,2,FALSE)))</f>
        <v/>
      </c>
      <c r="I269" s="186">
        <f>IF(LOWER(G269)="dnf",1,IF(G269&lt;ScoringTable!B$3,ScoringTable!I$2,VLOOKUP((1000-G269),ScoringTable!G$2:I$95,3)))</f>
        <v>0</v>
      </c>
      <c r="J269" s="186" t="str" cm="1">
        <f t="array" ref="J269">IF(ISBLANK(G269), "", IF(NOT(ISNUMBER(G269)), "Not a valid time", IF(E269="","", IF(RIGHT(E269)="B", _xlfn.IFS(G269&gt;Data!$Z$7,"...",G269&gt;Data!$AA$7,"Stage 1",G269&gt;Data!$AB$7,"Stage 2",G269&gt;Data!$AC$7,"Stage 3",G269&gt;Data!$AD$7,"Stage 4",G269&gt;Data!$AE$7,"Stage 5",G269&gt;Data!$AF$7,"Stage 6",G269&gt;Data!$AG$7,"Stage 7",G269&gt;Data!$AH$7,"Stage 8",G269&lt;=Data!$AH$7,"Stage 9"), _xlfn.IFS(G269&gt;Data!$Z$18,"...",G269&gt;Data!$AA$18,"Stage 1",G269&gt;Data!$AB$18,"Stage 2",G269&gt;Data!$AC$18,"Stage 3",G269&gt;Data!$AD$18,"Stage 4",G269&gt;Data!$AE$18,"Stage 5",G269&gt;Data!$AF$18,"Stage 6",G269&gt;Data!$AG$18,"Stage 7",G269&gt;Data!$AH$18,"Stage 8",G269&lt;=Data!$AH$18,"Stage 9")))))</f>
        <v/>
      </c>
      <c r="K269" s="266" t="str" cm="1">
        <f t="array" ref="K269">IFERROR(_xlfn.IFNA(
                      _xlfn.IFS(
                      G269="", "",
                      AND(E269="U9B",G269&lt;=Data!$AI$7), "U9 Boys record",
                      AND(E269="U11B",G269&lt;=Data!$AI$12), "U11 Boys record",
                      AND(E269="U9G",G269&lt;=Data!$AI$18), "U9 Girls record",
                      AND(E269="U11G",G269&lt;=Data!$AI$23), "U11 Girls record"
                       ),""), "")</f>
        <v/>
      </c>
    </row>
    <row r="270" spans="1:11" s="11" customFormat="1" ht="16" customHeight="1">
      <c r="A270" s="187" t="s">
        <v>2</v>
      </c>
      <c r="B270" s="188" t="str">
        <f>IF(ISNA(VLOOKUP($F270,DECLARATIONS!C$5:D$292,2,FALSE)),"",IF(VLOOKUP($F270,DECLARATIONS!C$5:D$292,2,FALSE)="","NOT DECLARED",IF(ISNA(_xlfn.TEXTBEFORE(VLOOKUP($F270,DECLARATIONS!C$5:D$292,2,FALSE)," ")),VLOOKUP($F270,DECLARATIONS!C$5:D$292,2,FALSE),_xlfn.TEXTBEFORE(VLOOKUP($F270,DECLARATIONS!C$5:D$292,2,FALSE)," "))))</f>
        <v/>
      </c>
      <c r="C270" s="188" t="str">
        <f>IF(ISNA(VLOOKUP($F270,DECLARATIONS!C$5:D$292,2,FALSE)),"",IF(VLOOKUP($F270,DECLARATIONS!C$5:D$292,2,FALSE)="","NOT DECLARED",IF(ISNA(_xlfn.TEXTAFTER(VLOOKUP($F270,DECLARATIONS!C$5:D$292,2,FALSE)," ")),VLOOKUP($F270,DECLARATIONS!C$5:D$292,2,FALSE),_xlfn.TEXTAFTER(VLOOKUP($F270,DECLARATIONS!C$5:D$292,2,FALSE)," "))))</f>
        <v/>
      </c>
      <c r="D270" s="188" t="str">
        <f>IF(ISNA(VLOOKUP($F270,DECLARATIONS!$C$5:$G$292,5,FALSE)),"",IF(VLOOKUP($F270,DECLARATIONS!$C$5:$G$292,5,FALSE)="","NOT DECLARED",VLOOKUP($F270,DECLARATIONS!$C$5:$G$292,5,FALSE)))</f>
        <v/>
      </c>
      <c r="E270" s="188" t="str">
        <f>IF(ISNA(VLOOKUP($F270,DECLARATIONS!$C$5:$F$292,4,FALSE)),"",IF(VLOOKUP($F270,DECLARATIONS!$C$5:$F$292,4,FALSE)="","NOT DECLARED",VLOOKUP($F270,DECLARATIONS!$C$5:$F$292,4,FALSE)&amp;LEFT(VLOOKUP($F270,DECLARATIONS!$C$5:$H$292,6,FALSE))))</f>
        <v/>
      </c>
      <c r="F270" s="91"/>
      <c r="G270" s="196"/>
      <c r="H270" s="188" t="str">
        <f>IF(ISNA(VLOOKUP(F270,DECLARATIONS!C$5:D$292,2,FALSE)),"",IF(VLOOKUP(F270,DECLARATIONS!C$5:D$292,2,FALSE)="","NOT DECLARED",VLOOKUP(F270,DECLARATIONS!C$5:D$292,2,FALSE)))</f>
        <v/>
      </c>
      <c r="I270" s="186">
        <f>IF(LOWER(G270)="dnf",1,IF(G270&lt;ScoringTable!B$3,ScoringTable!I$2,VLOOKUP((1000-G270),ScoringTable!G$2:I$95,3)))</f>
        <v>0</v>
      </c>
      <c r="J270" s="186" t="str" cm="1">
        <f t="array" ref="J270">IF(ISBLANK(G270), "", IF(NOT(ISNUMBER(G270)), "Not a valid time", IF(E270="","", IF(RIGHT(E270)="B", _xlfn.IFS(G270&gt;Data!$Z$7,"...",G270&gt;Data!$AA$7,"Stage 1",G270&gt;Data!$AB$7,"Stage 2",G270&gt;Data!$AC$7,"Stage 3",G270&gt;Data!$AD$7,"Stage 4",G270&gt;Data!$AE$7,"Stage 5",G270&gt;Data!$AF$7,"Stage 6",G270&gt;Data!$AG$7,"Stage 7",G270&gt;Data!$AH$7,"Stage 8",G270&lt;=Data!$AH$7,"Stage 9"), _xlfn.IFS(G270&gt;Data!$Z$18,"...",G270&gt;Data!$AA$18,"Stage 1",G270&gt;Data!$AB$18,"Stage 2",G270&gt;Data!$AC$18,"Stage 3",G270&gt;Data!$AD$18,"Stage 4",G270&gt;Data!$AE$18,"Stage 5",G270&gt;Data!$AF$18,"Stage 6",G270&gt;Data!$AG$18,"Stage 7",G270&gt;Data!$AH$18,"Stage 8",G270&lt;=Data!$AH$18,"Stage 9")))))</f>
        <v/>
      </c>
      <c r="K270" s="266" t="str" cm="1">
        <f t="array" ref="K270">IFERROR(_xlfn.IFNA(
                      _xlfn.IFS(
                      G270="", "",
                      AND(E270="U9B",G270&lt;=Data!$AI$7), "U9 Boys record",
                      AND(E270="U11B",G270&lt;=Data!$AI$12), "U11 Boys record",
                      AND(E270="U9G",G270&lt;=Data!$AI$18), "U9 Girls record",
                      AND(E270="U11G",G270&lt;=Data!$AI$23), "U11 Girls record"
                       ),""), "")</f>
        <v/>
      </c>
    </row>
    <row r="271" spans="1:11" s="11" customFormat="1" ht="16" customHeight="1">
      <c r="A271" s="187" t="s">
        <v>2</v>
      </c>
      <c r="B271" s="188" t="str">
        <f>IF(ISNA(VLOOKUP($F271,DECLARATIONS!C$5:D$292,2,FALSE)),"",IF(VLOOKUP($F271,DECLARATIONS!C$5:D$292,2,FALSE)="","NOT DECLARED",IF(ISNA(_xlfn.TEXTBEFORE(VLOOKUP($F271,DECLARATIONS!C$5:D$292,2,FALSE)," ")),VLOOKUP($F271,DECLARATIONS!C$5:D$292,2,FALSE),_xlfn.TEXTBEFORE(VLOOKUP($F271,DECLARATIONS!C$5:D$292,2,FALSE)," "))))</f>
        <v/>
      </c>
      <c r="C271" s="188" t="str">
        <f>IF(ISNA(VLOOKUP($F271,DECLARATIONS!C$5:D$292,2,FALSE)),"",IF(VLOOKUP($F271,DECLARATIONS!C$5:D$292,2,FALSE)="","NOT DECLARED",IF(ISNA(_xlfn.TEXTAFTER(VLOOKUP($F271,DECLARATIONS!C$5:D$292,2,FALSE)," ")),VLOOKUP($F271,DECLARATIONS!C$5:D$292,2,FALSE),_xlfn.TEXTAFTER(VLOOKUP($F271,DECLARATIONS!C$5:D$292,2,FALSE)," "))))</f>
        <v/>
      </c>
      <c r="D271" s="188" t="str">
        <f>IF(ISNA(VLOOKUP($F271,DECLARATIONS!$C$5:$G$292,5,FALSE)),"",IF(VLOOKUP($F271,DECLARATIONS!$C$5:$G$292,5,FALSE)="","NOT DECLARED",VLOOKUP($F271,DECLARATIONS!$C$5:$G$292,5,FALSE)))</f>
        <v/>
      </c>
      <c r="E271" s="188" t="str">
        <f>IF(ISNA(VLOOKUP($F271,DECLARATIONS!$C$5:$F$292,4,FALSE)),"",IF(VLOOKUP($F271,DECLARATIONS!$C$5:$F$292,4,FALSE)="","NOT DECLARED",VLOOKUP($F271,DECLARATIONS!$C$5:$F$292,4,FALSE)&amp;LEFT(VLOOKUP($F271,DECLARATIONS!$C$5:$H$292,6,FALSE))))</f>
        <v/>
      </c>
      <c r="F271" s="91"/>
      <c r="G271" s="196"/>
      <c r="H271" s="188" t="str">
        <f>IF(ISNA(VLOOKUP(F271,DECLARATIONS!C$5:D$292,2,FALSE)),"",IF(VLOOKUP(F271,DECLARATIONS!C$5:D$292,2,FALSE)="","NOT DECLARED",VLOOKUP(F271,DECLARATIONS!C$5:D$292,2,FALSE)))</f>
        <v/>
      </c>
      <c r="I271" s="186">
        <f>IF(LOWER(G271)="dnf",1,IF(G271&lt;ScoringTable!B$3,ScoringTable!I$2,VLOOKUP((1000-G271),ScoringTable!G$2:I$95,3)))</f>
        <v>0</v>
      </c>
      <c r="J271" s="186" t="str" cm="1">
        <f t="array" ref="J271">IF(ISBLANK(G271), "", IF(NOT(ISNUMBER(G271)), "Not a valid time", IF(E271="","", IF(RIGHT(E271)="B", _xlfn.IFS(G271&gt;Data!$Z$7,"...",G271&gt;Data!$AA$7,"Stage 1",G271&gt;Data!$AB$7,"Stage 2",G271&gt;Data!$AC$7,"Stage 3",G271&gt;Data!$AD$7,"Stage 4",G271&gt;Data!$AE$7,"Stage 5",G271&gt;Data!$AF$7,"Stage 6",G271&gt;Data!$AG$7,"Stage 7",G271&gt;Data!$AH$7,"Stage 8",G271&lt;=Data!$AH$7,"Stage 9"), _xlfn.IFS(G271&gt;Data!$Z$18,"...",G271&gt;Data!$AA$18,"Stage 1",G271&gt;Data!$AB$18,"Stage 2",G271&gt;Data!$AC$18,"Stage 3",G271&gt;Data!$AD$18,"Stage 4",G271&gt;Data!$AE$18,"Stage 5",G271&gt;Data!$AF$18,"Stage 6",G271&gt;Data!$AG$18,"Stage 7",G271&gt;Data!$AH$18,"Stage 8",G271&lt;=Data!$AH$18,"Stage 9")))))</f>
        <v/>
      </c>
      <c r="K271" s="266" t="str" cm="1">
        <f t="array" ref="K271">IFERROR(_xlfn.IFNA(
                      _xlfn.IFS(
                      G271="", "",
                      AND(E271="U9B",G271&lt;=Data!$AI$7), "U9 Boys record",
                      AND(E271="U11B",G271&lt;=Data!$AI$12), "U11 Boys record",
                      AND(E271="U9G",G271&lt;=Data!$AI$18), "U9 Girls record",
                      AND(E271="U11G",G271&lt;=Data!$AI$23), "U11 Girls record"
                       ),""), "")</f>
        <v/>
      </c>
    </row>
    <row r="272" spans="1:11" s="11" customFormat="1" ht="16" customHeight="1">
      <c r="A272" s="187" t="s">
        <v>2</v>
      </c>
      <c r="B272" s="188" t="str">
        <f>IF(ISNA(VLOOKUP($F272,DECLARATIONS!C$5:D$292,2,FALSE)),"",IF(VLOOKUP($F272,DECLARATIONS!C$5:D$292,2,FALSE)="","NOT DECLARED",IF(ISNA(_xlfn.TEXTBEFORE(VLOOKUP($F272,DECLARATIONS!C$5:D$292,2,FALSE)," ")),VLOOKUP($F272,DECLARATIONS!C$5:D$292,2,FALSE),_xlfn.TEXTBEFORE(VLOOKUP($F272,DECLARATIONS!C$5:D$292,2,FALSE)," "))))</f>
        <v/>
      </c>
      <c r="C272" s="188" t="str">
        <f>IF(ISNA(VLOOKUP($F272,DECLARATIONS!C$5:D$292,2,FALSE)),"",IF(VLOOKUP($F272,DECLARATIONS!C$5:D$292,2,FALSE)="","NOT DECLARED",IF(ISNA(_xlfn.TEXTAFTER(VLOOKUP($F272,DECLARATIONS!C$5:D$292,2,FALSE)," ")),VLOOKUP($F272,DECLARATIONS!C$5:D$292,2,FALSE),_xlfn.TEXTAFTER(VLOOKUP($F272,DECLARATIONS!C$5:D$292,2,FALSE)," "))))</f>
        <v/>
      </c>
      <c r="D272" s="188" t="str">
        <f>IF(ISNA(VLOOKUP($F272,DECLARATIONS!$C$5:$G$292,5,FALSE)),"",IF(VLOOKUP($F272,DECLARATIONS!$C$5:$G$292,5,FALSE)="","NOT DECLARED",VLOOKUP($F272,DECLARATIONS!$C$5:$G$292,5,FALSE)))</f>
        <v/>
      </c>
      <c r="E272" s="188" t="str">
        <f>IF(ISNA(VLOOKUP($F272,DECLARATIONS!$C$5:$F$292,4,FALSE)),"",IF(VLOOKUP($F272,DECLARATIONS!$C$5:$F$292,4,FALSE)="","NOT DECLARED",VLOOKUP($F272,DECLARATIONS!$C$5:$F$292,4,FALSE)&amp;LEFT(VLOOKUP($F272,DECLARATIONS!$C$5:$H$292,6,FALSE))))</f>
        <v/>
      </c>
      <c r="F272" s="91"/>
      <c r="G272" s="196"/>
      <c r="H272" s="188" t="str">
        <f>IF(ISNA(VLOOKUP(F272,DECLARATIONS!C$5:D$292,2,FALSE)),"",IF(VLOOKUP(F272,DECLARATIONS!C$5:D$292,2,FALSE)="","NOT DECLARED",VLOOKUP(F272,DECLARATIONS!C$5:D$292,2,FALSE)))</f>
        <v/>
      </c>
      <c r="I272" s="186">
        <f>IF(LOWER(G272)="dnf",1,IF(G272&lt;ScoringTable!B$3,ScoringTable!I$2,VLOOKUP((1000-G272),ScoringTable!G$2:I$95,3)))</f>
        <v>0</v>
      </c>
      <c r="J272" s="186" t="str" cm="1">
        <f t="array" ref="J272">IF(ISBLANK(G272), "", IF(NOT(ISNUMBER(G272)), "Not a valid time", IF(E272="","", IF(RIGHT(E272)="B", _xlfn.IFS(G272&gt;Data!$Z$7,"...",G272&gt;Data!$AA$7,"Stage 1",G272&gt;Data!$AB$7,"Stage 2",G272&gt;Data!$AC$7,"Stage 3",G272&gt;Data!$AD$7,"Stage 4",G272&gt;Data!$AE$7,"Stage 5",G272&gt;Data!$AF$7,"Stage 6",G272&gt;Data!$AG$7,"Stage 7",G272&gt;Data!$AH$7,"Stage 8",G272&lt;=Data!$AH$7,"Stage 9"), _xlfn.IFS(G272&gt;Data!$Z$18,"...",G272&gt;Data!$AA$18,"Stage 1",G272&gt;Data!$AB$18,"Stage 2",G272&gt;Data!$AC$18,"Stage 3",G272&gt;Data!$AD$18,"Stage 4",G272&gt;Data!$AE$18,"Stage 5",G272&gt;Data!$AF$18,"Stage 6",G272&gt;Data!$AG$18,"Stage 7",G272&gt;Data!$AH$18,"Stage 8",G272&lt;=Data!$AH$18,"Stage 9")))))</f>
        <v/>
      </c>
      <c r="K272" s="266" t="str" cm="1">
        <f t="array" ref="K272">IFERROR(_xlfn.IFNA(
                      _xlfn.IFS(
                      G272="", "",
                      AND(E272="U9B",G272&lt;=Data!$AI$7), "U9 Boys record",
                      AND(E272="U11B",G272&lt;=Data!$AI$12), "U11 Boys record",
                      AND(E272="U9G",G272&lt;=Data!$AI$18), "U9 Girls record",
                      AND(E272="U11G",G272&lt;=Data!$AI$23), "U11 Girls record"
                       ),""), "")</f>
        <v/>
      </c>
    </row>
    <row r="273" spans="1:11" s="11" customFormat="1" ht="16" customHeight="1">
      <c r="A273" s="187" t="s">
        <v>2</v>
      </c>
      <c r="B273" s="188" t="str">
        <f>IF(ISNA(VLOOKUP($F273,DECLARATIONS!C$5:D$292,2,FALSE)),"",IF(VLOOKUP($F273,DECLARATIONS!C$5:D$292,2,FALSE)="","NOT DECLARED",IF(ISNA(_xlfn.TEXTBEFORE(VLOOKUP($F273,DECLARATIONS!C$5:D$292,2,FALSE)," ")),VLOOKUP($F273,DECLARATIONS!C$5:D$292,2,FALSE),_xlfn.TEXTBEFORE(VLOOKUP($F273,DECLARATIONS!C$5:D$292,2,FALSE)," "))))</f>
        <v/>
      </c>
      <c r="C273" s="188" t="str">
        <f>IF(ISNA(VLOOKUP($F273,DECLARATIONS!C$5:D$292,2,FALSE)),"",IF(VLOOKUP($F273,DECLARATIONS!C$5:D$292,2,FALSE)="","NOT DECLARED",IF(ISNA(_xlfn.TEXTAFTER(VLOOKUP($F273,DECLARATIONS!C$5:D$292,2,FALSE)," ")),VLOOKUP($F273,DECLARATIONS!C$5:D$292,2,FALSE),_xlfn.TEXTAFTER(VLOOKUP($F273,DECLARATIONS!C$5:D$292,2,FALSE)," "))))</f>
        <v/>
      </c>
      <c r="D273" s="188" t="str">
        <f>IF(ISNA(VLOOKUP($F273,DECLARATIONS!$C$5:$G$292,5,FALSE)),"",IF(VLOOKUP($F273,DECLARATIONS!$C$5:$G$292,5,FALSE)="","NOT DECLARED",VLOOKUP($F273,DECLARATIONS!$C$5:$G$292,5,FALSE)))</f>
        <v/>
      </c>
      <c r="E273" s="188" t="str">
        <f>IF(ISNA(VLOOKUP($F273,DECLARATIONS!$C$5:$F$292,4,FALSE)),"",IF(VLOOKUP($F273,DECLARATIONS!$C$5:$F$292,4,FALSE)="","NOT DECLARED",VLOOKUP($F273,DECLARATIONS!$C$5:$F$292,4,FALSE)&amp;LEFT(VLOOKUP($F273,DECLARATIONS!$C$5:$H$292,6,FALSE))))</f>
        <v/>
      </c>
      <c r="F273" s="91"/>
      <c r="G273" s="196"/>
      <c r="H273" s="188" t="str">
        <f>IF(ISNA(VLOOKUP(F273,DECLARATIONS!C$5:D$292,2,FALSE)),"",IF(VLOOKUP(F273,DECLARATIONS!C$5:D$292,2,FALSE)="","NOT DECLARED",VLOOKUP(F273,DECLARATIONS!C$5:D$292,2,FALSE)))</f>
        <v/>
      </c>
      <c r="I273" s="186">
        <f>IF(LOWER(G273)="dnf",1,IF(G273&lt;ScoringTable!B$3,ScoringTable!I$2,VLOOKUP((1000-G273),ScoringTable!G$2:I$95,3)))</f>
        <v>0</v>
      </c>
      <c r="J273" s="186" t="str" cm="1">
        <f t="array" ref="J273">IF(ISBLANK(G273), "", IF(NOT(ISNUMBER(G273)), "Not a valid time", IF(E273="","", IF(RIGHT(E273)="B", _xlfn.IFS(G273&gt;Data!$Z$7,"...",G273&gt;Data!$AA$7,"Stage 1",G273&gt;Data!$AB$7,"Stage 2",G273&gt;Data!$AC$7,"Stage 3",G273&gt;Data!$AD$7,"Stage 4",G273&gt;Data!$AE$7,"Stage 5",G273&gt;Data!$AF$7,"Stage 6",G273&gt;Data!$AG$7,"Stage 7",G273&gt;Data!$AH$7,"Stage 8",G273&lt;=Data!$AH$7,"Stage 9"), _xlfn.IFS(G273&gt;Data!$Z$18,"...",G273&gt;Data!$AA$18,"Stage 1",G273&gt;Data!$AB$18,"Stage 2",G273&gt;Data!$AC$18,"Stage 3",G273&gt;Data!$AD$18,"Stage 4",G273&gt;Data!$AE$18,"Stage 5",G273&gt;Data!$AF$18,"Stage 6",G273&gt;Data!$AG$18,"Stage 7",G273&gt;Data!$AH$18,"Stage 8",G273&lt;=Data!$AH$18,"Stage 9")))))</f>
        <v/>
      </c>
      <c r="K273" s="266" t="str" cm="1">
        <f t="array" ref="K273">IFERROR(_xlfn.IFNA(
                      _xlfn.IFS(
                      G273="", "",
                      AND(E273="U9B",G273&lt;=Data!$AI$7), "U9 Boys record",
                      AND(E273="U11B",G273&lt;=Data!$AI$12), "U11 Boys record",
                      AND(E273="U9G",G273&lt;=Data!$AI$18), "U9 Girls record",
                      AND(E273="U11G",G273&lt;=Data!$AI$23), "U11 Girls record"
                       ),""), "")</f>
        <v/>
      </c>
    </row>
    <row r="274" spans="1:11" s="11" customFormat="1" ht="16" customHeight="1">
      <c r="A274" s="187" t="s">
        <v>2</v>
      </c>
      <c r="B274" s="188" t="str">
        <f>IF(ISNA(VLOOKUP($F274,DECLARATIONS!C$5:D$292,2,FALSE)),"",IF(VLOOKUP($F274,DECLARATIONS!C$5:D$292,2,FALSE)="","NOT DECLARED",IF(ISNA(_xlfn.TEXTBEFORE(VLOOKUP($F274,DECLARATIONS!C$5:D$292,2,FALSE)," ")),VLOOKUP($F274,DECLARATIONS!C$5:D$292,2,FALSE),_xlfn.TEXTBEFORE(VLOOKUP($F274,DECLARATIONS!C$5:D$292,2,FALSE)," "))))</f>
        <v/>
      </c>
      <c r="C274" s="188" t="str">
        <f>IF(ISNA(VLOOKUP($F274,DECLARATIONS!C$5:D$292,2,FALSE)),"",IF(VLOOKUP($F274,DECLARATIONS!C$5:D$292,2,FALSE)="","NOT DECLARED",IF(ISNA(_xlfn.TEXTAFTER(VLOOKUP($F274,DECLARATIONS!C$5:D$292,2,FALSE)," ")),VLOOKUP($F274,DECLARATIONS!C$5:D$292,2,FALSE),_xlfn.TEXTAFTER(VLOOKUP($F274,DECLARATIONS!C$5:D$292,2,FALSE)," "))))</f>
        <v/>
      </c>
      <c r="D274" s="188" t="str">
        <f>IF(ISNA(VLOOKUP($F274,DECLARATIONS!$C$5:$G$292,5,FALSE)),"",IF(VLOOKUP($F274,DECLARATIONS!$C$5:$G$292,5,FALSE)="","NOT DECLARED",VLOOKUP($F274,DECLARATIONS!$C$5:$G$292,5,FALSE)))</f>
        <v/>
      </c>
      <c r="E274" s="188" t="str">
        <f>IF(ISNA(VLOOKUP($F274,DECLARATIONS!$C$5:$F$292,4,FALSE)),"",IF(VLOOKUP($F274,DECLARATIONS!$C$5:$F$292,4,FALSE)="","NOT DECLARED",VLOOKUP($F274,DECLARATIONS!$C$5:$F$292,4,FALSE)&amp;LEFT(VLOOKUP($F274,DECLARATIONS!$C$5:$H$292,6,FALSE))))</f>
        <v/>
      </c>
      <c r="F274" s="91"/>
      <c r="G274" s="196"/>
      <c r="H274" s="188" t="str">
        <f>IF(ISNA(VLOOKUP(F274,DECLARATIONS!C$5:D$292,2,FALSE)),"",IF(VLOOKUP(F274,DECLARATIONS!C$5:D$292,2,FALSE)="","NOT DECLARED",VLOOKUP(F274,DECLARATIONS!C$5:D$292,2,FALSE)))</f>
        <v/>
      </c>
      <c r="I274" s="186">
        <f>IF(LOWER(G274)="dnf",1,IF(G274&lt;ScoringTable!B$3,ScoringTable!I$2,VLOOKUP((1000-G274),ScoringTable!G$2:I$95,3)))</f>
        <v>0</v>
      </c>
      <c r="J274" s="186" t="str" cm="1">
        <f t="array" ref="J274">IF(ISBLANK(G274), "", IF(NOT(ISNUMBER(G274)), "Not a valid time", IF(E274="","", IF(RIGHT(E274)="B", _xlfn.IFS(G274&gt;Data!$Z$7,"...",G274&gt;Data!$AA$7,"Stage 1",G274&gt;Data!$AB$7,"Stage 2",G274&gt;Data!$AC$7,"Stage 3",G274&gt;Data!$AD$7,"Stage 4",G274&gt;Data!$AE$7,"Stage 5",G274&gt;Data!$AF$7,"Stage 6",G274&gt;Data!$AG$7,"Stage 7",G274&gt;Data!$AH$7,"Stage 8",G274&lt;=Data!$AH$7,"Stage 9"), _xlfn.IFS(G274&gt;Data!$Z$18,"...",G274&gt;Data!$AA$18,"Stage 1",G274&gt;Data!$AB$18,"Stage 2",G274&gt;Data!$AC$18,"Stage 3",G274&gt;Data!$AD$18,"Stage 4",G274&gt;Data!$AE$18,"Stage 5",G274&gt;Data!$AF$18,"Stage 6",G274&gt;Data!$AG$18,"Stage 7",G274&gt;Data!$AH$18,"Stage 8",G274&lt;=Data!$AH$18,"Stage 9")))))</f>
        <v/>
      </c>
      <c r="K274" s="266" t="str" cm="1">
        <f t="array" ref="K274">IFERROR(_xlfn.IFNA(
                      _xlfn.IFS(
                      G274="", "",
                      AND(E274="U9B",G274&lt;=Data!$AI$7), "U9 Boys record",
                      AND(E274="U11B",G274&lt;=Data!$AI$12), "U11 Boys record",
                      AND(E274="U9G",G274&lt;=Data!$AI$18), "U9 Girls record",
                      AND(E274="U11G",G274&lt;=Data!$AI$23), "U11 Girls record"
                       ),""), "")</f>
        <v/>
      </c>
    </row>
    <row r="275" spans="1:11" s="11" customFormat="1" ht="16" customHeight="1">
      <c r="A275" s="187" t="s">
        <v>2</v>
      </c>
      <c r="B275" s="188" t="str">
        <f>IF(ISNA(VLOOKUP($F275,DECLARATIONS!C$5:D$292,2,FALSE)),"",IF(VLOOKUP($F275,DECLARATIONS!C$5:D$292,2,FALSE)="","NOT DECLARED",IF(ISNA(_xlfn.TEXTBEFORE(VLOOKUP($F275,DECLARATIONS!C$5:D$292,2,FALSE)," ")),VLOOKUP($F275,DECLARATIONS!C$5:D$292,2,FALSE),_xlfn.TEXTBEFORE(VLOOKUP($F275,DECLARATIONS!C$5:D$292,2,FALSE)," "))))</f>
        <v/>
      </c>
      <c r="C275" s="188" t="str">
        <f>IF(ISNA(VLOOKUP($F275,DECLARATIONS!C$5:D$292,2,FALSE)),"",IF(VLOOKUP($F275,DECLARATIONS!C$5:D$292,2,FALSE)="","NOT DECLARED",IF(ISNA(_xlfn.TEXTAFTER(VLOOKUP($F275,DECLARATIONS!C$5:D$292,2,FALSE)," ")),VLOOKUP($F275,DECLARATIONS!C$5:D$292,2,FALSE),_xlfn.TEXTAFTER(VLOOKUP($F275,DECLARATIONS!C$5:D$292,2,FALSE)," "))))</f>
        <v/>
      </c>
      <c r="D275" s="188" t="str">
        <f>IF(ISNA(VLOOKUP($F275,DECLARATIONS!$C$5:$G$292,5,FALSE)),"",IF(VLOOKUP($F275,DECLARATIONS!$C$5:$G$292,5,FALSE)="","NOT DECLARED",VLOOKUP($F275,DECLARATIONS!$C$5:$G$292,5,FALSE)))</f>
        <v/>
      </c>
      <c r="E275" s="188" t="str">
        <f>IF(ISNA(VLOOKUP($F275,DECLARATIONS!$C$5:$F$292,4,FALSE)),"",IF(VLOOKUP($F275,DECLARATIONS!$C$5:$F$292,4,FALSE)="","NOT DECLARED",VLOOKUP($F275,DECLARATIONS!$C$5:$F$292,4,FALSE)&amp;LEFT(VLOOKUP($F275,DECLARATIONS!$C$5:$H$292,6,FALSE))))</f>
        <v/>
      </c>
      <c r="F275" s="91"/>
      <c r="G275" s="196"/>
      <c r="H275" s="188" t="str">
        <f>IF(ISNA(VLOOKUP(F275,DECLARATIONS!C$5:D$292,2,FALSE)),"",IF(VLOOKUP(F275,DECLARATIONS!C$5:D$292,2,FALSE)="","NOT DECLARED",VLOOKUP(F275,DECLARATIONS!C$5:D$292,2,FALSE)))</f>
        <v/>
      </c>
      <c r="I275" s="186">
        <f>IF(LOWER(G275)="dnf",1,IF(G275&lt;ScoringTable!B$3,ScoringTable!I$2,VLOOKUP((1000-G275),ScoringTable!G$2:I$95,3)))</f>
        <v>0</v>
      </c>
      <c r="J275" s="186" t="str" cm="1">
        <f t="array" ref="J275">IF(ISBLANK(G275), "", IF(NOT(ISNUMBER(G275)), "Not a valid time", IF(E275="","", IF(RIGHT(E275)="B", _xlfn.IFS(G275&gt;Data!$Z$7,"...",G275&gt;Data!$AA$7,"Stage 1",G275&gt;Data!$AB$7,"Stage 2",G275&gt;Data!$AC$7,"Stage 3",G275&gt;Data!$AD$7,"Stage 4",G275&gt;Data!$AE$7,"Stage 5",G275&gt;Data!$AF$7,"Stage 6",G275&gt;Data!$AG$7,"Stage 7",G275&gt;Data!$AH$7,"Stage 8",G275&lt;=Data!$AH$7,"Stage 9"), _xlfn.IFS(G275&gt;Data!$Z$18,"...",G275&gt;Data!$AA$18,"Stage 1",G275&gt;Data!$AB$18,"Stage 2",G275&gt;Data!$AC$18,"Stage 3",G275&gt;Data!$AD$18,"Stage 4",G275&gt;Data!$AE$18,"Stage 5",G275&gt;Data!$AF$18,"Stage 6",G275&gt;Data!$AG$18,"Stage 7",G275&gt;Data!$AH$18,"Stage 8",G275&lt;=Data!$AH$18,"Stage 9")))))</f>
        <v/>
      </c>
      <c r="K275" s="266" t="str" cm="1">
        <f t="array" ref="K275">IFERROR(_xlfn.IFNA(
                      _xlfn.IFS(
                      G275="", "",
                      AND(E275="U9B",G275&lt;=Data!$AI$7), "U9 Boys record",
                      AND(E275="U11B",G275&lt;=Data!$AI$12), "U11 Boys record",
                      AND(E275="U9G",G275&lt;=Data!$AI$18), "U9 Girls record",
                      AND(E275="U11G",G275&lt;=Data!$AI$23), "U11 Girls record"
                       ),""), "")</f>
        <v/>
      </c>
    </row>
    <row r="276" spans="1:11" s="11" customFormat="1" ht="16" customHeight="1">
      <c r="A276" s="187" t="s">
        <v>2</v>
      </c>
      <c r="B276" s="188" t="str">
        <f>IF(ISNA(VLOOKUP($F276,DECLARATIONS!C$5:D$292,2,FALSE)),"",IF(VLOOKUP($F276,DECLARATIONS!C$5:D$292,2,FALSE)="","NOT DECLARED",IF(ISNA(_xlfn.TEXTBEFORE(VLOOKUP($F276,DECLARATIONS!C$5:D$292,2,FALSE)," ")),VLOOKUP($F276,DECLARATIONS!C$5:D$292,2,FALSE),_xlfn.TEXTBEFORE(VLOOKUP($F276,DECLARATIONS!C$5:D$292,2,FALSE)," "))))</f>
        <v/>
      </c>
      <c r="C276" s="188" t="str">
        <f>IF(ISNA(VLOOKUP($F276,DECLARATIONS!C$5:D$292,2,FALSE)),"",IF(VLOOKUP($F276,DECLARATIONS!C$5:D$292,2,FALSE)="","NOT DECLARED",IF(ISNA(_xlfn.TEXTAFTER(VLOOKUP($F276,DECLARATIONS!C$5:D$292,2,FALSE)," ")),VLOOKUP($F276,DECLARATIONS!C$5:D$292,2,FALSE),_xlfn.TEXTAFTER(VLOOKUP($F276,DECLARATIONS!C$5:D$292,2,FALSE)," "))))</f>
        <v/>
      </c>
      <c r="D276" s="188" t="str">
        <f>IF(ISNA(VLOOKUP($F276,DECLARATIONS!$C$5:$G$292,5,FALSE)),"",IF(VLOOKUP($F276,DECLARATIONS!$C$5:$G$292,5,FALSE)="","NOT DECLARED",VLOOKUP($F276,DECLARATIONS!$C$5:$G$292,5,FALSE)))</f>
        <v/>
      </c>
      <c r="E276" s="188" t="str">
        <f>IF(ISNA(VLOOKUP($F276,DECLARATIONS!$C$5:$F$292,4,FALSE)),"",IF(VLOOKUP($F276,DECLARATIONS!$C$5:$F$292,4,FALSE)="","NOT DECLARED",VLOOKUP($F276,DECLARATIONS!$C$5:$F$292,4,FALSE)&amp;LEFT(VLOOKUP($F276,DECLARATIONS!$C$5:$H$292,6,FALSE))))</f>
        <v/>
      </c>
      <c r="F276" s="91"/>
      <c r="G276" s="196"/>
      <c r="H276" s="188" t="str">
        <f>IF(ISNA(VLOOKUP(F276,DECLARATIONS!C$5:D$292,2,FALSE)),"",IF(VLOOKUP(F276,DECLARATIONS!C$5:D$292,2,FALSE)="","NOT DECLARED",VLOOKUP(F276,DECLARATIONS!C$5:D$292,2,FALSE)))</f>
        <v/>
      </c>
      <c r="I276" s="186">
        <f>IF(LOWER(G276)="dnf",1,IF(G276&lt;ScoringTable!B$3,ScoringTable!I$2,VLOOKUP((1000-G276),ScoringTable!G$2:I$95,3)))</f>
        <v>0</v>
      </c>
      <c r="J276" s="186" t="str" cm="1">
        <f t="array" ref="J276">IF(ISBLANK(G276), "", IF(NOT(ISNUMBER(G276)), "Not a valid time", IF(E276="","", IF(RIGHT(E276)="B", _xlfn.IFS(G276&gt;Data!$Z$7,"...",G276&gt;Data!$AA$7,"Stage 1",G276&gt;Data!$AB$7,"Stage 2",G276&gt;Data!$AC$7,"Stage 3",G276&gt;Data!$AD$7,"Stage 4",G276&gt;Data!$AE$7,"Stage 5",G276&gt;Data!$AF$7,"Stage 6",G276&gt;Data!$AG$7,"Stage 7",G276&gt;Data!$AH$7,"Stage 8",G276&lt;=Data!$AH$7,"Stage 9"), _xlfn.IFS(G276&gt;Data!$Z$18,"...",G276&gt;Data!$AA$18,"Stage 1",G276&gt;Data!$AB$18,"Stage 2",G276&gt;Data!$AC$18,"Stage 3",G276&gt;Data!$AD$18,"Stage 4",G276&gt;Data!$AE$18,"Stage 5",G276&gt;Data!$AF$18,"Stage 6",G276&gt;Data!$AG$18,"Stage 7",G276&gt;Data!$AH$18,"Stage 8",G276&lt;=Data!$AH$18,"Stage 9")))))</f>
        <v/>
      </c>
      <c r="K276" s="266" t="str" cm="1">
        <f t="array" ref="K276">IFERROR(_xlfn.IFNA(
                      _xlfn.IFS(
                      G276="", "",
                      AND(E276="U9B",G276&lt;=Data!$AI$7), "U9 Boys record",
                      AND(E276="U11B",G276&lt;=Data!$AI$12), "U11 Boys record",
                      AND(E276="U9G",G276&lt;=Data!$AI$18), "U9 Girls record",
                      AND(E276="U11G",G276&lt;=Data!$AI$23), "U11 Girls record"
                       ),""), "")</f>
        <v/>
      </c>
    </row>
    <row r="277" spans="1:11" s="11" customFormat="1" ht="16" customHeight="1">
      <c r="A277" s="187" t="s">
        <v>2</v>
      </c>
      <c r="B277" s="188" t="str">
        <f>IF(ISNA(VLOOKUP($F277,DECLARATIONS!C$5:D$292,2,FALSE)),"",IF(VLOOKUP($F277,DECLARATIONS!C$5:D$292,2,FALSE)="","NOT DECLARED",IF(ISNA(_xlfn.TEXTBEFORE(VLOOKUP($F277,DECLARATIONS!C$5:D$292,2,FALSE)," ")),VLOOKUP($F277,DECLARATIONS!C$5:D$292,2,FALSE),_xlfn.TEXTBEFORE(VLOOKUP($F277,DECLARATIONS!C$5:D$292,2,FALSE)," "))))</f>
        <v/>
      </c>
      <c r="C277" s="188" t="str">
        <f>IF(ISNA(VLOOKUP($F277,DECLARATIONS!C$5:D$292,2,FALSE)),"",IF(VLOOKUP($F277,DECLARATIONS!C$5:D$292,2,FALSE)="","NOT DECLARED",IF(ISNA(_xlfn.TEXTAFTER(VLOOKUP($F277,DECLARATIONS!C$5:D$292,2,FALSE)," ")),VLOOKUP($F277,DECLARATIONS!C$5:D$292,2,FALSE),_xlfn.TEXTAFTER(VLOOKUP($F277,DECLARATIONS!C$5:D$292,2,FALSE)," "))))</f>
        <v/>
      </c>
      <c r="D277" s="188" t="str">
        <f>IF(ISNA(VLOOKUP($F277,DECLARATIONS!$C$5:$G$292,5,FALSE)),"",IF(VLOOKUP($F277,DECLARATIONS!$C$5:$G$292,5,FALSE)="","NOT DECLARED",VLOOKUP($F277,DECLARATIONS!$C$5:$G$292,5,FALSE)))</f>
        <v/>
      </c>
      <c r="E277" s="188" t="str">
        <f>IF(ISNA(VLOOKUP($F277,DECLARATIONS!$C$5:$F$292,4,FALSE)),"",IF(VLOOKUP($F277,DECLARATIONS!$C$5:$F$292,4,FALSE)="","NOT DECLARED",VLOOKUP($F277,DECLARATIONS!$C$5:$F$292,4,FALSE)&amp;LEFT(VLOOKUP($F277,DECLARATIONS!$C$5:$H$292,6,FALSE))))</f>
        <v/>
      </c>
      <c r="F277" s="91"/>
      <c r="G277" s="196"/>
      <c r="H277" s="188" t="str">
        <f>IF(ISNA(VLOOKUP(F277,DECLARATIONS!C$5:D$292,2,FALSE)),"",IF(VLOOKUP(F277,DECLARATIONS!C$5:D$292,2,FALSE)="","NOT DECLARED",VLOOKUP(F277,DECLARATIONS!C$5:D$292,2,FALSE)))</f>
        <v/>
      </c>
      <c r="I277" s="186">
        <f>IF(LOWER(G277)="dnf",1,IF(G277&lt;ScoringTable!B$3,ScoringTable!I$2,VLOOKUP((1000-G277),ScoringTable!G$2:I$95,3)))</f>
        <v>0</v>
      </c>
      <c r="J277" s="186" t="str" cm="1">
        <f t="array" ref="J277">IF(ISBLANK(G277), "", IF(NOT(ISNUMBER(G277)), "Not a valid time", IF(E277="","", IF(RIGHT(E277)="B", _xlfn.IFS(G277&gt;Data!$Z$7,"...",G277&gt;Data!$AA$7,"Stage 1",G277&gt;Data!$AB$7,"Stage 2",G277&gt;Data!$AC$7,"Stage 3",G277&gt;Data!$AD$7,"Stage 4",G277&gt;Data!$AE$7,"Stage 5",G277&gt;Data!$AF$7,"Stage 6",G277&gt;Data!$AG$7,"Stage 7",G277&gt;Data!$AH$7,"Stage 8",G277&lt;=Data!$AH$7,"Stage 9"), _xlfn.IFS(G277&gt;Data!$Z$18,"...",G277&gt;Data!$AA$18,"Stage 1",G277&gt;Data!$AB$18,"Stage 2",G277&gt;Data!$AC$18,"Stage 3",G277&gt;Data!$AD$18,"Stage 4",G277&gt;Data!$AE$18,"Stage 5",G277&gt;Data!$AF$18,"Stage 6",G277&gt;Data!$AG$18,"Stage 7",G277&gt;Data!$AH$18,"Stage 8",G277&lt;=Data!$AH$18,"Stage 9")))))</f>
        <v/>
      </c>
      <c r="K277" s="266" t="str" cm="1">
        <f t="array" ref="K277">IFERROR(_xlfn.IFNA(
                      _xlfn.IFS(
                      G277="", "",
                      AND(E277="U9B",G277&lt;=Data!$AI$7), "U9 Boys record",
                      AND(E277="U11B",G277&lt;=Data!$AI$12), "U11 Boys record",
                      AND(E277="U9G",G277&lt;=Data!$AI$18), "U9 Girls record",
                      AND(E277="U11G",G277&lt;=Data!$AI$23), "U11 Girls record"
                       ),""), "")</f>
        <v/>
      </c>
    </row>
    <row r="278" spans="1:11" s="11" customFormat="1" ht="16" customHeight="1">
      <c r="A278" s="187" t="s">
        <v>2</v>
      </c>
      <c r="B278" s="188" t="str">
        <f>IF(ISNA(VLOOKUP($F278,DECLARATIONS!C$5:D$292,2,FALSE)),"",IF(VLOOKUP($F278,DECLARATIONS!C$5:D$292,2,FALSE)="","NOT DECLARED",IF(ISNA(_xlfn.TEXTBEFORE(VLOOKUP($F278,DECLARATIONS!C$5:D$292,2,FALSE)," ")),VLOOKUP($F278,DECLARATIONS!C$5:D$292,2,FALSE),_xlfn.TEXTBEFORE(VLOOKUP($F278,DECLARATIONS!C$5:D$292,2,FALSE)," "))))</f>
        <v/>
      </c>
      <c r="C278" s="188" t="str">
        <f>IF(ISNA(VLOOKUP($F278,DECLARATIONS!C$5:D$292,2,FALSE)),"",IF(VLOOKUP($F278,DECLARATIONS!C$5:D$292,2,FALSE)="","NOT DECLARED",IF(ISNA(_xlfn.TEXTAFTER(VLOOKUP($F278,DECLARATIONS!C$5:D$292,2,FALSE)," ")),VLOOKUP($F278,DECLARATIONS!C$5:D$292,2,FALSE),_xlfn.TEXTAFTER(VLOOKUP($F278,DECLARATIONS!C$5:D$292,2,FALSE)," "))))</f>
        <v/>
      </c>
      <c r="D278" s="188" t="str">
        <f>IF(ISNA(VLOOKUP($F278,DECLARATIONS!$C$5:$G$292,5,FALSE)),"",IF(VLOOKUP($F278,DECLARATIONS!$C$5:$G$292,5,FALSE)="","NOT DECLARED",VLOOKUP($F278,DECLARATIONS!$C$5:$G$292,5,FALSE)))</f>
        <v/>
      </c>
      <c r="E278" s="188" t="str">
        <f>IF(ISNA(VLOOKUP($F278,DECLARATIONS!$C$5:$F$292,4,FALSE)),"",IF(VLOOKUP($F278,DECLARATIONS!$C$5:$F$292,4,FALSE)="","NOT DECLARED",VLOOKUP($F278,DECLARATIONS!$C$5:$F$292,4,FALSE)&amp;LEFT(VLOOKUP($F278,DECLARATIONS!$C$5:$H$292,6,FALSE))))</f>
        <v/>
      </c>
      <c r="F278" s="91"/>
      <c r="G278" s="196"/>
      <c r="H278" s="188" t="str">
        <f>IF(ISNA(VLOOKUP(F278,DECLARATIONS!C$5:D$292,2,FALSE)),"",IF(VLOOKUP(F278,DECLARATIONS!C$5:D$292,2,FALSE)="","NOT DECLARED",VLOOKUP(F278,DECLARATIONS!C$5:D$292,2,FALSE)))</f>
        <v/>
      </c>
      <c r="I278" s="186">
        <f>IF(LOWER(G278)="dnf",1,IF(G278&lt;ScoringTable!B$3,ScoringTable!I$2,VLOOKUP((1000-G278),ScoringTable!G$2:I$95,3)))</f>
        <v>0</v>
      </c>
      <c r="J278" s="186" t="str" cm="1">
        <f t="array" ref="J278">IF(ISBLANK(G278), "", IF(NOT(ISNUMBER(G278)), "Not a valid time", IF(E278="","", IF(RIGHT(E278)="B", _xlfn.IFS(G278&gt;Data!$Z$7,"...",G278&gt;Data!$AA$7,"Stage 1",G278&gt;Data!$AB$7,"Stage 2",G278&gt;Data!$AC$7,"Stage 3",G278&gt;Data!$AD$7,"Stage 4",G278&gt;Data!$AE$7,"Stage 5",G278&gt;Data!$AF$7,"Stage 6",G278&gt;Data!$AG$7,"Stage 7",G278&gt;Data!$AH$7,"Stage 8",G278&lt;=Data!$AH$7,"Stage 9"), _xlfn.IFS(G278&gt;Data!$Z$18,"...",G278&gt;Data!$AA$18,"Stage 1",G278&gt;Data!$AB$18,"Stage 2",G278&gt;Data!$AC$18,"Stage 3",G278&gt;Data!$AD$18,"Stage 4",G278&gt;Data!$AE$18,"Stage 5",G278&gt;Data!$AF$18,"Stage 6",G278&gt;Data!$AG$18,"Stage 7",G278&gt;Data!$AH$18,"Stage 8",G278&lt;=Data!$AH$18,"Stage 9")))))</f>
        <v/>
      </c>
      <c r="K278" s="266" t="str" cm="1">
        <f t="array" ref="K278">IFERROR(_xlfn.IFNA(
                      _xlfn.IFS(
                      G278="", "",
                      AND(E278="U9B",G278&lt;=Data!$AI$7), "U9 Boys record",
                      AND(E278="U11B",G278&lt;=Data!$AI$12), "U11 Boys record",
                      AND(E278="U9G",G278&lt;=Data!$AI$18), "U9 Girls record",
                      AND(E278="U11G",G278&lt;=Data!$AI$23), "U11 Girls record"
                       ),""), "")</f>
        <v/>
      </c>
    </row>
    <row r="279" spans="1:11" s="11" customFormat="1" ht="16" customHeight="1">
      <c r="A279" s="187" t="s">
        <v>2</v>
      </c>
      <c r="B279" s="188" t="str">
        <f>IF(ISNA(VLOOKUP($F279,DECLARATIONS!C$5:D$292,2,FALSE)),"",IF(VLOOKUP($F279,DECLARATIONS!C$5:D$292,2,FALSE)="","NOT DECLARED",IF(ISNA(_xlfn.TEXTBEFORE(VLOOKUP($F279,DECLARATIONS!C$5:D$292,2,FALSE)," ")),VLOOKUP($F279,DECLARATIONS!C$5:D$292,2,FALSE),_xlfn.TEXTBEFORE(VLOOKUP($F279,DECLARATIONS!C$5:D$292,2,FALSE)," "))))</f>
        <v/>
      </c>
      <c r="C279" s="188" t="str">
        <f>IF(ISNA(VLOOKUP($F279,DECLARATIONS!C$5:D$292,2,FALSE)),"",IF(VLOOKUP($F279,DECLARATIONS!C$5:D$292,2,FALSE)="","NOT DECLARED",IF(ISNA(_xlfn.TEXTAFTER(VLOOKUP($F279,DECLARATIONS!C$5:D$292,2,FALSE)," ")),VLOOKUP($F279,DECLARATIONS!C$5:D$292,2,FALSE),_xlfn.TEXTAFTER(VLOOKUP($F279,DECLARATIONS!C$5:D$292,2,FALSE)," "))))</f>
        <v/>
      </c>
      <c r="D279" s="188" t="str">
        <f>IF(ISNA(VLOOKUP($F279,DECLARATIONS!$C$5:$G$292,5,FALSE)),"",IF(VLOOKUP($F279,DECLARATIONS!$C$5:$G$292,5,FALSE)="","NOT DECLARED",VLOOKUP($F279,DECLARATIONS!$C$5:$G$292,5,FALSE)))</f>
        <v/>
      </c>
      <c r="E279" s="188" t="str">
        <f>IF(ISNA(VLOOKUP($F279,DECLARATIONS!$C$5:$F$292,4,FALSE)),"",IF(VLOOKUP($F279,DECLARATIONS!$C$5:$F$292,4,FALSE)="","NOT DECLARED",VLOOKUP($F279,DECLARATIONS!$C$5:$F$292,4,FALSE)&amp;LEFT(VLOOKUP($F279,DECLARATIONS!$C$5:$H$292,6,FALSE))))</f>
        <v/>
      </c>
      <c r="F279" s="91"/>
      <c r="G279" s="196"/>
      <c r="H279" s="188" t="str">
        <f>IF(ISNA(VLOOKUP(F279,DECLARATIONS!C$5:D$292,2,FALSE)),"",IF(VLOOKUP(F279,DECLARATIONS!C$5:D$292,2,FALSE)="","NOT DECLARED",VLOOKUP(F279,DECLARATIONS!C$5:D$292,2,FALSE)))</f>
        <v/>
      </c>
      <c r="I279" s="186">
        <f>IF(LOWER(G279)="dnf",1,IF(G279&lt;ScoringTable!B$3,ScoringTable!I$2,VLOOKUP((1000-G279),ScoringTable!G$2:I$95,3)))</f>
        <v>0</v>
      </c>
      <c r="J279" s="186" t="str" cm="1">
        <f t="array" ref="J279">IF(ISBLANK(G279), "", IF(NOT(ISNUMBER(G279)), "Not a valid time", IF(E279="","", IF(RIGHT(E279)="B", _xlfn.IFS(G279&gt;Data!$Z$7,"...",G279&gt;Data!$AA$7,"Stage 1",G279&gt;Data!$AB$7,"Stage 2",G279&gt;Data!$AC$7,"Stage 3",G279&gt;Data!$AD$7,"Stage 4",G279&gt;Data!$AE$7,"Stage 5",G279&gt;Data!$AF$7,"Stage 6",G279&gt;Data!$AG$7,"Stage 7",G279&gt;Data!$AH$7,"Stage 8",G279&lt;=Data!$AH$7,"Stage 9"), _xlfn.IFS(G279&gt;Data!$Z$18,"...",G279&gt;Data!$AA$18,"Stage 1",G279&gt;Data!$AB$18,"Stage 2",G279&gt;Data!$AC$18,"Stage 3",G279&gt;Data!$AD$18,"Stage 4",G279&gt;Data!$AE$18,"Stage 5",G279&gt;Data!$AF$18,"Stage 6",G279&gt;Data!$AG$18,"Stage 7",G279&gt;Data!$AH$18,"Stage 8",G279&lt;=Data!$AH$18,"Stage 9")))))</f>
        <v/>
      </c>
      <c r="K279" s="266" t="str" cm="1">
        <f t="array" ref="K279">IFERROR(_xlfn.IFNA(
                      _xlfn.IFS(
                      G279="", "",
                      AND(E279="U9B",G279&lt;=Data!$AI$7), "U9 Boys record",
                      AND(E279="U11B",G279&lt;=Data!$AI$12), "U11 Boys record",
                      AND(E279="U9G",G279&lt;=Data!$AI$18), "U9 Girls record",
                      AND(E279="U11G",G279&lt;=Data!$AI$23), "U11 Girls record"
                       ),""), "")</f>
        <v/>
      </c>
    </row>
    <row r="280" spans="1:11" s="11" customFormat="1" ht="16" customHeight="1">
      <c r="A280" s="187" t="s">
        <v>2</v>
      </c>
      <c r="B280" s="188" t="str">
        <f>IF(ISNA(VLOOKUP($F280,DECLARATIONS!C$5:D$292,2,FALSE)),"",IF(VLOOKUP($F280,DECLARATIONS!C$5:D$292,2,FALSE)="","NOT DECLARED",IF(ISNA(_xlfn.TEXTBEFORE(VLOOKUP($F280,DECLARATIONS!C$5:D$292,2,FALSE)," ")),VLOOKUP($F280,DECLARATIONS!C$5:D$292,2,FALSE),_xlfn.TEXTBEFORE(VLOOKUP($F280,DECLARATIONS!C$5:D$292,2,FALSE)," "))))</f>
        <v/>
      </c>
      <c r="C280" s="188" t="str">
        <f>IF(ISNA(VLOOKUP($F280,DECLARATIONS!C$5:D$292,2,FALSE)),"",IF(VLOOKUP($F280,DECLARATIONS!C$5:D$292,2,FALSE)="","NOT DECLARED",IF(ISNA(_xlfn.TEXTAFTER(VLOOKUP($F280,DECLARATIONS!C$5:D$292,2,FALSE)," ")),VLOOKUP($F280,DECLARATIONS!C$5:D$292,2,FALSE),_xlfn.TEXTAFTER(VLOOKUP($F280,DECLARATIONS!C$5:D$292,2,FALSE)," "))))</f>
        <v/>
      </c>
      <c r="D280" s="188" t="str">
        <f>IF(ISNA(VLOOKUP($F280,DECLARATIONS!$C$5:$G$292,5,FALSE)),"",IF(VLOOKUP($F280,DECLARATIONS!$C$5:$G$292,5,FALSE)="","NOT DECLARED",VLOOKUP($F280,DECLARATIONS!$C$5:$G$292,5,FALSE)))</f>
        <v/>
      </c>
      <c r="E280" s="188" t="str">
        <f>IF(ISNA(VLOOKUP($F280,DECLARATIONS!$C$5:$F$292,4,FALSE)),"",IF(VLOOKUP($F280,DECLARATIONS!$C$5:$F$292,4,FALSE)="","NOT DECLARED",VLOOKUP($F280,DECLARATIONS!$C$5:$F$292,4,FALSE)&amp;LEFT(VLOOKUP($F280,DECLARATIONS!$C$5:$H$292,6,FALSE))))</f>
        <v/>
      </c>
      <c r="F280" s="91"/>
      <c r="G280" s="196"/>
      <c r="H280" s="188" t="str">
        <f>IF(ISNA(VLOOKUP(F280,DECLARATIONS!C$5:D$292,2,FALSE)),"",IF(VLOOKUP(F280,DECLARATIONS!C$5:D$292,2,FALSE)="","NOT DECLARED",VLOOKUP(F280,DECLARATIONS!C$5:D$292,2,FALSE)))</f>
        <v/>
      </c>
      <c r="I280" s="186">
        <f>IF(LOWER(G280)="dnf",1,IF(G280&lt;ScoringTable!B$3,ScoringTable!I$2,VLOOKUP((1000-G280),ScoringTable!G$2:I$95,3)))</f>
        <v>0</v>
      </c>
      <c r="J280" s="186" t="str" cm="1">
        <f t="array" ref="J280">IF(ISBLANK(G280), "", IF(NOT(ISNUMBER(G280)), "Not a valid time", IF(E280="","", IF(RIGHT(E280)="B", _xlfn.IFS(G280&gt;Data!$Z$7,"...",G280&gt;Data!$AA$7,"Stage 1",G280&gt;Data!$AB$7,"Stage 2",G280&gt;Data!$AC$7,"Stage 3",G280&gt;Data!$AD$7,"Stage 4",G280&gt;Data!$AE$7,"Stage 5",G280&gt;Data!$AF$7,"Stage 6",G280&gt;Data!$AG$7,"Stage 7",G280&gt;Data!$AH$7,"Stage 8",G280&lt;=Data!$AH$7,"Stage 9"), _xlfn.IFS(G280&gt;Data!$Z$18,"...",G280&gt;Data!$AA$18,"Stage 1",G280&gt;Data!$AB$18,"Stage 2",G280&gt;Data!$AC$18,"Stage 3",G280&gt;Data!$AD$18,"Stage 4",G280&gt;Data!$AE$18,"Stage 5",G280&gt;Data!$AF$18,"Stage 6",G280&gt;Data!$AG$18,"Stage 7",G280&gt;Data!$AH$18,"Stage 8",G280&lt;=Data!$AH$18,"Stage 9")))))</f>
        <v/>
      </c>
      <c r="K280" s="266" t="str" cm="1">
        <f t="array" ref="K280">IFERROR(_xlfn.IFNA(
                      _xlfn.IFS(
                      G280="", "",
                      AND(E280="U9B",G280&lt;=Data!$AI$7), "U9 Boys record",
                      AND(E280="U11B",G280&lt;=Data!$AI$12), "U11 Boys record",
                      AND(E280="U9G",G280&lt;=Data!$AI$18), "U9 Girls record",
                      AND(E280="U11G",G280&lt;=Data!$AI$23), "U11 Girls record"
                       ),""), "")</f>
        <v/>
      </c>
    </row>
    <row r="281" spans="1:11" s="11" customFormat="1" ht="16" customHeight="1">
      <c r="A281" s="187" t="s">
        <v>2</v>
      </c>
      <c r="B281" s="188" t="str">
        <f>IF(ISNA(VLOOKUP($F281,DECLARATIONS!C$5:D$292,2,FALSE)),"",IF(VLOOKUP($F281,DECLARATIONS!C$5:D$292,2,FALSE)="","NOT DECLARED",IF(ISNA(_xlfn.TEXTBEFORE(VLOOKUP($F281,DECLARATIONS!C$5:D$292,2,FALSE)," ")),VLOOKUP($F281,DECLARATIONS!C$5:D$292,2,FALSE),_xlfn.TEXTBEFORE(VLOOKUP($F281,DECLARATIONS!C$5:D$292,2,FALSE)," "))))</f>
        <v/>
      </c>
      <c r="C281" s="188" t="str">
        <f>IF(ISNA(VLOOKUP($F281,DECLARATIONS!C$5:D$292,2,FALSE)),"",IF(VLOOKUP($F281,DECLARATIONS!C$5:D$292,2,FALSE)="","NOT DECLARED",IF(ISNA(_xlfn.TEXTAFTER(VLOOKUP($F281,DECLARATIONS!C$5:D$292,2,FALSE)," ")),VLOOKUP($F281,DECLARATIONS!C$5:D$292,2,FALSE),_xlfn.TEXTAFTER(VLOOKUP($F281,DECLARATIONS!C$5:D$292,2,FALSE)," "))))</f>
        <v/>
      </c>
      <c r="D281" s="188" t="str">
        <f>IF(ISNA(VLOOKUP($F281,DECLARATIONS!$C$5:$G$292,5,FALSE)),"",IF(VLOOKUP($F281,DECLARATIONS!$C$5:$G$292,5,FALSE)="","NOT DECLARED",VLOOKUP($F281,DECLARATIONS!$C$5:$G$292,5,FALSE)))</f>
        <v/>
      </c>
      <c r="E281" s="188" t="str">
        <f>IF(ISNA(VLOOKUP($F281,DECLARATIONS!$C$5:$F$292,4,FALSE)),"",IF(VLOOKUP($F281,DECLARATIONS!$C$5:$F$292,4,FALSE)="","NOT DECLARED",VLOOKUP($F281,DECLARATIONS!$C$5:$F$292,4,FALSE)&amp;LEFT(VLOOKUP($F281,DECLARATIONS!$C$5:$H$292,6,FALSE))))</f>
        <v/>
      </c>
      <c r="F281" s="91"/>
      <c r="G281" s="196"/>
      <c r="H281" s="188" t="str">
        <f>IF(ISNA(VLOOKUP(F281,DECLARATIONS!C$5:D$292,2,FALSE)),"",IF(VLOOKUP(F281,DECLARATIONS!C$5:D$292,2,FALSE)="","NOT DECLARED",VLOOKUP(F281,DECLARATIONS!C$5:D$292,2,FALSE)))</f>
        <v/>
      </c>
      <c r="I281" s="186">
        <f>IF(LOWER(G281)="dnf",1,IF(G281&lt;ScoringTable!B$3,ScoringTable!I$2,VLOOKUP((1000-G281),ScoringTable!G$2:I$95,3)))</f>
        <v>0</v>
      </c>
      <c r="J281" s="186" t="str" cm="1">
        <f t="array" ref="J281">IF(ISBLANK(G281), "", IF(NOT(ISNUMBER(G281)), "Not a valid time", IF(E281="","", IF(RIGHT(E281)="B", _xlfn.IFS(G281&gt;Data!$Z$7,"...",G281&gt;Data!$AA$7,"Stage 1",G281&gt;Data!$AB$7,"Stage 2",G281&gt;Data!$AC$7,"Stage 3",G281&gt;Data!$AD$7,"Stage 4",G281&gt;Data!$AE$7,"Stage 5",G281&gt;Data!$AF$7,"Stage 6",G281&gt;Data!$AG$7,"Stage 7",G281&gt;Data!$AH$7,"Stage 8",G281&lt;=Data!$AH$7,"Stage 9"), _xlfn.IFS(G281&gt;Data!$Z$18,"...",G281&gt;Data!$AA$18,"Stage 1",G281&gt;Data!$AB$18,"Stage 2",G281&gt;Data!$AC$18,"Stage 3",G281&gt;Data!$AD$18,"Stage 4",G281&gt;Data!$AE$18,"Stage 5",G281&gt;Data!$AF$18,"Stage 6",G281&gt;Data!$AG$18,"Stage 7",G281&gt;Data!$AH$18,"Stage 8",G281&lt;=Data!$AH$18,"Stage 9")))))</f>
        <v/>
      </c>
      <c r="K281" s="266" t="str" cm="1">
        <f t="array" ref="K281">IFERROR(_xlfn.IFNA(
                      _xlfn.IFS(
                      G281="", "",
                      AND(E281="U9B",G281&lt;=Data!$AI$7), "U9 Boys record",
                      AND(E281="U11B",G281&lt;=Data!$AI$12), "U11 Boys record",
                      AND(E281="U9G",G281&lt;=Data!$AI$18), "U9 Girls record",
                      AND(E281="U11G",G281&lt;=Data!$AI$23), "U11 Girls record"
                       ),""), "")</f>
        <v/>
      </c>
    </row>
    <row r="282" spans="1:11" s="11" customFormat="1" ht="16" customHeight="1">
      <c r="A282" s="187" t="s">
        <v>2</v>
      </c>
      <c r="B282" s="188" t="str">
        <f>IF(ISNA(VLOOKUP($F282,DECLARATIONS!C$5:D$292,2,FALSE)),"",IF(VLOOKUP($F282,DECLARATIONS!C$5:D$292,2,FALSE)="","NOT DECLARED",IF(ISNA(_xlfn.TEXTBEFORE(VLOOKUP($F282,DECLARATIONS!C$5:D$292,2,FALSE)," ")),VLOOKUP($F282,DECLARATIONS!C$5:D$292,2,FALSE),_xlfn.TEXTBEFORE(VLOOKUP($F282,DECLARATIONS!C$5:D$292,2,FALSE)," "))))</f>
        <v/>
      </c>
      <c r="C282" s="188" t="str">
        <f>IF(ISNA(VLOOKUP($F282,DECLARATIONS!C$5:D$292,2,FALSE)),"",IF(VLOOKUP($F282,DECLARATIONS!C$5:D$292,2,FALSE)="","NOT DECLARED",IF(ISNA(_xlfn.TEXTAFTER(VLOOKUP($F282,DECLARATIONS!C$5:D$292,2,FALSE)," ")),VLOOKUP($F282,DECLARATIONS!C$5:D$292,2,FALSE),_xlfn.TEXTAFTER(VLOOKUP($F282,DECLARATIONS!C$5:D$292,2,FALSE)," "))))</f>
        <v/>
      </c>
      <c r="D282" s="188" t="str">
        <f>IF(ISNA(VLOOKUP($F282,DECLARATIONS!$C$5:$G$292,5,FALSE)),"",IF(VLOOKUP($F282,DECLARATIONS!$C$5:$G$292,5,FALSE)="","NOT DECLARED",VLOOKUP($F282,DECLARATIONS!$C$5:$G$292,5,FALSE)))</f>
        <v/>
      </c>
      <c r="E282" s="188" t="str">
        <f>IF(ISNA(VLOOKUP($F282,DECLARATIONS!$C$5:$F$292,4,FALSE)),"",IF(VLOOKUP($F282,DECLARATIONS!$C$5:$F$292,4,FALSE)="","NOT DECLARED",VLOOKUP($F282,DECLARATIONS!$C$5:$F$292,4,FALSE)&amp;LEFT(VLOOKUP($F282,DECLARATIONS!$C$5:$H$292,6,FALSE))))</f>
        <v/>
      </c>
      <c r="F282" s="91"/>
      <c r="G282" s="196"/>
      <c r="H282" s="188" t="str">
        <f>IF(ISNA(VLOOKUP(F282,DECLARATIONS!C$5:D$292,2,FALSE)),"",IF(VLOOKUP(F282,DECLARATIONS!C$5:D$292,2,FALSE)="","NOT DECLARED",VLOOKUP(F282,DECLARATIONS!C$5:D$292,2,FALSE)))</f>
        <v/>
      </c>
      <c r="I282" s="186">
        <f>IF(LOWER(G282)="dnf",1,IF(G282&lt;ScoringTable!B$3,ScoringTable!I$2,VLOOKUP((1000-G282),ScoringTable!G$2:I$95,3)))</f>
        <v>0</v>
      </c>
      <c r="J282" s="186" t="str" cm="1">
        <f t="array" ref="J282">IF(ISBLANK(G282), "", IF(NOT(ISNUMBER(G282)), "Not a valid time", IF(E282="","", IF(RIGHT(E282)="B", _xlfn.IFS(G282&gt;Data!$Z$7,"...",G282&gt;Data!$AA$7,"Stage 1",G282&gt;Data!$AB$7,"Stage 2",G282&gt;Data!$AC$7,"Stage 3",G282&gt;Data!$AD$7,"Stage 4",G282&gt;Data!$AE$7,"Stage 5",G282&gt;Data!$AF$7,"Stage 6",G282&gt;Data!$AG$7,"Stage 7",G282&gt;Data!$AH$7,"Stage 8",G282&lt;=Data!$AH$7,"Stage 9"), _xlfn.IFS(G282&gt;Data!$Z$18,"...",G282&gt;Data!$AA$18,"Stage 1",G282&gt;Data!$AB$18,"Stage 2",G282&gt;Data!$AC$18,"Stage 3",G282&gt;Data!$AD$18,"Stage 4",G282&gt;Data!$AE$18,"Stage 5",G282&gt;Data!$AF$18,"Stage 6",G282&gt;Data!$AG$18,"Stage 7",G282&gt;Data!$AH$18,"Stage 8",G282&lt;=Data!$AH$18,"Stage 9")))))</f>
        <v/>
      </c>
      <c r="K282" s="266" t="str" cm="1">
        <f t="array" ref="K282">IFERROR(_xlfn.IFNA(
                      _xlfn.IFS(
                      G282="", "",
                      AND(E282="U9B",G282&lt;=Data!$AI$7), "U9 Boys record",
                      AND(E282="U11B",G282&lt;=Data!$AI$12), "U11 Boys record",
                      AND(E282="U9G",G282&lt;=Data!$AI$18), "U9 Girls record",
                      AND(E282="U11G",G282&lt;=Data!$AI$23), "U11 Girls record"
                       ),""), "")</f>
        <v/>
      </c>
    </row>
    <row r="283" spans="1:11" s="11" customFormat="1" ht="16" customHeight="1">
      <c r="A283" s="187" t="s">
        <v>2</v>
      </c>
      <c r="B283" s="188" t="str">
        <f>IF(ISNA(VLOOKUP($F283,DECLARATIONS!C$5:D$292,2,FALSE)),"",IF(VLOOKUP($F283,DECLARATIONS!C$5:D$292,2,FALSE)="","NOT DECLARED",IF(ISNA(_xlfn.TEXTBEFORE(VLOOKUP($F283,DECLARATIONS!C$5:D$292,2,FALSE)," ")),VLOOKUP($F283,DECLARATIONS!C$5:D$292,2,FALSE),_xlfn.TEXTBEFORE(VLOOKUP($F283,DECLARATIONS!C$5:D$292,2,FALSE)," "))))</f>
        <v/>
      </c>
      <c r="C283" s="188" t="str">
        <f>IF(ISNA(VLOOKUP($F283,DECLARATIONS!C$5:D$292,2,FALSE)),"",IF(VLOOKUP($F283,DECLARATIONS!C$5:D$292,2,FALSE)="","NOT DECLARED",IF(ISNA(_xlfn.TEXTAFTER(VLOOKUP($F283,DECLARATIONS!C$5:D$292,2,FALSE)," ")),VLOOKUP($F283,DECLARATIONS!C$5:D$292,2,FALSE),_xlfn.TEXTAFTER(VLOOKUP($F283,DECLARATIONS!C$5:D$292,2,FALSE)," "))))</f>
        <v/>
      </c>
      <c r="D283" s="188" t="str">
        <f>IF(ISNA(VLOOKUP($F283,DECLARATIONS!$C$5:$G$292,5,FALSE)),"",IF(VLOOKUP($F283,DECLARATIONS!$C$5:$G$292,5,FALSE)="","NOT DECLARED",VLOOKUP($F283,DECLARATIONS!$C$5:$G$292,5,FALSE)))</f>
        <v/>
      </c>
      <c r="E283" s="188" t="str">
        <f>IF(ISNA(VLOOKUP($F283,DECLARATIONS!$C$5:$F$292,4,FALSE)),"",IF(VLOOKUP($F283,DECLARATIONS!$C$5:$F$292,4,FALSE)="","NOT DECLARED",VLOOKUP($F283,DECLARATIONS!$C$5:$F$292,4,FALSE)&amp;LEFT(VLOOKUP($F283,DECLARATIONS!$C$5:$H$292,6,FALSE))))</f>
        <v/>
      </c>
      <c r="F283" s="91"/>
      <c r="G283" s="196"/>
      <c r="H283" s="188" t="str">
        <f>IF(ISNA(VLOOKUP(F283,DECLARATIONS!C$5:D$292,2,FALSE)),"",IF(VLOOKUP(F283,DECLARATIONS!C$5:D$292,2,FALSE)="","NOT DECLARED",VLOOKUP(F283,DECLARATIONS!C$5:D$292,2,FALSE)))</f>
        <v/>
      </c>
      <c r="I283" s="186">
        <f>IF(LOWER(G283)="dnf",1,IF(G283&lt;ScoringTable!B$3,ScoringTable!I$2,VLOOKUP((1000-G283),ScoringTable!G$2:I$95,3)))</f>
        <v>0</v>
      </c>
      <c r="J283" s="186" t="str" cm="1">
        <f t="array" ref="J283">IF(ISBLANK(G283), "", IF(NOT(ISNUMBER(G283)), "Not a valid time", IF(E283="","", IF(RIGHT(E283)="B", _xlfn.IFS(G283&gt;Data!$Z$7,"...",G283&gt;Data!$AA$7,"Stage 1",G283&gt;Data!$AB$7,"Stage 2",G283&gt;Data!$AC$7,"Stage 3",G283&gt;Data!$AD$7,"Stage 4",G283&gt;Data!$AE$7,"Stage 5",G283&gt;Data!$AF$7,"Stage 6",G283&gt;Data!$AG$7,"Stage 7",G283&gt;Data!$AH$7,"Stage 8",G283&lt;=Data!$AH$7,"Stage 9"), _xlfn.IFS(G283&gt;Data!$Z$18,"...",G283&gt;Data!$AA$18,"Stage 1",G283&gt;Data!$AB$18,"Stage 2",G283&gt;Data!$AC$18,"Stage 3",G283&gt;Data!$AD$18,"Stage 4",G283&gt;Data!$AE$18,"Stage 5",G283&gt;Data!$AF$18,"Stage 6",G283&gt;Data!$AG$18,"Stage 7",G283&gt;Data!$AH$18,"Stage 8",G283&lt;=Data!$AH$18,"Stage 9")))))</f>
        <v/>
      </c>
      <c r="K283" s="266" t="str" cm="1">
        <f t="array" ref="K283">IFERROR(_xlfn.IFNA(
                      _xlfn.IFS(
                      G283="", "",
                      AND(E283="U9B",G283&lt;=Data!$AI$7), "U9 Boys record",
                      AND(E283="U11B",G283&lt;=Data!$AI$12), "U11 Boys record",
                      AND(E283="U9G",G283&lt;=Data!$AI$18), "U9 Girls record",
                      AND(E283="U11G",G283&lt;=Data!$AI$23), "U11 Girls record"
                       ),""), "")</f>
        <v/>
      </c>
    </row>
    <row r="284" spans="1:11" s="11" customFormat="1" ht="16" customHeight="1">
      <c r="A284" s="187" t="s">
        <v>2</v>
      </c>
      <c r="B284" s="188" t="str">
        <f>IF(ISNA(VLOOKUP($F284,DECLARATIONS!C$5:D$292,2,FALSE)),"",IF(VLOOKUP($F284,DECLARATIONS!C$5:D$292,2,FALSE)="","NOT DECLARED",IF(ISNA(_xlfn.TEXTBEFORE(VLOOKUP($F284,DECLARATIONS!C$5:D$292,2,FALSE)," ")),VLOOKUP($F284,DECLARATIONS!C$5:D$292,2,FALSE),_xlfn.TEXTBEFORE(VLOOKUP($F284,DECLARATIONS!C$5:D$292,2,FALSE)," "))))</f>
        <v/>
      </c>
      <c r="C284" s="188" t="str">
        <f>IF(ISNA(VLOOKUP($F284,DECLARATIONS!C$5:D$292,2,FALSE)),"",IF(VLOOKUP($F284,DECLARATIONS!C$5:D$292,2,FALSE)="","NOT DECLARED",IF(ISNA(_xlfn.TEXTAFTER(VLOOKUP($F284,DECLARATIONS!C$5:D$292,2,FALSE)," ")),VLOOKUP($F284,DECLARATIONS!C$5:D$292,2,FALSE),_xlfn.TEXTAFTER(VLOOKUP($F284,DECLARATIONS!C$5:D$292,2,FALSE)," "))))</f>
        <v/>
      </c>
      <c r="D284" s="188" t="str">
        <f>IF(ISNA(VLOOKUP($F284,DECLARATIONS!$C$5:$G$292,5,FALSE)),"",IF(VLOOKUP($F284,DECLARATIONS!$C$5:$G$292,5,FALSE)="","NOT DECLARED",VLOOKUP($F284,DECLARATIONS!$C$5:$G$292,5,FALSE)))</f>
        <v/>
      </c>
      <c r="E284" s="188" t="str">
        <f>IF(ISNA(VLOOKUP($F284,DECLARATIONS!$C$5:$F$292,4,FALSE)),"",IF(VLOOKUP($F284,DECLARATIONS!$C$5:$F$292,4,FALSE)="","NOT DECLARED",VLOOKUP($F284,DECLARATIONS!$C$5:$F$292,4,FALSE)&amp;LEFT(VLOOKUP($F284,DECLARATIONS!$C$5:$H$292,6,FALSE))))</f>
        <v/>
      </c>
      <c r="F284" s="91"/>
      <c r="G284" s="196"/>
      <c r="H284" s="188" t="str">
        <f>IF(ISNA(VLOOKUP(F284,DECLARATIONS!C$5:D$292,2,FALSE)),"",IF(VLOOKUP(F284,DECLARATIONS!C$5:D$292,2,FALSE)="","NOT DECLARED",VLOOKUP(F284,DECLARATIONS!C$5:D$292,2,FALSE)))</f>
        <v/>
      </c>
      <c r="I284" s="186">
        <f>IF(LOWER(G284)="dnf",1,IF(G284&lt;ScoringTable!B$3,ScoringTable!I$2,VLOOKUP((1000-G284),ScoringTable!G$2:I$95,3)))</f>
        <v>0</v>
      </c>
      <c r="J284" s="186" t="str" cm="1">
        <f t="array" ref="J284">IF(ISBLANK(G284), "", IF(NOT(ISNUMBER(G284)), "Not a valid time", IF(E284="","", IF(RIGHT(E284)="B", _xlfn.IFS(G284&gt;Data!$Z$7,"...",G284&gt;Data!$AA$7,"Stage 1",G284&gt;Data!$AB$7,"Stage 2",G284&gt;Data!$AC$7,"Stage 3",G284&gt;Data!$AD$7,"Stage 4",G284&gt;Data!$AE$7,"Stage 5",G284&gt;Data!$AF$7,"Stage 6",G284&gt;Data!$AG$7,"Stage 7",G284&gt;Data!$AH$7,"Stage 8",G284&lt;=Data!$AH$7,"Stage 9"), _xlfn.IFS(G284&gt;Data!$Z$18,"...",G284&gt;Data!$AA$18,"Stage 1",G284&gt;Data!$AB$18,"Stage 2",G284&gt;Data!$AC$18,"Stage 3",G284&gt;Data!$AD$18,"Stage 4",G284&gt;Data!$AE$18,"Stage 5",G284&gt;Data!$AF$18,"Stage 6",G284&gt;Data!$AG$18,"Stage 7",G284&gt;Data!$AH$18,"Stage 8",G284&lt;=Data!$AH$18,"Stage 9")))))</f>
        <v/>
      </c>
      <c r="K284" s="266" t="str" cm="1">
        <f t="array" ref="K284">IFERROR(_xlfn.IFNA(
                      _xlfn.IFS(
                      G284="", "",
                      AND(E284="U9B",G284&lt;=Data!$AI$7), "U9 Boys record",
                      AND(E284="U11B",G284&lt;=Data!$AI$12), "U11 Boys record",
                      AND(E284="U9G",G284&lt;=Data!$AI$18), "U9 Girls record",
                      AND(E284="U11G",G284&lt;=Data!$AI$23), "U11 Girls record"
                       ),""), "")</f>
        <v/>
      </c>
    </row>
    <row r="285" spans="1:11" s="11" customFormat="1" ht="16" customHeight="1">
      <c r="A285" s="187" t="s">
        <v>2</v>
      </c>
      <c r="B285" s="188" t="str">
        <f>IF(ISNA(VLOOKUP($F285,DECLARATIONS!C$5:D$292,2,FALSE)),"",IF(VLOOKUP($F285,DECLARATIONS!C$5:D$292,2,FALSE)="","NOT DECLARED",IF(ISNA(_xlfn.TEXTBEFORE(VLOOKUP($F285,DECLARATIONS!C$5:D$292,2,FALSE)," ")),VLOOKUP($F285,DECLARATIONS!C$5:D$292,2,FALSE),_xlfn.TEXTBEFORE(VLOOKUP($F285,DECLARATIONS!C$5:D$292,2,FALSE)," "))))</f>
        <v/>
      </c>
      <c r="C285" s="188" t="str">
        <f>IF(ISNA(VLOOKUP($F285,DECLARATIONS!C$5:D$292,2,FALSE)),"",IF(VLOOKUP($F285,DECLARATIONS!C$5:D$292,2,FALSE)="","NOT DECLARED",IF(ISNA(_xlfn.TEXTAFTER(VLOOKUP($F285,DECLARATIONS!C$5:D$292,2,FALSE)," ")),VLOOKUP($F285,DECLARATIONS!C$5:D$292,2,FALSE),_xlfn.TEXTAFTER(VLOOKUP($F285,DECLARATIONS!C$5:D$292,2,FALSE)," "))))</f>
        <v/>
      </c>
      <c r="D285" s="188" t="str">
        <f>IF(ISNA(VLOOKUP($F285,DECLARATIONS!$C$5:$G$292,5,FALSE)),"",IF(VLOOKUP($F285,DECLARATIONS!$C$5:$G$292,5,FALSE)="","NOT DECLARED",VLOOKUP($F285,DECLARATIONS!$C$5:$G$292,5,FALSE)))</f>
        <v/>
      </c>
      <c r="E285" s="188" t="str">
        <f>IF(ISNA(VLOOKUP($F285,DECLARATIONS!$C$5:$F$292,4,FALSE)),"",IF(VLOOKUP($F285,DECLARATIONS!$C$5:$F$292,4,FALSE)="","NOT DECLARED",VLOOKUP($F285,DECLARATIONS!$C$5:$F$292,4,FALSE)&amp;LEFT(VLOOKUP($F285,DECLARATIONS!$C$5:$H$292,6,FALSE))))</f>
        <v/>
      </c>
      <c r="F285" s="91"/>
      <c r="G285" s="196"/>
      <c r="H285" s="188" t="str">
        <f>IF(ISNA(VLOOKUP(F285,DECLARATIONS!C$5:D$292,2,FALSE)),"",IF(VLOOKUP(F285,DECLARATIONS!C$5:D$292,2,FALSE)="","NOT DECLARED",VLOOKUP(F285,DECLARATIONS!C$5:D$292,2,FALSE)))</f>
        <v/>
      </c>
      <c r="I285" s="186">
        <f>IF(LOWER(G285)="dnf",1,IF(G285&lt;ScoringTable!B$3,ScoringTable!I$2,VLOOKUP((1000-G285),ScoringTable!G$2:I$95,3)))</f>
        <v>0</v>
      </c>
      <c r="J285" s="186" t="str" cm="1">
        <f t="array" ref="J285">IF(ISBLANK(G285), "", IF(NOT(ISNUMBER(G285)), "Not a valid time", IF(E285="","", IF(RIGHT(E285)="B", _xlfn.IFS(G285&gt;Data!$Z$7,"...",G285&gt;Data!$AA$7,"Stage 1",G285&gt;Data!$AB$7,"Stage 2",G285&gt;Data!$AC$7,"Stage 3",G285&gt;Data!$AD$7,"Stage 4",G285&gt;Data!$AE$7,"Stage 5",G285&gt;Data!$AF$7,"Stage 6",G285&gt;Data!$AG$7,"Stage 7",G285&gt;Data!$AH$7,"Stage 8",G285&lt;=Data!$AH$7,"Stage 9"), _xlfn.IFS(G285&gt;Data!$Z$18,"...",G285&gt;Data!$AA$18,"Stage 1",G285&gt;Data!$AB$18,"Stage 2",G285&gt;Data!$AC$18,"Stage 3",G285&gt;Data!$AD$18,"Stage 4",G285&gt;Data!$AE$18,"Stage 5",G285&gt;Data!$AF$18,"Stage 6",G285&gt;Data!$AG$18,"Stage 7",G285&gt;Data!$AH$18,"Stage 8",G285&lt;=Data!$AH$18,"Stage 9")))))</f>
        <v/>
      </c>
      <c r="K285" s="266" t="str" cm="1">
        <f t="array" ref="K285">IFERROR(_xlfn.IFNA(
                      _xlfn.IFS(
                      G285="", "",
                      AND(E285="U9B",G285&lt;=Data!$AI$7), "U9 Boys record",
                      AND(E285="U11B",G285&lt;=Data!$AI$12), "U11 Boys record",
                      AND(E285="U9G",G285&lt;=Data!$AI$18), "U9 Girls record",
                      AND(E285="U11G",G285&lt;=Data!$AI$23), "U11 Girls record"
                       ),""), "")</f>
        <v/>
      </c>
    </row>
    <row r="286" spans="1:11" s="11" customFormat="1" ht="16" customHeight="1">
      <c r="A286" s="187" t="s">
        <v>2</v>
      </c>
      <c r="B286" s="188" t="str">
        <f>IF(ISNA(VLOOKUP($F286,DECLARATIONS!C$5:D$292,2,FALSE)),"",IF(VLOOKUP($F286,DECLARATIONS!C$5:D$292,2,FALSE)="","NOT DECLARED",IF(ISNA(_xlfn.TEXTBEFORE(VLOOKUP($F286,DECLARATIONS!C$5:D$292,2,FALSE)," ")),VLOOKUP($F286,DECLARATIONS!C$5:D$292,2,FALSE),_xlfn.TEXTBEFORE(VLOOKUP($F286,DECLARATIONS!C$5:D$292,2,FALSE)," "))))</f>
        <v/>
      </c>
      <c r="C286" s="188" t="str">
        <f>IF(ISNA(VLOOKUP($F286,DECLARATIONS!C$5:D$292,2,FALSE)),"",IF(VLOOKUP($F286,DECLARATIONS!C$5:D$292,2,FALSE)="","NOT DECLARED",IF(ISNA(_xlfn.TEXTAFTER(VLOOKUP($F286,DECLARATIONS!C$5:D$292,2,FALSE)," ")),VLOOKUP($F286,DECLARATIONS!C$5:D$292,2,FALSE),_xlfn.TEXTAFTER(VLOOKUP($F286,DECLARATIONS!C$5:D$292,2,FALSE)," "))))</f>
        <v/>
      </c>
      <c r="D286" s="188" t="str">
        <f>IF(ISNA(VLOOKUP($F286,DECLARATIONS!$C$5:$G$292,5,FALSE)),"",IF(VLOOKUP($F286,DECLARATIONS!$C$5:$G$292,5,FALSE)="","NOT DECLARED",VLOOKUP($F286,DECLARATIONS!$C$5:$G$292,5,FALSE)))</f>
        <v/>
      </c>
      <c r="E286" s="188" t="str">
        <f>IF(ISNA(VLOOKUP($F286,DECLARATIONS!$C$5:$F$292,4,FALSE)),"",IF(VLOOKUP($F286,DECLARATIONS!$C$5:$F$292,4,FALSE)="","NOT DECLARED",VLOOKUP($F286,DECLARATIONS!$C$5:$F$292,4,FALSE)&amp;LEFT(VLOOKUP($F286,DECLARATIONS!$C$5:$H$292,6,FALSE))))</f>
        <v/>
      </c>
      <c r="F286" s="91"/>
      <c r="G286" s="196"/>
      <c r="H286" s="188" t="str">
        <f>IF(ISNA(VLOOKUP(F286,DECLARATIONS!C$5:D$292,2,FALSE)),"",IF(VLOOKUP(F286,DECLARATIONS!C$5:D$292,2,FALSE)="","NOT DECLARED",VLOOKUP(F286,DECLARATIONS!C$5:D$292,2,FALSE)))</f>
        <v/>
      </c>
      <c r="I286" s="186">
        <f>IF(LOWER(G286)="dnf",1,IF(G286&lt;ScoringTable!B$3,ScoringTable!I$2,VLOOKUP((1000-G286),ScoringTable!G$2:I$95,3)))</f>
        <v>0</v>
      </c>
      <c r="J286" s="186" t="str" cm="1">
        <f t="array" ref="J286">IF(ISBLANK(G286), "", IF(NOT(ISNUMBER(G286)), "Not a valid time", IF(E286="","", IF(RIGHT(E286)="B", _xlfn.IFS(G286&gt;Data!$Z$7,"...",G286&gt;Data!$AA$7,"Stage 1",G286&gt;Data!$AB$7,"Stage 2",G286&gt;Data!$AC$7,"Stage 3",G286&gt;Data!$AD$7,"Stage 4",G286&gt;Data!$AE$7,"Stage 5",G286&gt;Data!$AF$7,"Stage 6",G286&gt;Data!$AG$7,"Stage 7",G286&gt;Data!$AH$7,"Stage 8",G286&lt;=Data!$AH$7,"Stage 9"), _xlfn.IFS(G286&gt;Data!$Z$18,"...",G286&gt;Data!$AA$18,"Stage 1",G286&gt;Data!$AB$18,"Stage 2",G286&gt;Data!$AC$18,"Stage 3",G286&gt;Data!$AD$18,"Stage 4",G286&gt;Data!$AE$18,"Stage 5",G286&gt;Data!$AF$18,"Stage 6",G286&gt;Data!$AG$18,"Stage 7",G286&gt;Data!$AH$18,"Stage 8",G286&lt;=Data!$AH$18,"Stage 9")))))</f>
        <v/>
      </c>
      <c r="K286" s="266" t="str" cm="1">
        <f t="array" ref="K286">IFERROR(_xlfn.IFNA(
                      _xlfn.IFS(
                      G286="", "",
                      AND(E286="U9B",G286&lt;=Data!$AI$7), "U9 Boys record",
                      AND(E286="U11B",G286&lt;=Data!$AI$12), "U11 Boys record",
                      AND(E286="U9G",G286&lt;=Data!$AI$18), "U9 Girls record",
                      AND(E286="U11G",G286&lt;=Data!$AI$23), "U11 Girls record"
                       ),""), "")</f>
        <v/>
      </c>
    </row>
    <row r="287" spans="1:11" s="11" customFormat="1" ht="16" customHeight="1">
      <c r="A287" s="187" t="s">
        <v>2</v>
      </c>
      <c r="B287" s="188" t="str">
        <f>IF(ISNA(VLOOKUP($F287,DECLARATIONS!C$5:D$292,2,FALSE)),"",IF(VLOOKUP($F287,DECLARATIONS!C$5:D$292,2,FALSE)="","NOT DECLARED",IF(ISNA(_xlfn.TEXTBEFORE(VLOOKUP($F287,DECLARATIONS!C$5:D$292,2,FALSE)," ")),VLOOKUP($F287,DECLARATIONS!C$5:D$292,2,FALSE),_xlfn.TEXTBEFORE(VLOOKUP($F287,DECLARATIONS!C$5:D$292,2,FALSE)," "))))</f>
        <v/>
      </c>
      <c r="C287" s="188" t="str">
        <f>IF(ISNA(VLOOKUP($F287,DECLARATIONS!C$5:D$292,2,FALSE)),"",IF(VLOOKUP($F287,DECLARATIONS!C$5:D$292,2,FALSE)="","NOT DECLARED",IF(ISNA(_xlfn.TEXTAFTER(VLOOKUP($F287,DECLARATIONS!C$5:D$292,2,FALSE)," ")),VLOOKUP($F287,DECLARATIONS!C$5:D$292,2,FALSE),_xlfn.TEXTAFTER(VLOOKUP($F287,DECLARATIONS!C$5:D$292,2,FALSE)," "))))</f>
        <v/>
      </c>
      <c r="D287" s="188" t="str">
        <f>IF(ISNA(VLOOKUP($F287,DECLARATIONS!$C$5:$G$292,5,FALSE)),"",IF(VLOOKUP($F287,DECLARATIONS!$C$5:$G$292,5,FALSE)="","NOT DECLARED",VLOOKUP($F287,DECLARATIONS!$C$5:$G$292,5,FALSE)))</f>
        <v/>
      </c>
      <c r="E287" s="188" t="str">
        <f>IF(ISNA(VLOOKUP($F287,DECLARATIONS!$C$5:$F$292,4,FALSE)),"",IF(VLOOKUP($F287,DECLARATIONS!$C$5:$F$292,4,FALSE)="","NOT DECLARED",VLOOKUP($F287,DECLARATIONS!$C$5:$F$292,4,FALSE)&amp;LEFT(VLOOKUP($F287,DECLARATIONS!$C$5:$H$292,6,FALSE))))</f>
        <v/>
      </c>
      <c r="F287" s="91"/>
      <c r="G287" s="196"/>
      <c r="H287" s="188" t="str">
        <f>IF(ISNA(VLOOKUP(F287,DECLARATIONS!C$5:D$292,2,FALSE)),"",IF(VLOOKUP(F287,DECLARATIONS!C$5:D$292,2,FALSE)="","NOT DECLARED",VLOOKUP(F287,DECLARATIONS!C$5:D$292,2,FALSE)))</f>
        <v/>
      </c>
      <c r="I287" s="186">
        <f>IF(LOWER(G287)="dnf",1,IF(G287&lt;ScoringTable!B$3,ScoringTable!I$2,VLOOKUP((1000-G287),ScoringTable!G$2:I$95,3)))</f>
        <v>0</v>
      </c>
      <c r="J287" s="186" t="str" cm="1">
        <f t="array" ref="J287">IF(ISBLANK(G287), "", IF(NOT(ISNUMBER(G287)), "Not a valid time", IF(E287="","", IF(RIGHT(E287)="B", _xlfn.IFS(G287&gt;Data!$Z$7,"...",G287&gt;Data!$AA$7,"Stage 1",G287&gt;Data!$AB$7,"Stage 2",G287&gt;Data!$AC$7,"Stage 3",G287&gt;Data!$AD$7,"Stage 4",G287&gt;Data!$AE$7,"Stage 5",G287&gt;Data!$AF$7,"Stage 6",G287&gt;Data!$AG$7,"Stage 7",G287&gt;Data!$AH$7,"Stage 8",G287&lt;=Data!$AH$7,"Stage 9"), _xlfn.IFS(G287&gt;Data!$Z$18,"...",G287&gt;Data!$AA$18,"Stage 1",G287&gt;Data!$AB$18,"Stage 2",G287&gt;Data!$AC$18,"Stage 3",G287&gt;Data!$AD$18,"Stage 4",G287&gt;Data!$AE$18,"Stage 5",G287&gt;Data!$AF$18,"Stage 6",G287&gt;Data!$AG$18,"Stage 7",G287&gt;Data!$AH$18,"Stage 8",G287&lt;=Data!$AH$18,"Stage 9")))))</f>
        <v/>
      </c>
      <c r="K287" s="266" t="str" cm="1">
        <f t="array" ref="K287">IFERROR(_xlfn.IFNA(
                      _xlfn.IFS(
                      G287="", "",
                      AND(E287="U9B",G287&lt;=Data!$AI$7), "U9 Boys record",
                      AND(E287="U11B",G287&lt;=Data!$AI$12), "U11 Boys record",
                      AND(E287="U9G",G287&lt;=Data!$AI$18), "U9 Girls record",
                      AND(E287="U11G",G287&lt;=Data!$AI$23), "U11 Girls record"
                       ),""), "")</f>
        <v/>
      </c>
    </row>
    <row r="288" spans="1:11" s="11" customFormat="1" ht="16" customHeight="1">
      <c r="A288" s="187" t="s">
        <v>2</v>
      </c>
      <c r="B288" s="188" t="str">
        <f>IF(ISNA(VLOOKUP($F288,DECLARATIONS!C$5:D$292,2,FALSE)),"",IF(VLOOKUP($F288,DECLARATIONS!C$5:D$292,2,FALSE)="","NOT DECLARED",IF(ISNA(_xlfn.TEXTBEFORE(VLOOKUP($F288,DECLARATIONS!C$5:D$292,2,FALSE)," ")),VLOOKUP($F288,DECLARATIONS!C$5:D$292,2,FALSE),_xlfn.TEXTBEFORE(VLOOKUP($F288,DECLARATIONS!C$5:D$292,2,FALSE)," "))))</f>
        <v/>
      </c>
      <c r="C288" s="188" t="str">
        <f>IF(ISNA(VLOOKUP($F288,DECLARATIONS!C$5:D$292,2,FALSE)),"",IF(VLOOKUP($F288,DECLARATIONS!C$5:D$292,2,FALSE)="","NOT DECLARED",IF(ISNA(_xlfn.TEXTAFTER(VLOOKUP($F288,DECLARATIONS!C$5:D$292,2,FALSE)," ")),VLOOKUP($F288,DECLARATIONS!C$5:D$292,2,FALSE),_xlfn.TEXTAFTER(VLOOKUP($F288,DECLARATIONS!C$5:D$292,2,FALSE)," "))))</f>
        <v/>
      </c>
      <c r="D288" s="188" t="str">
        <f>IF(ISNA(VLOOKUP($F288,DECLARATIONS!$C$5:$G$292,5,FALSE)),"",IF(VLOOKUP($F288,DECLARATIONS!$C$5:$G$292,5,FALSE)="","NOT DECLARED",VLOOKUP($F288,DECLARATIONS!$C$5:$G$292,5,FALSE)))</f>
        <v/>
      </c>
      <c r="E288" s="188" t="str">
        <f>IF(ISNA(VLOOKUP($F288,DECLARATIONS!$C$5:$F$292,4,FALSE)),"",IF(VLOOKUP($F288,DECLARATIONS!$C$5:$F$292,4,FALSE)="","NOT DECLARED",VLOOKUP($F288,DECLARATIONS!$C$5:$F$292,4,FALSE)&amp;LEFT(VLOOKUP($F288,DECLARATIONS!$C$5:$H$292,6,FALSE))))</f>
        <v/>
      </c>
      <c r="F288" s="91"/>
      <c r="G288" s="196"/>
      <c r="H288" s="188" t="str">
        <f>IF(ISNA(VLOOKUP(F288,DECLARATIONS!C$5:D$292,2,FALSE)),"",IF(VLOOKUP(F288,DECLARATIONS!C$5:D$292,2,FALSE)="","NOT DECLARED",VLOOKUP(F288,DECLARATIONS!C$5:D$292,2,FALSE)))</f>
        <v/>
      </c>
      <c r="I288" s="186">
        <f>IF(LOWER(G288)="dnf",1,IF(G288&lt;ScoringTable!B$3,ScoringTable!I$2,VLOOKUP((1000-G288),ScoringTable!G$2:I$95,3)))</f>
        <v>0</v>
      </c>
      <c r="J288" s="186" t="str" cm="1">
        <f t="array" ref="J288">IF(ISBLANK(G288), "", IF(NOT(ISNUMBER(G288)), "Not a valid time", IF(E288="","", IF(RIGHT(E288)="B", _xlfn.IFS(G288&gt;Data!$Z$7,"...",G288&gt;Data!$AA$7,"Stage 1",G288&gt;Data!$AB$7,"Stage 2",G288&gt;Data!$AC$7,"Stage 3",G288&gt;Data!$AD$7,"Stage 4",G288&gt;Data!$AE$7,"Stage 5",G288&gt;Data!$AF$7,"Stage 6",G288&gt;Data!$AG$7,"Stage 7",G288&gt;Data!$AH$7,"Stage 8",G288&lt;=Data!$AH$7,"Stage 9"), _xlfn.IFS(G288&gt;Data!$Z$18,"...",G288&gt;Data!$AA$18,"Stage 1",G288&gt;Data!$AB$18,"Stage 2",G288&gt;Data!$AC$18,"Stage 3",G288&gt;Data!$AD$18,"Stage 4",G288&gt;Data!$AE$18,"Stage 5",G288&gt;Data!$AF$18,"Stage 6",G288&gt;Data!$AG$18,"Stage 7",G288&gt;Data!$AH$18,"Stage 8",G288&lt;=Data!$AH$18,"Stage 9")))))</f>
        <v/>
      </c>
      <c r="K288" s="266" t="str" cm="1">
        <f t="array" ref="K288">IFERROR(_xlfn.IFNA(
                      _xlfn.IFS(
                      G288="", "",
                      AND(E288="U9B",G288&lt;=Data!$AI$7), "U9 Boys record",
                      AND(E288="U11B",G288&lt;=Data!$AI$12), "U11 Boys record",
                      AND(E288="U9G",G288&lt;=Data!$AI$18), "U9 Girls record",
                      AND(E288="U11G",G288&lt;=Data!$AI$23), "U11 Girls record"
                       ),""), "")</f>
        <v/>
      </c>
    </row>
    <row r="289" spans="1:11" s="11" customFormat="1" ht="16" customHeight="1">
      <c r="A289" s="187" t="s">
        <v>2</v>
      </c>
      <c r="B289" s="188" t="str">
        <f>IF(ISNA(VLOOKUP($F289,DECLARATIONS!C$5:D$292,2,FALSE)),"",IF(VLOOKUP($F289,DECLARATIONS!C$5:D$292,2,FALSE)="","NOT DECLARED",IF(ISNA(_xlfn.TEXTBEFORE(VLOOKUP($F289,DECLARATIONS!C$5:D$292,2,FALSE)," ")),VLOOKUP($F289,DECLARATIONS!C$5:D$292,2,FALSE),_xlfn.TEXTBEFORE(VLOOKUP($F289,DECLARATIONS!C$5:D$292,2,FALSE)," "))))</f>
        <v/>
      </c>
      <c r="C289" s="188" t="str">
        <f>IF(ISNA(VLOOKUP($F289,DECLARATIONS!C$5:D$292,2,FALSE)),"",IF(VLOOKUP($F289,DECLARATIONS!C$5:D$292,2,FALSE)="","NOT DECLARED",IF(ISNA(_xlfn.TEXTAFTER(VLOOKUP($F289,DECLARATIONS!C$5:D$292,2,FALSE)," ")),VLOOKUP($F289,DECLARATIONS!C$5:D$292,2,FALSE),_xlfn.TEXTAFTER(VLOOKUP($F289,DECLARATIONS!C$5:D$292,2,FALSE)," "))))</f>
        <v/>
      </c>
      <c r="D289" s="188" t="str">
        <f>IF(ISNA(VLOOKUP($F289,DECLARATIONS!$C$5:$G$292,5,FALSE)),"",IF(VLOOKUP($F289,DECLARATIONS!$C$5:$G$292,5,FALSE)="","NOT DECLARED",VLOOKUP($F289,DECLARATIONS!$C$5:$G$292,5,FALSE)))</f>
        <v/>
      </c>
      <c r="E289" s="188" t="str">
        <f>IF(ISNA(VLOOKUP($F289,DECLARATIONS!$C$5:$F$292,4,FALSE)),"",IF(VLOOKUP($F289,DECLARATIONS!$C$5:$F$292,4,FALSE)="","NOT DECLARED",VLOOKUP($F289,DECLARATIONS!$C$5:$F$292,4,FALSE)&amp;LEFT(VLOOKUP($F289,DECLARATIONS!$C$5:$H$292,6,FALSE))))</f>
        <v/>
      </c>
      <c r="F289" s="91"/>
      <c r="G289" s="196"/>
      <c r="H289" s="188" t="str">
        <f>IF(ISNA(VLOOKUP(F289,DECLARATIONS!C$5:D$292,2,FALSE)),"",IF(VLOOKUP(F289,DECLARATIONS!C$5:D$292,2,FALSE)="","NOT DECLARED",VLOOKUP(F289,DECLARATIONS!C$5:D$292,2,FALSE)))</f>
        <v/>
      </c>
      <c r="I289" s="186">
        <f>IF(LOWER(G289)="dnf",1,IF(G289&lt;ScoringTable!B$3,ScoringTable!I$2,VLOOKUP((1000-G289),ScoringTable!G$2:I$95,3)))</f>
        <v>0</v>
      </c>
      <c r="J289" s="186" t="str" cm="1">
        <f t="array" ref="J289">IF(ISBLANK(G289), "", IF(NOT(ISNUMBER(G289)), "Not a valid time", IF(E289="","", IF(RIGHT(E289)="B", _xlfn.IFS(G289&gt;Data!$Z$7,"...",G289&gt;Data!$AA$7,"Stage 1",G289&gt;Data!$AB$7,"Stage 2",G289&gt;Data!$AC$7,"Stage 3",G289&gt;Data!$AD$7,"Stage 4",G289&gt;Data!$AE$7,"Stage 5",G289&gt;Data!$AF$7,"Stage 6",G289&gt;Data!$AG$7,"Stage 7",G289&gt;Data!$AH$7,"Stage 8",G289&lt;=Data!$AH$7,"Stage 9"), _xlfn.IFS(G289&gt;Data!$Z$18,"...",G289&gt;Data!$AA$18,"Stage 1",G289&gt;Data!$AB$18,"Stage 2",G289&gt;Data!$AC$18,"Stage 3",G289&gt;Data!$AD$18,"Stage 4",G289&gt;Data!$AE$18,"Stage 5",G289&gt;Data!$AF$18,"Stage 6",G289&gt;Data!$AG$18,"Stage 7",G289&gt;Data!$AH$18,"Stage 8",G289&lt;=Data!$AH$18,"Stage 9")))))</f>
        <v/>
      </c>
      <c r="K289" s="266" t="str" cm="1">
        <f t="array" ref="K289">IFERROR(_xlfn.IFNA(
                      _xlfn.IFS(
                      G289="", "",
                      AND(E289="U9B",G289&lt;=Data!$AI$7), "U9 Boys record",
                      AND(E289="U11B",G289&lt;=Data!$AI$12), "U11 Boys record",
                      AND(E289="U9G",G289&lt;=Data!$AI$18), "U9 Girls record",
                      AND(E289="U11G",G289&lt;=Data!$AI$23), "U11 Girls record"
                       ),""), "")</f>
        <v/>
      </c>
    </row>
    <row r="290" spans="1:11" s="11" customFormat="1" ht="16" customHeight="1">
      <c r="A290" s="187" t="s">
        <v>2</v>
      </c>
      <c r="B290" s="188" t="str">
        <f>IF(ISNA(VLOOKUP($F290,DECLARATIONS!C$5:D$292,2,FALSE)),"",IF(VLOOKUP($F290,DECLARATIONS!C$5:D$292,2,FALSE)="","NOT DECLARED",IF(ISNA(_xlfn.TEXTBEFORE(VLOOKUP($F290,DECLARATIONS!C$5:D$292,2,FALSE)," ")),VLOOKUP($F290,DECLARATIONS!C$5:D$292,2,FALSE),_xlfn.TEXTBEFORE(VLOOKUP($F290,DECLARATIONS!C$5:D$292,2,FALSE)," "))))</f>
        <v/>
      </c>
      <c r="C290" s="188" t="str">
        <f>IF(ISNA(VLOOKUP($F290,DECLARATIONS!C$5:D$292,2,FALSE)),"",IF(VLOOKUP($F290,DECLARATIONS!C$5:D$292,2,FALSE)="","NOT DECLARED",IF(ISNA(_xlfn.TEXTAFTER(VLOOKUP($F290,DECLARATIONS!C$5:D$292,2,FALSE)," ")),VLOOKUP($F290,DECLARATIONS!C$5:D$292,2,FALSE),_xlfn.TEXTAFTER(VLOOKUP($F290,DECLARATIONS!C$5:D$292,2,FALSE)," "))))</f>
        <v/>
      </c>
      <c r="D290" s="188" t="str">
        <f>IF(ISNA(VLOOKUP($F290,DECLARATIONS!$C$5:$G$292,5,FALSE)),"",IF(VLOOKUP($F290,DECLARATIONS!$C$5:$G$292,5,FALSE)="","NOT DECLARED",VLOOKUP($F290,DECLARATIONS!$C$5:$G$292,5,FALSE)))</f>
        <v/>
      </c>
      <c r="E290" s="188" t="str">
        <f>IF(ISNA(VLOOKUP($F290,DECLARATIONS!$C$5:$F$292,4,FALSE)),"",IF(VLOOKUP($F290,DECLARATIONS!$C$5:$F$292,4,FALSE)="","NOT DECLARED",VLOOKUP($F290,DECLARATIONS!$C$5:$F$292,4,FALSE)&amp;LEFT(VLOOKUP($F290,DECLARATIONS!$C$5:$H$292,6,FALSE))))</f>
        <v/>
      </c>
      <c r="F290" s="91"/>
      <c r="G290" s="196"/>
      <c r="H290" s="188" t="str">
        <f>IF(ISNA(VLOOKUP(F290,DECLARATIONS!C$5:D$292,2,FALSE)),"",IF(VLOOKUP(F290,DECLARATIONS!C$5:D$292,2,FALSE)="","NOT DECLARED",VLOOKUP(F290,DECLARATIONS!C$5:D$292,2,FALSE)))</f>
        <v/>
      </c>
      <c r="I290" s="186">
        <f>IF(LOWER(G290)="dnf",1,IF(G290&lt;ScoringTable!B$3,ScoringTable!I$2,VLOOKUP((1000-G290),ScoringTable!G$2:I$95,3)))</f>
        <v>0</v>
      </c>
      <c r="J290" s="186" t="str" cm="1">
        <f t="array" ref="J290">IF(ISBLANK(G290), "", IF(NOT(ISNUMBER(G290)), "Not a valid time", IF(E290="","", IF(RIGHT(E290)="B", _xlfn.IFS(G290&gt;Data!$Z$7,"...",G290&gt;Data!$AA$7,"Stage 1",G290&gt;Data!$AB$7,"Stage 2",G290&gt;Data!$AC$7,"Stage 3",G290&gt;Data!$AD$7,"Stage 4",G290&gt;Data!$AE$7,"Stage 5",G290&gt;Data!$AF$7,"Stage 6",G290&gt;Data!$AG$7,"Stage 7",G290&gt;Data!$AH$7,"Stage 8",G290&lt;=Data!$AH$7,"Stage 9"), _xlfn.IFS(G290&gt;Data!$Z$18,"...",G290&gt;Data!$AA$18,"Stage 1",G290&gt;Data!$AB$18,"Stage 2",G290&gt;Data!$AC$18,"Stage 3",G290&gt;Data!$AD$18,"Stage 4",G290&gt;Data!$AE$18,"Stage 5",G290&gt;Data!$AF$18,"Stage 6",G290&gt;Data!$AG$18,"Stage 7",G290&gt;Data!$AH$18,"Stage 8",G290&lt;=Data!$AH$18,"Stage 9")))))</f>
        <v/>
      </c>
      <c r="K290" s="266" t="str" cm="1">
        <f t="array" ref="K290">IFERROR(_xlfn.IFNA(
                      _xlfn.IFS(
                      G290="", "",
                      AND(E290="U9B",G290&lt;=Data!$AI$7), "U9 Boys record",
                      AND(E290="U11B",G290&lt;=Data!$AI$12), "U11 Boys record",
                      AND(E290="U9G",G290&lt;=Data!$AI$18), "U9 Girls record",
                      AND(E290="U11G",G290&lt;=Data!$AI$23), "U11 Girls record"
                       ),""), "")</f>
        <v/>
      </c>
    </row>
    <row r="291" spans="1:11" s="11" customFormat="1" ht="16" customHeight="1">
      <c r="A291" s="187" t="s">
        <v>2</v>
      </c>
      <c r="B291" s="188" t="str">
        <f>IF(ISNA(VLOOKUP($F291,DECLARATIONS!C$5:D$292,2,FALSE)),"",IF(VLOOKUP($F291,DECLARATIONS!C$5:D$292,2,FALSE)="","NOT DECLARED",IF(ISNA(_xlfn.TEXTBEFORE(VLOOKUP($F291,DECLARATIONS!C$5:D$292,2,FALSE)," ")),VLOOKUP($F291,DECLARATIONS!C$5:D$292,2,FALSE),_xlfn.TEXTBEFORE(VLOOKUP($F291,DECLARATIONS!C$5:D$292,2,FALSE)," "))))</f>
        <v/>
      </c>
      <c r="C291" s="188" t="str">
        <f>IF(ISNA(VLOOKUP($F291,DECLARATIONS!C$5:D$292,2,FALSE)),"",IF(VLOOKUP($F291,DECLARATIONS!C$5:D$292,2,FALSE)="","NOT DECLARED",IF(ISNA(_xlfn.TEXTAFTER(VLOOKUP($F291,DECLARATIONS!C$5:D$292,2,FALSE)," ")),VLOOKUP($F291,DECLARATIONS!C$5:D$292,2,FALSE),_xlfn.TEXTAFTER(VLOOKUP($F291,DECLARATIONS!C$5:D$292,2,FALSE)," "))))</f>
        <v/>
      </c>
      <c r="D291" s="188" t="str">
        <f>IF(ISNA(VLOOKUP($F291,DECLARATIONS!$C$5:$G$292,5,FALSE)),"",IF(VLOOKUP($F291,DECLARATIONS!$C$5:$G$292,5,FALSE)="","NOT DECLARED",VLOOKUP($F291,DECLARATIONS!$C$5:$G$292,5,FALSE)))</f>
        <v/>
      </c>
      <c r="E291" s="188" t="str">
        <f>IF(ISNA(VLOOKUP($F291,DECLARATIONS!$C$5:$F$292,4,FALSE)),"",IF(VLOOKUP($F291,DECLARATIONS!$C$5:$F$292,4,FALSE)="","NOT DECLARED",VLOOKUP($F291,DECLARATIONS!$C$5:$F$292,4,FALSE)&amp;LEFT(VLOOKUP($F291,DECLARATIONS!$C$5:$H$292,6,FALSE))))</f>
        <v/>
      </c>
      <c r="F291" s="91"/>
      <c r="G291" s="196"/>
      <c r="H291" s="188" t="str">
        <f>IF(ISNA(VLOOKUP(F291,DECLARATIONS!C$5:D$292,2,FALSE)),"",IF(VLOOKUP(F291,DECLARATIONS!C$5:D$292,2,FALSE)="","NOT DECLARED",VLOOKUP(F291,DECLARATIONS!C$5:D$292,2,FALSE)))</f>
        <v/>
      </c>
      <c r="I291" s="186">
        <f>IF(LOWER(G291)="dnf",1,IF(G291&lt;ScoringTable!B$3,ScoringTable!I$2,VLOOKUP((1000-G291),ScoringTable!G$2:I$95,3)))</f>
        <v>0</v>
      </c>
      <c r="J291" s="186" t="str" cm="1">
        <f t="array" ref="J291">IF(ISBLANK(G291), "", IF(NOT(ISNUMBER(G291)), "Not a valid time", IF(E291="","", IF(RIGHT(E291)="B", _xlfn.IFS(G291&gt;Data!$Z$7,"...",G291&gt;Data!$AA$7,"Stage 1",G291&gt;Data!$AB$7,"Stage 2",G291&gt;Data!$AC$7,"Stage 3",G291&gt;Data!$AD$7,"Stage 4",G291&gt;Data!$AE$7,"Stage 5",G291&gt;Data!$AF$7,"Stage 6",G291&gt;Data!$AG$7,"Stage 7",G291&gt;Data!$AH$7,"Stage 8",G291&lt;=Data!$AH$7,"Stage 9"), _xlfn.IFS(G291&gt;Data!$Z$18,"...",G291&gt;Data!$AA$18,"Stage 1",G291&gt;Data!$AB$18,"Stage 2",G291&gt;Data!$AC$18,"Stage 3",G291&gt;Data!$AD$18,"Stage 4",G291&gt;Data!$AE$18,"Stage 5",G291&gt;Data!$AF$18,"Stage 6",G291&gt;Data!$AG$18,"Stage 7",G291&gt;Data!$AH$18,"Stage 8",G291&lt;=Data!$AH$18,"Stage 9")))))</f>
        <v/>
      </c>
      <c r="K291" s="266" t="str" cm="1">
        <f t="array" ref="K291">IFERROR(_xlfn.IFNA(
                      _xlfn.IFS(
                      G291="", "",
                      AND(E291="U9B",G291&lt;=Data!$AI$7), "U9 Boys record",
                      AND(E291="U11B",G291&lt;=Data!$AI$12), "U11 Boys record",
                      AND(E291="U9G",G291&lt;=Data!$AI$18), "U9 Girls record",
                      AND(E291="U11G",G291&lt;=Data!$AI$23), "U11 Girls record"
                       ),""), "")</f>
        <v/>
      </c>
    </row>
    <row r="292" spans="1:11" s="11" customFormat="1" ht="16" customHeight="1">
      <c r="A292" s="187" t="s">
        <v>2</v>
      </c>
      <c r="B292" s="188" t="str">
        <f>IF(ISNA(VLOOKUP($F292,DECLARATIONS!C$5:D$292,2,FALSE)),"",IF(VLOOKUP($F292,DECLARATIONS!C$5:D$292,2,FALSE)="","NOT DECLARED",IF(ISNA(_xlfn.TEXTBEFORE(VLOOKUP($F292,DECLARATIONS!C$5:D$292,2,FALSE)," ")),VLOOKUP($F292,DECLARATIONS!C$5:D$292,2,FALSE),_xlfn.TEXTBEFORE(VLOOKUP($F292,DECLARATIONS!C$5:D$292,2,FALSE)," "))))</f>
        <v/>
      </c>
      <c r="C292" s="188" t="str">
        <f>IF(ISNA(VLOOKUP($F292,DECLARATIONS!C$5:D$292,2,FALSE)),"",IF(VLOOKUP($F292,DECLARATIONS!C$5:D$292,2,FALSE)="","NOT DECLARED",IF(ISNA(_xlfn.TEXTAFTER(VLOOKUP($F292,DECLARATIONS!C$5:D$292,2,FALSE)," ")),VLOOKUP($F292,DECLARATIONS!C$5:D$292,2,FALSE),_xlfn.TEXTAFTER(VLOOKUP($F292,DECLARATIONS!C$5:D$292,2,FALSE)," "))))</f>
        <v/>
      </c>
      <c r="D292" s="188" t="str">
        <f>IF(ISNA(VLOOKUP($F292,DECLARATIONS!$C$5:$G$292,5,FALSE)),"",IF(VLOOKUP($F292,DECLARATIONS!$C$5:$G$292,5,FALSE)="","NOT DECLARED",VLOOKUP($F292,DECLARATIONS!$C$5:$G$292,5,FALSE)))</f>
        <v/>
      </c>
      <c r="E292" s="188" t="str">
        <f>IF(ISNA(VLOOKUP($F292,DECLARATIONS!$C$5:$F$292,4,FALSE)),"",IF(VLOOKUP($F292,DECLARATIONS!$C$5:$F$292,4,FALSE)="","NOT DECLARED",VLOOKUP($F292,DECLARATIONS!$C$5:$F$292,4,FALSE)&amp;LEFT(VLOOKUP($F292,DECLARATIONS!$C$5:$H$292,6,FALSE))))</f>
        <v/>
      </c>
      <c r="F292" s="91"/>
      <c r="G292" s="196"/>
      <c r="H292" s="188" t="str">
        <f>IF(ISNA(VLOOKUP(F292,DECLARATIONS!C$5:D$292,2,FALSE)),"",IF(VLOOKUP(F292,DECLARATIONS!C$5:D$292,2,FALSE)="","NOT DECLARED",VLOOKUP(F292,DECLARATIONS!C$5:D$292,2,FALSE)))</f>
        <v/>
      </c>
      <c r="I292" s="186">
        <f>IF(LOWER(G292)="dnf",1,IF(G292&lt;ScoringTable!B$3,ScoringTable!I$2,VLOOKUP((1000-G292),ScoringTable!G$2:I$95,3)))</f>
        <v>0</v>
      </c>
      <c r="J292" s="186" t="str" cm="1">
        <f t="array" ref="J292">IF(ISBLANK(G292), "", IF(NOT(ISNUMBER(G292)), "Not a valid time", IF(E292="","", IF(RIGHT(E292)="B", _xlfn.IFS(G292&gt;Data!$Z$7,"...",G292&gt;Data!$AA$7,"Stage 1",G292&gt;Data!$AB$7,"Stage 2",G292&gt;Data!$AC$7,"Stage 3",G292&gt;Data!$AD$7,"Stage 4",G292&gt;Data!$AE$7,"Stage 5",G292&gt;Data!$AF$7,"Stage 6",G292&gt;Data!$AG$7,"Stage 7",G292&gt;Data!$AH$7,"Stage 8",G292&lt;=Data!$AH$7,"Stage 9"), _xlfn.IFS(G292&gt;Data!$Z$18,"...",G292&gt;Data!$AA$18,"Stage 1",G292&gt;Data!$AB$18,"Stage 2",G292&gt;Data!$AC$18,"Stage 3",G292&gt;Data!$AD$18,"Stage 4",G292&gt;Data!$AE$18,"Stage 5",G292&gt;Data!$AF$18,"Stage 6",G292&gt;Data!$AG$18,"Stage 7",G292&gt;Data!$AH$18,"Stage 8",G292&lt;=Data!$AH$18,"Stage 9")))))</f>
        <v/>
      </c>
      <c r="K292" s="266" t="str" cm="1">
        <f t="array" ref="K292">IFERROR(_xlfn.IFNA(
                      _xlfn.IFS(
                      G292="", "",
                      AND(E292="U9B",G292&lt;=Data!$AI$7), "U9 Boys record",
                      AND(E292="U11B",G292&lt;=Data!$AI$12), "U11 Boys record",
                      AND(E292="U9G",G292&lt;=Data!$AI$18), "U9 Girls record",
                      AND(E292="U11G",G292&lt;=Data!$AI$23), "U11 Girls record"
                       ),""), "")</f>
        <v/>
      </c>
    </row>
    <row r="293" spans="1:11" s="11" customFormat="1" ht="16" customHeight="1">
      <c r="A293" s="187" t="s">
        <v>2</v>
      </c>
      <c r="B293" s="188" t="str">
        <f>IF(ISNA(VLOOKUP($F293,DECLARATIONS!C$5:D$292,2,FALSE)),"",IF(VLOOKUP($F293,DECLARATIONS!C$5:D$292,2,FALSE)="","NOT DECLARED",IF(ISNA(_xlfn.TEXTBEFORE(VLOOKUP($F293,DECLARATIONS!C$5:D$292,2,FALSE)," ")),VLOOKUP($F293,DECLARATIONS!C$5:D$292,2,FALSE),_xlfn.TEXTBEFORE(VLOOKUP($F293,DECLARATIONS!C$5:D$292,2,FALSE)," "))))</f>
        <v/>
      </c>
      <c r="C293" s="188" t="str">
        <f>IF(ISNA(VLOOKUP($F293,DECLARATIONS!C$5:D$292,2,FALSE)),"",IF(VLOOKUP($F293,DECLARATIONS!C$5:D$292,2,FALSE)="","NOT DECLARED",IF(ISNA(_xlfn.TEXTAFTER(VLOOKUP($F293,DECLARATIONS!C$5:D$292,2,FALSE)," ")),VLOOKUP($F293,DECLARATIONS!C$5:D$292,2,FALSE),_xlfn.TEXTAFTER(VLOOKUP($F293,DECLARATIONS!C$5:D$292,2,FALSE)," "))))</f>
        <v/>
      </c>
      <c r="D293" s="188" t="str">
        <f>IF(ISNA(VLOOKUP($F293,DECLARATIONS!$C$5:$G$292,5,FALSE)),"",IF(VLOOKUP($F293,DECLARATIONS!$C$5:$G$292,5,FALSE)="","NOT DECLARED",VLOOKUP($F293,DECLARATIONS!$C$5:$G$292,5,FALSE)))</f>
        <v/>
      </c>
      <c r="E293" s="188" t="str">
        <f>IF(ISNA(VLOOKUP($F293,DECLARATIONS!$C$5:$F$292,4,FALSE)),"",IF(VLOOKUP($F293,DECLARATIONS!$C$5:$F$292,4,FALSE)="","NOT DECLARED",VLOOKUP($F293,DECLARATIONS!$C$5:$F$292,4,FALSE)&amp;LEFT(VLOOKUP($F293,DECLARATIONS!$C$5:$H$292,6,FALSE))))</f>
        <v/>
      </c>
      <c r="F293" s="91"/>
      <c r="G293" s="196"/>
      <c r="H293" s="188" t="str">
        <f>IF(ISNA(VLOOKUP(F293,DECLARATIONS!C$5:D$292,2,FALSE)),"",IF(VLOOKUP(F293,DECLARATIONS!C$5:D$292,2,FALSE)="","NOT DECLARED",VLOOKUP(F293,DECLARATIONS!C$5:D$292,2,FALSE)))</f>
        <v/>
      </c>
      <c r="I293" s="186">
        <f>IF(LOWER(G293)="dnf",1,IF(G293&lt;ScoringTable!B$3,ScoringTable!I$2,VLOOKUP((1000-G293),ScoringTable!G$2:I$95,3)))</f>
        <v>0</v>
      </c>
      <c r="J293" s="186" t="str" cm="1">
        <f t="array" ref="J293">IF(ISBLANK(G293), "", IF(NOT(ISNUMBER(G293)), "Not a valid time", IF(E293="","", IF(RIGHT(E293)="B", _xlfn.IFS(G293&gt;Data!$Z$7,"...",G293&gt;Data!$AA$7,"Stage 1",G293&gt;Data!$AB$7,"Stage 2",G293&gt;Data!$AC$7,"Stage 3",G293&gt;Data!$AD$7,"Stage 4",G293&gt;Data!$AE$7,"Stage 5",G293&gt;Data!$AF$7,"Stage 6",G293&gt;Data!$AG$7,"Stage 7",G293&gt;Data!$AH$7,"Stage 8",G293&lt;=Data!$AH$7,"Stage 9"), _xlfn.IFS(G293&gt;Data!$Z$18,"...",G293&gt;Data!$AA$18,"Stage 1",G293&gt;Data!$AB$18,"Stage 2",G293&gt;Data!$AC$18,"Stage 3",G293&gt;Data!$AD$18,"Stage 4",G293&gt;Data!$AE$18,"Stage 5",G293&gt;Data!$AF$18,"Stage 6",G293&gt;Data!$AG$18,"Stage 7",G293&gt;Data!$AH$18,"Stage 8",G293&lt;=Data!$AH$18,"Stage 9")))))</f>
        <v/>
      </c>
      <c r="K293" s="266" t="str" cm="1">
        <f t="array" ref="K293">IFERROR(_xlfn.IFNA(
                      _xlfn.IFS(
                      G293="", "",
                      AND(E293="U9B",G293&lt;=Data!$AI$7), "U9 Boys record",
                      AND(E293="U11B",G293&lt;=Data!$AI$12), "U11 Boys record",
                      AND(E293="U9G",G293&lt;=Data!$AI$18), "U9 Girls record",
                      AND(E293="U11G",G293&lt;=Data!$AI$23), "U11 Girls record"
                       ),""), "")</f>
        <v/>
      </c>
    </row>
  </sheetData>
  <sheetProtection sheet="1" objects="1" scenarios="1"/>
  <mergeCells count="6">
    <mergeCell ref="F1:G1"/>
    <mergeCell ref="F2:G2"/>
    <mergeCell ref="A1:D1"/>
    <mergeCell ref="A2:D2"/>
    <mergeCell ref="H1:J1"/>
    <mergeCell ref="H2:J2"/>
  </mergeCells>
  <phoneticPr fontId="5" type="noConversion"/>
  <conditionalFormatting sqref="F1:F1048576">
    <cfRule type="duplicateValues" dxfId="11" priority="1"/>
  </conditionalFormatting>
  <pageMargins left="0.75" right="0.75" top="1" bottom="1" header="0.5" footer="0.5"/>
  <pageSetup paperSize="9" scale="48" fitToHeight="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FF6600"/>
    <pageSetUpPr fitToPage="1"/>
  </sheetPr>
  <dimension ref="A1:W297"/>
  <sheetViews>
    <sheetView zoomScale="120" zoomScaleNormal="120" workbookViewId="0">
      <pane ySplit="5" topLeftCell="A6" activePane="bottomLeft" state="frozen"/>
      <selection activeCell="F147" sqref="F147"/>
      <selection pane="bottomLeft" activeCell="G7" sqref="G7:G293"/>
    </sheetView>
  </sheetViews>
  <sheetFormatPr baseColWidth="10" defaultColWidth="10.6640625" defaultRowHeight="13"/>
  <cols>
    <col min="1" max="1" width="6.6640625" bestFit="1" customWidth="1"/>
    <col min="2" max="2" width="11.6640625" bestFit="1" customWidth="1"/>
    <col min="3" max="3" width="12.83203125" bestFit="1" customWidth="1"/>
    <col min="4" max="4" width="18.1640625" bestFit="1" customWidth="1"/>
    <col min="5" max="5" width="10.83203125" customWidth="1"/>
    <col min="6" max="6" width="20" customWidth="1"/>
    <col min="7" max="7" width="20" style="6" customWidth="1"/>
    <col min="8" max="8" width="33.33203125" customWidth="1"/>
    <col min="9" max="10" width="16.6640625" customWidth="1"/>
    <col min="11" max="12" width="15.83203125" customWidth="1"/>
    <col min="14" max="15" width="12" customWidth="1"/>
    <col min="16" max="16" width="8.6640625" bestFit="1" customWidth="1"/>
    <col min="17" max="17" width="6.6640625" bestFit="1" customWidth="1"/>
    <col min="18" max="18" width="7.1640625" bestFit="1" customWidth="1"/>
    <col min="19" max="19" width="8" bestFit="1" customWidth="1"/>
    <col min="20" max="20" width="7.33203125" bestFit="1" customWidth="1"/>
    <col min="21" max="24" width="12" customWidth="1"/>
  </cols>
  <sheetData>
    <row r="1" spans="1:23" ht="40" customHeight="1">
      <c r="A1" s="422" t="str">
        <f>'MATCH DETAILS'!A1:D1</f>
        <v>OXFORDSHIRE TRACK &amp; FIELD LEAGUE 2025</v>
      </c>
      <c r="B1" s="422"/>
      <c r="C1" s="422"/>
      <c r="D1" s="422"/>
      <c r="E1" s="115" t="s">
        <v>11</v>
      </c>
      <c r="F1" s="419" t="s">
        <v>13</v>
      </c>
      <c r="G1" s="419"/>
      <c r="H1" s="419" t="s">
        <v>12</v>
      </c>
      <c r="I1" s="419"/>
      <c r="J1" s="419"/>
      <c r="K1" s="144"/>
    </row>
    <row r="2" spans="1:23" ht="40" customHeight="1">
      <c r="A2" s="422" t="s">
        <v>137</v>
      </c>
      <c r="B2" s="422"/>
      <c r="C2" s="422"/>
      <c r="D2" s="422"/>
      <c r="E2" s="146">
        <f>'MATCH DETAILS'!B3</f>
        <v>1</v>
      </c>
      <c r="F2" s="420" t="str">
        <f>'MATCH DETAILS'!B5</f>
        <v>Horspath, Oxford</v>
      </c>
      <c r="G2" s="421"/>
      <c r="H2" s="423">
        <f>'MATCH DETAILS'!B4</f>
        <v>45774</v>
      </c>
      <c r="I2" s="423"/>
      <c r="J2" s="423"/>
      <c r="K2" s="145"/>
    </row>
    <row r="3" spans="1:23" ht="16" customHeight="1">
      <c r="A3" s="80"/>
      <c r="B3" s="80"/>
      <c r="C3" s="80"/>
      <c r="D3" s="80"/>
      <c r="E3" s="148"/>
      <c r="F3" s="31"/>
      <c r="G3" s="31"/>
      <c r="H3" s="149"/>
      <c r="I3" s="149"/>
      <c r="J3" s="145"/>
      <c r="K3" s="145"/>
    </row>
    <row r="4" spans="1:23" s="5" customFormat="1" ht="26" customHeight="1">
      <c r="A4" s="60" t="s">
        <v>125</v>
      </c>
      <c r="B4" s="60" t="s">
        <v>123</v>
      </c>
      <c r="C4" s="60" t="s">
        <v>124</v>
      </c>
      <c r="D4" s="60" t="s">
        <v>23</v>
      </c>
      <c r="E4" s="60" t="s">
        <v>126</v>
      </c>
      <c r="F4" s="58" t="s">
        <v>8</v>
      </c>
      <c r="G4" s="59" t="s">
        <v>53</v>
      </c>
      <c r="H4" s="60" t="s">
        <v>7</v>
      </c>
      <c r="I4" s="60" t="s">
        <v>1</v>
      </c>
      <c r="J4" s="60" t="s">
        <v>147</v>
      </c>
      <c r="K4" s="88"/>
      <c r="L4" s="88"/>
      <c r="P4" s="424" t="s">
        <v>54</v>
      </c>
      <c r="Q4" s="424"/>
      <c r="R4" s="424"/>
      <c r="S4" s="424"/>
      <c r="T4" s="424"/>
    </row>
    <row r="5" spans="1:23" s="5" customFormat="1" ht="26" customHeight="1">
      <c r="A5" s="136"/>
      <c r="B5" s="136"/>
      <c r="C5" s="136"/>
      <c r="D5" s="136"/>
      <c r="E5" s="136"/>
      <c r="F5" s="57">
        <v>0</v>
      </c>
      <c r="G5" s="62" t="s">
        <v>60</v>
      </c>
      <c r="H5" s="51">
        <v>0</v>
      </c>
      <c r="I5" s="51">
        <v>0</v>
      </c>
      <c r="J5" s="185"/>
      <c r="K5" s="89"/>
      <c r="L5" s="89"/>
      <c r="P5" s="69" t="s">
        <v>55</v>
      </c>
      <c r="Q5" s="69" t="s">
        <v>58</v>
      </c>
      <c r="R5" s="70" t="s">
        <v>56</v>
      </c>
      <c r="S5" s="70" t="s">
        <v>57</v>
      </c>
      <c r="T5" s="70" t="s">
        <v>59</v>
      </c>
    </row>
    <row r="6" spans="1:23" s="5" customFormat="1" ht="16" customHeight="1">
      <c r="A6" s="187" t="s">
        <v>3</v>
      </c>
      <c r="B6" s="188" t="str">
        <f>IF(ISNA(VLOOKUP($F6,DECLARATIONS!C$5:D$292,2,FALSE)),"",IF(VLOOKUP($F6,DECLARATIONS!C$5:D$292,2,FALSE)="","NOT DECLARED",IF(ISNA(_xlfn.TEXTBEFORE(VLOOKUP($F6,DECLARATIONS!C$5:D$292,2,FALSE)," ")),VLOOKUP($F6,DECLARATIONS!C$5:D$292,2,FALSE),_xlfn.TEXTBEFORE(VLOOKUP($F6,DECLARATIONS!C$5:D$292,2,FALSE)," "))))</f>
        <v/>
      </c>
      <c r="C6" s="188" t="str">
        <f>IF(ISNA(VLOOKUP($F6,DECLARATIONS!C$5:D$292,2,FALSE)),"",IF(VLOOKUP($F6,DECLARATIONS!C$5:D$292,2,FALSE)="","NOT DECLARED",IF(ISNA(_xlfn.TEXTAFTER(VLOOKUP($F6,DECLARATIONS!C$5:D$292,2,FALSE)," ")),VLOOKUP($F6,DECLARATIONS!C$5:D$292,2,FALSE),_xlfn.TEXTAFTER(VLOOKUP($F6,DECLARATIONS!C$5:D$292,2,FALSE)," "))))</f>
        <v/>
      </c>
      <c r="D6" s="188" t="str">
        <f>IF(ISNA(VLOOKUP($F6,DECLARATIONS!$C$5:$G$292,5,FALSE)),"",IF(VLOOKUP($F6,DECLARATIONS!$C$5:$G$292,5,FALSE)="","NOT DECLARED",VLOOKUP($F6,DECLARATIONS!$C$5:$G$292,5,FALSE)))</f>
        <v/>
      </c>
      <c r="E6" s="188" t="str">
        <f>IF(ISNA(VLOOKUP($F6,DECLARATIONS!$C$5:$F$292,4,FALSE)),"",IF(VLOOKUP($F6,DECLARATIONS!$C$5:$F$292,4,FALSE)="","NOT DECLARED",VLOOKUP($F6,DECLARATIONS!$C$5:$F$292,4,FALSE)&amp;LEFT(VLOOKUP($F6,DECLARATIONS!$C$5:$H$292,6,FALSE))))</f>
        <v/>
      </c>
      <c r="F6" s="91"/>
      <c r="G6" s="189">
        <v>0</v>
      </c>
      <c r="H6" s="188" t="str">
        <f>IF(ISNA(VLOOKUP(F6,DECLARATIONS!C$5:D$292,2,FALSE)),"",IF(VLOOKUP(F6,DECLARATIONS!C$5:D$292,2,FALSE)="","NOTDECLARED",VLOOKUP(F6,DECLARATIONS!C$5:D$292,2,FALSE)))</f>
        <v/>
      </c>
      <c r="I6" s="190">
        <f>IF(LOWER(G6)="dnf",1,IF(T6&lt;ScoringTable!C$3,ScoringTable!I$2,VLOOKUP((1000-T6),ScoringTable!H$2:I$95,2)))</f>
        <v>0</v>
      </c>
      <c r="J6" s="186" t="str" cm="1">
        <f t="array" ref="J6">IF(OR(ISBLANK(G6),G6=0), "", IF(NOT(ISNUMBER(G6)), "Not a valid time", IF(E6="","", IF(RIGHT(E6)="B", _xlfn.IFS(G6&gt;Data!$Z$8,"...",G6&gt;Data!$AA$8,"Stage 1",G6&gt;Data!$AB$8,"Stage 2",G6&gt;Data!$AC$8,"Stage 3",G6&gt;Data!$AD$8,"Stage 4",G6&gt;Data!$AE$8,"Stage 5",G6&gt;Data!$AF$8,"Stage 6",G6&gt;Data!$AG$8,"Stage 7",G6&gt;Data!$AH$8,"Stage 8",G6&lt;=Data!$AH$8,"Stage 9"), _xlfn.IFS(G6&gt;Data!$Z$19,"...",G6&gt;Data!$AA$19,"Stage 1",G6&gt;Data!$AB$19,"Stage 2",G6&gt;Data!$AC$19,"Stage 3",G6&gt;Data!$AD$19,"Stage 4",G6&gt;Data!$AE$19,"Stage 5",G6&gt;Data!$AF$19,"Stage 6",G6&gt;Data!$AG$19,"Stage 7",G6&gt;Data!$AH$19,"Stage 8",G6&lt;=Data!$AH$19,"Stage 9")))))</f>
        <v/>
      </c>
      <c r="K6" s="266" t="str" cm="1">
        <f t="array" ref="K6">IFERROR(_xlfn.IFNA(
                      _xlfn.IFS(
                      G6="", "",
                      G6=0, "",
                      AND(E6="U9B",G6&lt;=Data!$AI$8), "U9 Boys record",
                      AND(E6="U11B",G6&lt;=Data!$AI$13), "U11 Boys record",
                      AND(E6="U9G",G6&lt;=Data!$AI$19), "U9 Girls record",
                      AND(E6="U11G",G6&lt;=Data!$AI$24), "U11 Girls record"
                       ),""), "")</f>
        <v/>
      </c>
      <c r="L6" s="26"/>
      <c r="M6" s="26"/>
      <c r="P6" s="191">
        <f>G6*86400</f>
        <v>0</v>
      </c>
      <c r="Q6" s="192">
        <f>P6/60</f>
        <v>0</v>
      </c>
      <c r="R6" s="193">
        <f>(ROUNDDOWN(Q6,0))</f>
        <v>0</v>
      </c>
      <c r="S6" s="192">
        <f>P6-((R6*60))</f>
        <v>0</v>
      </c>
      <c r="T6" s="194">
        <f>+(R6)+(S6/100)</f>
        <v>0</v>
      </c>
    </row>
    <row r="7" spans="1:23" s="5" customFormat="1" ht="16" customHeight="1">
      <c r="A7" s="187" t="s">
        <v>3</v>
      </c>
      <c r="B7" s="188" t="str">
        <f>IF(ISNA(VLOOKUP($F7,DECLARATIONS!C$5:D$292,2,FALSE)),"",IF(VLOOKUP($F7,DECLARATIONS!C$5:D$292,2,FALSE)="","NOT DECLARED",IF(ISNA(_xlfn.TEXTBEFORE(VLOOKUP($F7,DECLARATIONS!C$5:D$292,2,FALSE)," ")),VLOOKUP($F7,DECLARATIONS!C$5:D$292,2,FALSE),_xlfn.TEXTBEFORE(VLOOKUP($F7,DECLARATIONS!C$5:D$292,2,FALSE)," "))))</f>
        <v/>
      </c>
      <c r="C7" s="188" t="str">
        <f>IF(ISNA(VLOOKUP($F7,DECLARATIONS!C$5:D$292,2,FALSE)),"",IF(VLOOKUP($F7,DECLARATIONS!C$5:D$292,2,FALSE)="","NOT DECLARED",IF(ISNA(_xlfn.TEXTAFTER(VLOOKUP($F7,DECLARATIONS!C$5:D$292,2,FALSE)," ")),VLOOKUP($F7,DECLARATIONS!C$5:D$292,2,FALSE),_xlfn.TEXTAFTER(VLOOKUP($F7,DECLARATIONS!C$5:D$292,2,FALSE)," "))))</f>
        <v/>
      </c>
      <c r="D7" s="188" t="str">
        <f>IF(ISNA(VLOOKUP($F7,DECLARATIONS!$C$5:$G$292,5,FALSE)),"",IF(VLOOKUP($F7,DECLARATIONS!$C$5:$G$292,5,FALSE)="","NOT DECLARED",VLOOKUP($F7,DECLARATIONS!$C$5:$G$292,5,FALSE)))</f>
        <v/>
      </c>
      <c r="E7" s="188" t="str">
        <f>IF(ISNA(VLOOKUP($F7,DECLARATIONS!$C$5:$F$292,4,FALSE)),"",IF(VLOOKUP($F7,DECLARATIONS!$C$5:$F$292,4,FALSE)="","NOT DECLARED",VLOOKUP($F7,DECLARATIONS!$C$5:$F$292,4,FALSE)&amp;LEFT(VLOOKUP($F7,DECLARATIONS!$C$5:$H$292,6,FALSE))))</f>
        <v/>
      </c>
      <c r="F7" s="91"/>
      <c r="G7" s="189">
        <v>0</v>
      </c>
      <c r="H7" s="188" t="str">
        <f>IF(ISNA(VLOOKUP(F7,DECLARATIONS!C$5:D$292,2,FALSE)),"",IF(VLOOKUP(F7,DECLARATIONS!C$5:D$292,2,FALSE)="","NOTDECLARED",VLOOKUP(F7,DECLARATIONS!C$5:D$292,2,FALSE)))</f>
        <v/>
      </c>
      <c r="I7" s="190">
        <f>IF(LOWER(G7)="dnf",1,IF(T7&lt;ScoringTable!C$3,ScoringTable!I$2,VLOOKUP((1000-T7),ScoringTable!H$2:I$95,2)))</f>
        <v>0</v>
      </c>
      <c r="J7" s="186" t="str" cm="1">
        <f t="array" ref="J7">IF(OR(ISBLANK(G7),G7=0), "", IF(NOT(ISNUMBER(G7)), "Not a valid time", IF(E7="","", IF(RIGHT(E7)="B", _xlfn.IFS(G7&gt;Data!$Z$8,"...",G7&gt;Data!$AA$8,"Stage 1",G7&gt;Data!$AB$8,"Stage 2",G7&gt;Data!$AC$8,"Stage 3",G7&gt;Data!$AD$8,"Stage 4",G7&gt;Data!$AE$8,"Stage 5",G7&gt;Data!$AF$8,"Stage 6",G7&gt;Data!$AG$8,"Stage 7",G7&gt;Data!$AH$8,"Stage 8",G7&lt;=Data!$AH$8,"Stage 9"), _xlfn.IFS(G7&gt;Data!$Z$19,"...",G7&gt;Data!$AA$19,"Stage 1",G7&gt;Data!$AB$19,"Stage 2",G7&gt;Data!$AC$19,"Stage 3",G7&gt;Data!$AD$19,"Stage 4",G7&gt;Data!$AE$19,"Stage 5",G7&gt;Data!$AF$19,"Stage 6",G7&gt;Data!$AG$19,"Stage 7",G7&gt;Data!$AH$19,"Stage 8",G7&lt;=Data!$AH$19,"Stage 9")))))</f>
        <v/>
      </c>
      <c r="K7" s="266" t="str" cm="1">
        <f t="array" ref="K7">IFERROR(_xlfn.IFNA(
                      _xlfn.IFS(
                      G7="", "",
                      G7=0, "",
                      AND(E7="U9B",G7&lt;=Data!$AI$8), "U9 Boys record",
                      AND(E7="U11B",G7&lt;=Data!$AI$13), "U11 Boys record",
                      AND(E7="U9G",G7&lt;=Data!$AI$19), "U9 Girls record",
                      AND(E7="U11G",G7&lt;=Data!$AI$24), "U11 Girls record"
                       ),""), "")</f>
        <v/>
      </c>
      <c r="L7" s="26"/>
      <c r="M7" s="26"/>
      <c r="P7" s="191">
        <f t="shared" ref="P7:P70" si="0">G7*86400</f>
        <v>0</v>
      </c>
      <c r="Q7" s="192">
        <f t="shared" ref="Q7:Q70" si="1">P7/60</f>
        <v>0</v>
      </c>
      <c r="R7" s="193">
        <f t="shared" ref="R7:R70" si="2">(ROUNDDOWN(Q7,0))</f>
        <v>0</v>
      </c>
      <c r="S7" s="192">
        <f t="shared" ref="S7:S70" si="3">P7-((R7*60))</f>
        <v>0</v>
      </c>
      <c r="T7" s="194">
        <f t="shared" ref="T7:T70" si="4">+(R7)+(S7/100)</f>
        <v>0</v>
      </c>
    </row>
    <row r="8" spans="1:23" s="5" customFormat="1" ht="16" customHeight="1">
      <c r="A8" s="187" t="s">
        <v>3</v>
      </c>
      <c r="B8" s="188" t="str">
        <f>IF(ISNA(VLOOKUP($F8,DECLARATIONS!C$5:D$292,2,FALSE)),"",IF(VLOOKUP($F8,DECLARATIONS!C$5:D$292,2,FALSE)="","NOT DECLARED",IF(ISNA(_xlfn.TEXTBEFORE(VLOOKUP($F8,DECLARATIONS!C$5:D$292,2,FALSE)," ")),VLOOKUP($F8,DECLARATIONS!C$5:D$292,2,FALSE),_xlfn.TEXTBEFORE(VLOOKUP($F8,DECLARATIONS!C$5:D$292,2,FALSE)," "))))</f>
        <v/>
      </c>
      <c r="C8" s="188" t="str">
        <f>IF(ISNA(VLOOKUP($F8,DECLARATIONS!C$5:D$292,2,FALSE)),"",IF(VLOOKUP($F8,DECLARATIONS!C$5:D$292,2,FALSE)="","NOT DECLARED",IF(ISNA(_xlfn.TEXTAFTER(VLOOKUP($F8,DECLARATIONS!C$5:D$292,2,FALSE)," ")),VLOOKUP($F8,DECLARATIONS!C$5:D$292,2,FALSE),_xlfn.TEXTAFTER(VLOOKUP($F8,DECLARATIONS!C$5:D$292,2,FALSE)," "))))</f>
        <v/>
      </c>
      <c r="D8" s="188" t="str">
        <f>IF(ISNA(VLOOKUP($F8,DECLARATIONS!$C$5:$G$292,5,FALSE)),"",IF(VLOOKUP($F8,DECLARATIONS!$C$5:$G$292,5,FALSE)="","NOT DECLARED",VLOOKUP($F8,DECLARATIONS!$C$5:$G$292,5,FALSE)))</f>
        <v/>
      </c>
      <c r="E8" s="188" t="str">
        <f>IF(ISNA(VLOOKUP($F8,DECLARATIONS!$C$5:$F$292,4,FALSE)),"",IF(VLOOKUP($F8,DECLARATIONS!$C$5:$F$292,4,FALSE)="","NOT DECLARED",VLOOKUP($F8,DECLARATIONS!$C$5:$F$292,4,FALSE)&amp;LEFT(VLOOKUP($F8,DECLARATIONS!$C$5:$H$292,6,FALSE))))</f>
        <v/>
      </c>
      <c r="F8" s="91"/>
      <c r="G8" s="189">
        <v>0</v>
      </c>
      <c r="H8" s="188" t="str">
        <f>IF(ISNA(VLOOKUP(F8,DECLARATIONS!C$5:D$292,2,FALSE)),"",IF(VLOOKUP(F8,DECLARATIONS!C$5:D$292,2,FALSE)="","NOTDECLARED",VLOOKUP(F8,DECLARATIONS!C$5:D$292,2,FALSE)))</f>
        <v/>
      </c>
      <c r="I8" s="190">
        <f>IF(LOWER(G8)="dnf",1,IF(T8&lt;ScoringTable!C$3,ScoringTable!I$2,VLOOKUP((1000-T8),ScoringTable!H$2:I$95,2)))</f>
        <v>0</v>
      </c>
      <c r="J8" s="186" t="str" cm="1">
        <f t="array" ref="J8">IF(OR(ISBLANK(G8),G8=0), "", IF(NOT(ISNUMBER(G8)), "Not a valid time", IF(E8="","", IF(RIGHT(E8)="B", _xlfn.IFS(G8&gt;Data!$Z$8,"...",G8&gt;Data!$AA$8,"Stage 1",G8&gt;Data!$AB$8,"Stage 2",G8&gt;Data!$AC$8,"Stage 3",G8&gt;Data!$AD$8,"Stage 4",G8&gt;Data!$AE$8,"Stage 5",G8&gt;Data!$AF$8,"Stage 6",G8&gt;Data!$AG$8,"Stage 7",G8&gt;Data!$AH$8,"Stage 8",G8&lt;=Data!$AH$8,"Stage 9"), _xlfn.IFS(G8&gt;Data!$Z$19,"...",G8&gt;Data!$AA$19,"Stage 1",G8&gt;Data!$AB$19,"Stage 2",G8&gt;Data!$AC$19,"Stage 3",G8&gt;Data!$AD$19,"Stage 4",G8&gt;Data!$AE$19,"Stage 5",G8&gt;Data!$AF$19,"Stage 6",G8&gt;Data!$AG$19,"Stage 7",G8&gt;Data!$AH$19,"Stage 8",G8&lt;=Data!$AH$19,"Stage 9")))))</f>
        <v/>
      </c>
      <c r="K8" s="266" t="str" cm="1">
        <f t="array" ref="K8">IFERROR(_xlfn.IFNA(
                      _xlfn.IFS(
                      G8="", "",
                      G8=0, "",
                      AND(E8="U9B",G8&lt;=Data!$AI$8), "U9 Boys record",
                      AND(E8="U11B",G8&lt;=Data!$AI$13), "U11 Boys record",
                      AND(E8="U9G",G8&lt;=Data!$AI$19), "U9 Girls record",
                      AND(E8="U11G",G8&lt;=Data!$AI$24), "U11 Girls record"
                       ),""), "")</f>
        <v/>
      </c>
      <c r="L8" s="26"/>
      <c r="M8" s="26"/>
      <c r="P8" s="191">
        <f t="shared" si="0"/>
        <v>0</v>
      </c>
      <c r="Q8" s="192">
        <f t="shared" si="1"/>
        <v>0</v>
      </c>
      <c r="R8" s="193">
        <f t="shared" si="2"/>
        <v>0</v>
      </c>
      <c r="S8" s="192">
        <f t="shared" si="3"/>
        <v>0</v>
      </c>
      <c r="T8" s="194">
        <f t="shared" si="4"/>
        <v>0</v>
      </c>
    </row>
    <row r="9" spans="1:23" s="11" customFormat="1" ht="16" customHeight="1">
      <c r="A9" s="187" t="s">
        <v>3</v>
      </c>
      <c r="B9" s="188" t="str">
        <f>IF(ISNA(VLOOKUP($F9,DECLARATIONS!C$5:D$292,2,FALSE)),"",IF(VLOOKUP($F9,DECLARATIONS!C$5:D$292,2,FALSE)="","NOT DECLARED",IF(ISNA(_xlfn.TEXTBEFORE(VLOOKUP($F9,DECLARATIONS!C$5:D$292,2,FALSE)," ")),VLOOKUP($F9,DECLARATIONS!C$5:D$292,2,FALSE),_xlfn.TEXTBEFORE(VLOOKUP($F9,DECLARATIONS!C$5:D$292,2,FALSE)," "))))</f>
        <v/>
      </c>
      <c r="C9" s="188" t="str">
        <f>IF(ISNA(VLOOKUP($F9,DECLARATIONS!C$5:D$292,2,FALSE)),"",IF(VLOOKUP($F9,DECLARATIONS!C$5:D$292,2,FALSE)="","NOT DECLARED",IF(ISNA(_xlfn.TEXTAFTER(VLOOKUP($F9,DECLARATIONS!C$5:D$292,2,FALSE)," ")),VLOOKUP($F9,DECLARATIONS!C$5:D$292,2,FALSE),_xlfn.TEXTAFTER(VLOOKUP($F9,DECLARATIONS!C$5:D$292,2,FALSE)," "))))</f>
        <v/>
      </c>
      <c r="D9" s="188" t="str">
        <f>IF(ISNA(VLOOKUP($F9,DECLARATIONS!$C$5:$G$292,5,FALSE)),"",IF(VLOOKUP($F9,DECLARATIONS!$C$5:$G$292,5,FALSE)="","NOT DECLARED",VLOOKUP($F9,DECLARATIONS!$C$5:$G$292,5,FALSE)))</f>
        <v/>
      </c>
      <c r="E9" s="188" t="str">
        <f>IF(ISNA(VLOOKUP($F9,DECLARATIONS!$C$5:$F$292,4,FALSE)),"",IF(VLOOKUP($F9,DECLARATIONS!$C$5:$F$292,4,FALSE)="","NOT DECLARED",VLOOKUP($F9,DECLARATIONS!$C$5:$F$292,4,FALSE)&amp;LEFT(VLOOKUP($F9,DECLARATIONS!$C$5:$H$292,6,FALSE))))</f>
        <v/>
      </c>
      <c r="F9" s="91"/>
      <c r="G9" s="189">
        <v>0</v>
      </c>
      <c r="H9" s="188" t="str">
        <f>IF(ISNA(VLOOKUP(F9,DECLARATIONS!C$5:D$292,2,FALSE)),"",IF(VLOOKUP(F9,DECLARATIONS!C$5:D$292,2,FALSE)="","NOTDECLARED",VLOOKUP(F9,DECLARATIONS!C$5:D$292,2,FALSE)))</f>
        <v/>
      </c>
      <c r="I9" s="190">
        <f>IF(LOWER(G9)="dnf",1,IF(T9&lt;ScoringTable!C$3,ScoringTable!I$2,VLOOKUP((1000-T9),ScoringTable!H$2:I$95,2)))</f>
        <v>0</v>
      </c>
      <c r="J9" s="186" t="str" cm="1">
        <f t="array" ref="J9">IF(OR(ISBLANK(G9),G9=0), "", IF(NOT(ISNUMBER(G9)), "Not a valid time", IF(E9="","", IF(RIGHT(E9)="B", _xlfn.IFS(G9&gt;Data!$Z$8,"...",G9&gt;Data!$AA$8,"Stage 1",G9&gt;Data!$AB$8,"Stage 2",G9&gt;Data!$AC$8,"Stage 3",G9&gt;Data!$AD$8,"Stage 4",G9&gt;Data!$AE$8,"Stage 5",G9&gt;Data!$AF$8,"Stage 6",G9&gt;Data!$AG$8,"Stage 7",G9&gt;Data!$AH$8,"Stage 8",G9&lt;=Data!$AH$8,"Stage 9"), _xlfn.IFS(G9&gt;Data!$Z$19,"...",G9&gt;Data!$AA$19,"Stage 1",G9&gt;Data!$AB$19,"Stage 2",G9&gt;Data!$AC$19,"Stage 3",G9&gt;Data!$AD$19,"Stage 4",G9&gt;Data!$AE$19,"Stage 5",G9&gt;Data!$AF$19,"Stage 6",G9&gt;Data!$AG$19,"Stage 7",G9&gt;Data!$AH$19,"Stage 8",G9&lt;=Data!$AH$19,"Stage 9")))))</f>
        <v/>
      </c>
      <c r="K9" s="266" t="str" cm="1">
        <f t="array" ref="K9">IFERROR(_xlfn.IFNA(
                      _xlfn.IFS(
                      G9="", "",
                      G9=0, "",
                      AND(E9="U9B",G9&lt;=Data!$AI$8), "U9 Boys record",
                      AND(E9="U11B",G9&lt;=Data!$AI$13), "U11 Boys record",
                      AND(E9="U9G",G9&lt;=Data!$AI$19), "U9 Girls record",
                      AND(E9="U11G",G9&lt;=Data!$AI$24), "U11 Girls record"
                       ),""), "")</f>
        <v/>
      </c>
      <c r="L9" s="26"/>
      <c r="M9" s="26"/>
      <c r="O9" s="5"/>
      <c r="P9" s="191">
        <f t="shared" si="0"/>
        <v>0</v>
      </c>
      <c r="Q9" s="192">
        <f t="shared" si="1"/>
        <v>0</v>
      </c>
      <c r="R9" s="193">
        <f t="shared" si="2"/>
        <v>0</v>
      </c>
      <c r="S9" s="192">
        <f t="shared" si="3"/>
        <v>0</v>
      </c>
      <c r="T9" s="194">
        <f t="shared" si="4"/>
        <v>0</v>
      </c>
      <c r="U9" s="5"/>
      <c r="V9" s="5"/>
      <c r="W9" s="5"/>
    </row>
    <row r="10" spans="1:23" s="11" customFormat="1" ht="16" customHeight="1">
      <c r="A10" s="187" t="s">
        <v>3</v>
      </c>
      <c r="B10" s="188" t="str">
        <f>IF(ISNA(VLOOKUP($F10,DECLARATIONS!C$5:D$292,2,FALSE)),"",IF(VLOOKUP($F10,DECLARATIONS!C$5:D$292,2,FALSE)="","NOT DECLARED",IF(ISNA(_xlfn.TEXTBEFORE(VLOOKUP($F10,DECLARATIONS!C$5:D$292,2,FALSE)," ")),VLOOKUP($F10,DECLARATIONS!C$5:D$292,2,FALSE),_xlfn.TEXTBEFORE(VLOOKUP($F10,DECLARATIONS!C$5:D$292,2,FALSE)," "))))</f>
        <v/>
      </c>
      <c r="C10" s="188" t="str">
        <f>IF(ISNA(VLOOKUP($F10,DECLARATIONS!C$5:D$292,2,FALSE)),"",IF(VLOOKUP($F10,DECLARATIONS!C$5:D$292,2,FALSE)="","NOT DECLARED",IF(ISNA(_xlfn.TEXTAFTER(VLOOKUP($F10,DECLARATIONS!C$5:D$292,2,FALSE)," ")),VLOOKUP($F10,DECLARATIONS!C$5:D$292,2,FALSE),_xlfn.TEXTAFTER(VLOOKUP($F10,DECLARATIONS!C$5:D$292,2,FALSE)," "))))</f>
        <v/>
      </c>
      <c r="D10" s="188" t="str">
        <f>IF(ISNA(VLOOKUP($F10,DECLARATIONS!$C$5:$G$292,5,FALSE)),"",IF(VLOOKUP($F10,DECLARATIONS!$C$5:$G$292,5,FALSE)="","NOT DECLARED",VLOOKUP($F10,DECLARATIONS!$C$5:$G$292,5,FALSE)))</f>
        <v/>
      </c>
      <c r="E10" s="188" t="str">
        <f>IF(ISNA(VLOOKUP($F10,DECLARATIONS!$C$5:$F$292,4,FALSE)),"",IF(VLOOKUP($F10,DECLARATIONS!$C$5:$F$292,4,FALSE)="","NOT DECLARED",VLOOKUP($F10,DECLARATIONS!$C$5:$F$292,4,FALSE)&amp;LEFT(VLOOKUP($F10,DECLARATIONS!$C$5:$H$292,6,FALSE))))</f>
        <v/>
      </c>
      <c r="F10" s="91"/>
      <c r="G10" s="189">
        <v>0</v>
      </c>
      <c r="H10" s="188" t="str">
        <f>IF(ISNA(VLOOKUP(F10,DECLARATIONS!C$5:D$292,2,FALSE)),"",IF(VLOOKUP(F10,DECLARATIONS!C$5:D$292,2,FALSE)="","NOTDECLARED",VLOOKUP(F10,DECLARATIONS!C$5:D$292,2,FALSE)))</f>
        <v/>
      </c>
      <c r="I10" s="190">
        <f>IF(LOWER(G10)="dnf",1,IF(T10&lt;ScoringTable!C$3,ScoringTable!I$2,VLOOKUP((1000-T10),ScoringTable!H$2:I$95,2)))</f>
        <v>0</v>
      </c>
      <c r="J10" s="186" t="str" cm="1">
        <f t="array" ref="J10">IF(OR(ISBLANK(G10),G10=0), "", IF(NOT(ISNUMBER(G10)), "Not a valid time", IF(E10="","", IF(RIGHT(E10)="B", _xlfn.IFS(G10&gt;Data!$Z$8,"...",G10&gt;Data!$AA$8,"Stage 1",G10&gt;Data!$AB$8,"Stage 2",G10&gt;Data!$AC$8,"Stage 3",G10&gt;Data!$AD$8,"Stage 4",G10&gt;Data!$AE$8,"Stage 5",G10&gt;Data!$AF$8,"Stage 6",G10&gt;Data!$AG$8,"Stage 7",G10&gt;Data!$AH$8,"Stage 8",G10&lt;=Data!$AH$8,"Stage 9"), _xlfn.IFS(G10&gt;Data!$Z$19,"...",G10&gt;Data!$AA$19,"Stage 1",G10&gt;Data!$AB$19,"Stage 2",G10&gt;Data!$AC$19,"Stage 3",G10&gt;Data!$AD$19,"Stage 4",G10&gt;Data!$AE$19,"Stage 5",G10&gt;Data!$AF$19,"Stage 6",G10&gt;Data!$AG$19,"Stage 7",G10&gt;Data!$AH$19,"Stage 8",G10&lt;=Data!$AH$19,"Stage 9")))))</f>
        <v/>
      </c>
      <c r="K10" s="266" t="str" cm="1">
        <f t="array" ref="K10">IFERROR(_xlfn.IFNA(
                      _xlfn.IFS(
                      G10="", "",
                      G10=0, "",
                      AND(E10="U9B",G10&lt;=Data!$AI$8), "U9 Boys record",
                      AND(E10="U11B",G10&lt;=Data!$AI$13), "U11 Boys record",
                      AND(E10="U9G",G10&lt;=Data!$AI$19), "U9 Girls record",
                      AND(E10="U11G",G10&lt;=Data!$AI$24), "U11 Girls record"
                       ),""), "")</f>
        <v/>
      </c>
      <c r="L10" s="26"/>
      <c r="M10" s="26"/>
      <c r="O10" s="5"/>
      <c r="P10" s="191">
        <f t="shared" si="0"/>
        <v>0</v>
      </c>
      <c r="Q10" s="192">
        <f t="shared" si="1"/>
        <v>0</v>
      </c>
      <c r="R10" s="193">
        <f t="shared" si="2"/>
        <v>0</v>
      </c>
      <c r="S10" s="192">
        <f t="shared" si="3"/>
        <v>0</v>
      </c>
      <c r="T10" s="194">
        <f t="shared" si="4"/>
        <v>0</v>
      </c>
      <c r="U10" s="5"/>
      <c r="V10" s="5"/>
      <c r="W10" s="5"/>
    </row>
    <row r="11" spans="1:23" s="11" customFormat="1" ht="16" customHeight="1">
      <c r="A11" s="187" t="s">
        <v>3</v>
      </c>
      <c r="B11" s="188" t="str">
        <f>IF(ISNA(VLOOKUP($F11,DECLARATIONS!C$5:D$292,2,FALSE)),"",IF(VLOOKUP($F11,DECLARATIONS!C$5:D$292,2,FALSE)="","NOT DECLARED",IF(ISNA(_xlfn.TEXTBEFORE(VLOOKUP($F11,DECLARATIONS!C$5:D$292,2,FALSE)," ")),VLOOKUP($F11,DECLARATIONS!C$5:D$292,2,FALSE),_xlfn.TEXTBEFORE(VLOOKUP($F11,DECLARATIONS!C$5:D$292,2,FALSE)," "))))</f>
        <v/>
      </c>
      <c r="C11" s="188" t="str">
        <f>IF(ISNA(VLOOKUP($F11,DECLARATIONS!C$5:D$292,2,FALSE)),"",IF(VLOOKUP($F11,DECLARATIONS!C$5:D$292,2,FALSE)="","NOT DECLARED",IF(ISNA(_xlfn.TEXTAFTER(VLOOKUP($F11,DECLARATIONS!C$5:D$292,2,FALSE)," ")),VLOOKUP($F11,DECLARATIONS!C$5:D$292,2,FALSE),_xlfn.TEXTAFTER(VLOOKUP($F11,DECLARATIONS!C$5:D$292,2,FALSE)," "))))</f>
        <v/>
      </c>
      <c r="D11" s="188" t="str">
        <f>IF(ISNA(VLOOKUP($F11,DECLARATIONS!$C$5:$G$292,5,FALSE)),"",IF(VLOOKUP($F11,DECLARATIONS!$C$5:$G$292,5,FALSE)="","NOT DECLARED",VLOOKUP($F11,DECLARATIONS!$C$5:$G$292,5,FALSE)))</f>
        <v/>
      </c>
      <c r="E11" s="188" t="str">
        <f>IF(ISNA(VLOOKUP($F11,DECLARATIONS!$C$5:$F$292,4,FALSE)),"",IF(VLOOKUP($F11,DECLARATIONS!$C$5:$F$292,4,FALSE)="","NOT DECLARED",VLOOKUP($F11,DECLARATIONS!$C$5:$F$292,4,FALSE)&amp;LEFT(VLOOKUP($F11,DECLARATIONS!$C$5:$H$292,6,FALSE))))</f>
        <v/>
      </c>
      <c r="F11" s="91"/>
      <c r="G11" s="189">
        <v>0</v>
      </c>
      <c r="H11" s="188" t="str">
        <f>IF(ISNA(VLOOKUP(F11,DECLARATIONS!C$5:D$292,2,FALSE)),"",IF(VLOOKUP(F11,DECLARATIONS!C$5:D$292,2,FALSE)="","NOTDECLARED",VLOOKUP(F11,DECLARATIONS!C$5:D$292,2,FALSE)))</f>
        <v/>
      </c>
      <c r="I11" s="190">
        <f>IF(LOWER(G11)="dnf",1,IF(T11&lt;ScoringTable!C$3,ScoringTable!I$2,VLOOKUP((1000-T11),ScoringTable!H$2:I$95,2)))</f>
        <v>0</v>
      </c>
      <c r="J11" s="186" t="str" cm="1">
        <f t="array" ref="J11">IF(OR(ISBLANK(G11),G11=0), "", IF(NOT(ISNUMBER(G11)), "Not a valid time", IF(E11="","", IF(RIGHT(E11)="B", _xlfn.IFS(G11&gt;Data!$Z$8,"...",G11&gt;Data!$AA$8,"Stage 1",G11&gt;Data!$AB$8,"Stage 2",G11&gt;Data!$AC$8,"Stage 3",G11&gt;Data!$AD$8,"Stage 4",G11&gt;Data!$AE$8,"Stage 5",G11&gt;Data!$AF$8,"Stage 6",G11&gt;Data!$AG$8,"Stage 7",G11&gt;Data!$AH$8,"Stage 8",G11&lt;=Data!$AH$8,"Stage 9"), _xlfn.IFS(G11&gt;Data!$Z$19,"...",G11&gt;Data!$AA$19,"Stage 1",G11&gt;Data!$AB$19,"Stage 2",G11&gt;Data!$AC$19,"Stage 3",G11&gt;Data!$AD$19,"Stage 4",G11&gt;Data!$AE$19,"Stage 5",G11&gt;Data!$AF$19,"Stage 6",G11&gt;Data!$AG$19,"Stage 7",G11&gt;Data!$AH$19,"Stage 8",G11&lt;=Data!$AH$19,"Stage 9")))))</f>
        <v/>
      </c>
      <c r="K11" s="266" t="str" cm="1">
        <f t="array" ref="K11">IFERROR(_xlfn.IFNA(
                      _xlfn.IFS(
                      G11="", "",
                      G11=0, "",
                      AND(E11="U9B",G11&lt;=Data!$AI$8), "U9 Boys record",
                      AND(E11="U11B",G11&lt;=Data!$AI$13), "U11 Boys record",
                      AND(E11="U9G",G11&lt;=Data!$AI$19), "U9 Girls record",
                      AND(E11="U11G",G11&lt;=Data!$AI$24), "U11 Girls record"
                       ),""), "")</f>
        <v/>
      </c>
      <c r="L11" s="26"/>
      <c r="M11" s="26"/>
      <c r="O11" s="5"/>
      <c r="P11" s="191">
        <f t="shared" si="0"/>
        <v>0</v>
      </c>
      <c r="Q11" s="192">
        <f t="shared" si="1"/>
        <v>0</v>
      </c>
      <c r="R11" s="193">
        <f t="shared" si="2"/>
        <v>0</v>
      </c>
      <c r="S11" s="192">
        <f t="shared" si="3"/>
        <v>0</v>
      </c>
      <c r="T11" s="194">
        <f t="shared" si="4"/>
        <v>0</v>
      </c>
      <c r="U11" s="5"/>
      <c r="V11" s="5"/>
      <c r="W11" s="5"/>
    </row>
    <row r="12" spans="1:23" s="11" customFormat="1" ht="16" customHeight="1">
      <c r="A12" s="187" t="s">
        <v>3</v>
      </c>
      <c r="B12" s="188" t="str">
        <f>IF(ISNA(VLOOKUP($F12,DECLARATIONS!C$5:D$292,2,FALSE)),"",IF(VLOOKUP($F12,DECLARATIONS!C$5:D$292,2,FALSE)="","NOT DECLARED",IF(ISNA(_xlfn.TEXTBEFORE(VLOOKUP($F12,DECLARATIONS!C$5:D$292,2,FALSE)," ")),VLOOKUP($F12,DECLARATIONS!C$5:D$292,2,FALSE),_xlfn.TEXTBEFORE(VLOOKUP($F12,DECLARATIONS!C$5:D$292,2,FALSE)," "))))</f>
        <v/>
      </c>
      <c r="C12" s="188" t="str">
        <f>IF(ISNA(VLOOKUP($F12,DECLARATIONS!C$5:D$292,2,FALSE)),"",IF(VLOOKUP($F12,DECLARATIONS!C$5:D$292,2,FALSE)="","NOT DECLARED",IF(ISNA(_xlfn.TEXTAFTER(VLOOKUP($F12,DECLARATIONS!C$5:D$292,2,FALSE)," ")),VLOOKUP($F12,DECLARATIONS!C$5:D$292,2,FALSE),_xlfn.TEXTAFTER(VLOOKUP($F12,DECLARATIONS!C$5:D$292,2,FALSE)," "))))</f>
        <v/>
      </c>
      <c r="D12" s="188" t="str">
        <f>IF(ISNA(VLOOKUP($F12,DECLARATIONS!$C$5:$G$292,5,FALSE)),"",IF(VLOOKUP($F12,DECLARATIONS!$C$5:$G$292,5,FALSE)="","NOT DECLARED",VLOOKUP($F12,DECLARATIONS!$C$5:$G$292,5,FALSE)))</f>
        <v/>
      </c>
      <c r="E12" s="188" t="str">
        <f>IF(ISNA(VLOOKUP($F12,DECLARATIONS!$C$5:$F$292,4,FALSE)),"",IF(VLOOKUP($F12,DECLARATIONS!$C$5:$F$292,4,FALSE)="","NOT DECLARED",VLOOKUP($F12,DECLARATIONS!$C$5:$F$292,4,FALSE)&amp;LEFT(VLOOKUP($F12,DECLARATIONS!$C$5:$H$292,6,FALSE))))</f>
        <v/>
      </c>
      <c r="F12" s="91"/>
      <c r="G12" s="189">
        <v>0</v>
      </c>
      <c r="H12" s="188" t="str">
        <f>IF(ISNA(VLOOKUP(F12,DECLARATIONS!C$5:D$292,2,FALSE)),"",IF(VLOOKUP(F12,DECLARATIONS!C$5:D$292,2,FALSE)="","NOTDECLARED",VLOOKUP(F12,DECLARATIONS!C$5:D$292,2,FALSE)))</f>
        <v/>
      </c>
      <c r="I12" s="190">
        <f>IF(LOWER(G12)="dnf",1,IF(T12&lt;ScoringTable!C$3,ScoringTable!I$2,VLOOKUP((1000-T12),ScoringTable!H$2:I$95,2)))</f>
        <v>0</v>
      </c>
      <c r="J12" s="186" t="str" cm="1">
        <f t="array" ref="J12">IF(OR(ISBLANK(G12),G12=0), "", IF(NOT(ISNUMBER(G12)), "Not a valid time", IF(E12="","", IF(RIGHT(E12)="B", _xlfn.IFS(G12&gt;Data!$Z$8,"...",G12&gt;Data!$AA$8,"Stage 1",G12&gt;Data!$AB$8,"Stage 2",G12&gt;Data!$AC$8,"Stage 3",G12&gt;Data!$AD$8,"Stage 4",G12&gt;Data!$AE$8,"Stage 5",G12&gt;Data!$AF$8,"Stage 6",G12&gt;Data!$AG$8,"Stage 7",G12&gt;Data!$AH$8,"Stage 8",G12&lt;=Data!$AH$8,"Stage 9"), _xlfn.IFS(G12&gt;Data!$Z$19,"...",G12&gt;Data!$AA$19,"Stage 1",G12&gt;Data!$AB$19,"Stage 2",G12&gt;Data!$AC$19,"Stage 3",G12&gt;Data!$AD$19,"Stage 4",G12&gt;Data!$AE$19,"Stage 5",G12&gt;Data!$AF$19,"Stage 6",G12&gt;Data!$AG$19,"Stage 7",G12&gt;Data!$AH$19,"Stage 8",G12&lt;=Data!$AH$19,"Stage 9")))))</f>
        <v/>
      </c>
      <c r="K12" s="266" t="str" cm="1">
        <f t="array" ref="K12">IFERROR(_xlfn.IFNA(
                      _xlfn.IFS(
                      G12="", "",
                      G12=0, "",
                      AND(E12="U9B",G12&lt;=Data!$AI$8), "U9 Boys record",
                      AND(E12="U11B",G12&lt;=Data!$AI$13), "U11 Boys record",
                      AND(E12="U9G",G12&lt;=Data!$AI$19), "U9 Girls record",
                      AND(E12="U11G",G12&lt;=Data!$AI$24), "U11 Girls record"
                       ),""), "")</f>
        <v/>
      </c>
      <c r="L12" s="26"/>
      <c r="M12" s="26"/>
      <c r="O12" s="5"/>
      <c r="P12" s="191">
        <f t="shared" si="0"/>
        <v>0</v>
      </c>
      <c r="Q12" s="192">
        <f t="shared" si="1"/>
        <v>0</v>
      </c>
      <c r="R12" s="193">
        <f t="shared" si="2"/>
        <v>0</v>
      </c>
      <c r="S12" s="192">
        <f t="shared" si="3"/>
        <v>0</v>
      </c>
      <c r="T12" s="194">
        <f t="shared" si="4"/>
        <v>0</v>
      </c>
      <c r="U12" s="5"/>
      <c r="V12" s="5"/>
      <c r="W12" s="5"/>
    </row>
    <row r="13" spans="1:23" s="11" customFormat="1" ht="16" customHeight="1">
      <c r="A13" s="187" t="s">
        <v>3</v>
      </c>
      <c r="B13" s="188" t="str">
        <f>IF(ISNA(VLOOKUP($F13,DECLARATIONS!C$5:D$292,2,FALSE)),"",IF(VLOOKUP($F13,DECLARATIONS!C$5:D$292,2,FALSE)="","NOT DECLARED",IF(ISNA(_xlfn.TEXTBEFORE(VLOOKUP($F13,DECLARATIONS!C$5:D$292,2,FALSE)," ")),VLOOKUP($F13,DECLARATIONS!C$5:D$292,2,FALSE),_xlfn.TEXTBEFORE(VLOOKUP($F13,DECLARATIONS!C$5:D$292,2,FALSE)," "))))</f>
        <v/>
      </c>
      <c r="C13" s="188" t="str">
        <f>IF(ISNA(VLOOKUP($F13,DECLARATIONS!C$5:D$292,2,FALSE)),"",IF(VLOOKUP($F13,DECLARATIONS!C$5:D$292,2,FALSE)="","NOT DECLARED",IF(ISNA(_xlfn.TEXTAFTER(VLOOKUP($F13,DECLARATIONS!C$5:D$292,2,FALSE)," ")),VLOOKUP($F13,DECLARATIONS!C$5:D$292,2,FALSE),_xlfn.TEXTAFTER(VLOOKUP($F13,DECLARATIONS!C$5:D$292,2,FALSE)," "))))</f>
        <v/>
      </c>
      <c r="D13" s="188" t="str">
        <f>IF(ISNA(VLOOKUP($F13,DECLARATIONS!$C$5:$G$292,5,FALSE)),"",IF(VLOOKUP($F13,DECLARATIONS!$C$5:$G$292,5,FALSE)="","NOT DECLARED",VLOOKUP($F13,DECLARATIONS!$C$5:$G$292,5,FALSE)))</f>
        <v/>
      </c>
      <c r="E13" s="188" t="str">
        <f>IF(ISNA(VLOOKUP($F13,DECLARATIONS!$C$5:$F$292,4,FALSE)),"",IF(VLOOKUP($F13,DECLARATIONS!$C$5:$F$292,4,FALSE)="","NOT DECLARED",VLOOKUP($F13,DECLARATIONS!$C$5:$F$292,4,FALSE)&amp;LEFT(VLOOKUP($F13,DECLARATIONS!$C$5:$H$292,6,FALSE))))</f>
        <v/>
      </c>
      <c r="F13" s="91"/>
      <c r="G13" s="189">
        <v>0</v>
      </c>
      <c r="H13" s="188" t="str">
        <f>IF(ISNA(VLOOKUP(F13,DECLARATIONS!C$5:D$292,2,FALSE)),"",IF(VLOOKUP(F13,DECLARATIONS!C$5:D$292,2,FALSE)="","NOTDECLARED",VLOOKUP(F13,DECLARATIONS!C$5:D$292,2,FALSE)))</f>
        <v/>
      </c>
      <c r="I13" s="190">
        <f>IF(LOWER(G13)="dnf",1,IF(T13&lt;ScoringTable!C$3,ScoringTable!I$2,VLOOKUP((1000-T13),ScoringTable!H$2:I$95,2)))</f>
        <v>0</v>
      </c>
      <c r="J13" s="186" t="str" cm="1">
        <f t="array" ref="J13">IF(OR(ISBLANK(G13),G13=0), "", IF(NOT(ISNUMBER(G13)), "Not a valid time", IF(E13="","", IF(RIGHT(E13)="B", _xlfn.IFS(G13&gt;Data!$Z$8,"...",G13&gt;Data!$AA$8,"Stage 1",G13&gt;Data!$AB$8,"Stage 2",G13&gt;Data!$AC$8,"Stage 3",G13&gt;Data!$AD$8,"Stage 4",G13&gt;Data!$AE$8,"Stage 5",G13&gt;Data!$AF$8,"Stage 6",G13&gt;Data!$AG$8,"Stage 7",G13&gt;Data!$AH$8,"Stage 8",G13&lt;=Data!$AH$8,"Stage 9"), _xlfn.IFS(G13&gt;Data!$Z$19,"...",G13&gt;Data!$AA$19,"Stage 1",G13&gt;Data!$AB$19,"Stage 2",G13&gt;Data!$AC$19,"Stage 3",G13&gt;Data!$AD$19,"Stage 4",G13&gt;Data!$AE$19,"Stage 5",G13&gt;Data!$AF$19,"Stage 6",G13&gt;Data!$AG$19,"Stage 7",G13&gt;Data!$AH$19,"Stage 8",G13&lt;=Data!$AH$19,"Stage 9")))))</f>
        <v/>
      </c>
      <c r="K13" s="266" t="str" cm="1">
        <f t="array" ref="K13">IFERROR(_xlfn.IFNA(
                      _xlfn.IFS(
                      G13="", "",
                      G13=0, "",
                      AND(E13="U9B",G13&lt;=Data!$AI$8), "U9 Boys record",
                      AND(E13="U11B",G13&lt;=Data!$AI$13), "U11 Boys record",
                      AND(E13="U9G",G13&lt;=Data!$AI$19), "U9 Girls record",
                      AND(E13="U11G",G13&lt;=Data!$AI$24), "U11 Girls record"
                       ),""), "")</f>
        <v/>
      </c>
      <c r="L13" s="26"/>
      <c r="M13" s="26"/>
      <c r="O13" s="5"/>
      <c r="P13" s="191">
        <f t="shared" si="0"/>
        <v>0</v>
      </c>
      <c r="Q13" s="192">
        <f t="shared" si="1"/>
        <v>0</v>
      </c>
      <c r="R13" s="193">
        <f t="shared" si="2"/>
        <v>0</v>
      </c>
      <c r="S13" s="192">
        <f t="shared" si="3"/>
        <v>0</v>
      </c>
      <c r="T13" s="194">
        <f t="shared" si="4"/>
        <v>0</v>
      </c>
      <c r="U13" s="5"/>
      <c r="V13" s="5"/>
      <c r="W13" s="5"/>
    </row>
    <row r="14" spans="1:23" s="11" customFormat="1" ht="16" customHeight="1">
      <c r="A14" s="187" t="s">
        <v>3</v>
      </c>
      <c r="B14" s="188" t="str">
        <f>IF(ISNA(VLOOKUP($F14,DECLARATIONS!C$5:D$292,2,FALSE)),"",IF(VLOOKUP($F14,DECLARATIONS!C$5:D$292,2,FALSE)="","NOT DECLARED",IF(ISNA(_xlfn.TEXTBEFORE(VLOOKUP($F14,DECLARATIONS!C$5:D$292,2,FALSE)," ")),VLOOKUP($F14,DECLARATIONS!C$5:D$292,2,FALSE),_xlfn.TEXTBEFORE(VLOOKUP($F14,DECLARATIONS!C$5:D$292,2,FALSE)," "))))</f>
        <v/>
      </c>
      <c r="C14" s="188" t="str">
        <f>IF(ISNA(VLOOKUP($F14,DECLARATIONS!C$5:D$292,2,FALSE)),"",IF(VLOOKUP($F14,DECLARATIONS!C$5:D$292,2,FALSE)="","NOT DECLARED",IF(ISNA(_xlfn.TEXTAFTER(VLOOKUP($F14,DECLARATIONS!C$5:D$292,2,FALSE)," ")),VLOOKUP($F14,DECLARATIONS!C$5:D$292,2,FALSE),_xlfn.TEXTAFTER(VLOOKUP($F14,DECLARATIONS!C$5:D$292,2,FALSE)," "))))</f>
        <v/>
      </c>
      <c r="D14" s="188" t="str">
        <f>IF(ISNA(VLOOKUP($F14,DECLARATIONS!$C$5:$G$292,5,FALSE)),"",IF(VLOOKUP($F14,DECLARATIONS!$C$5:$G$292,5,FALSE)="","NOT DECLARED",VLOOKUP($F14,DECLARATIONS!$C$5:$G$292,5,FALSE)))</f>
        <v/>
      </c>
      <c r="E14" s="188" t="str">
        <f>IF(ISNA(VLOOKUP($F14,DECLARATIONS!$C$5:$F$292,4,FALSE)),"",IF(VLOOKUP($F14,DECLARATIONS!$C$5:$F$292,4,FALSE)="","NOT DECLARED",VLOOKUP($F14,DECLARATIONS!$C$5:$F$292,4,FALSE)&amp;LEFT(VLOOKUP($F14,DECLARATIONS!$C$5:$H$292,6,FALSE))))</f>
        <v/>
      </c>
      <c r="F14" s="91"/>
      <c r="G14" s="189">
        <v>0</v>
      </c>
      <c r="H14" s="188" t="str">
        <f>IF(ISNA(VLOOKUP(F14,DECLARATIONS!C$5:D$292,2,FALSE)),"",IF(VLOOKUP(F14,DECLARATIONS!C$5:D$292,2,FALSE)="","NOTDECLARED",VLOOKUP(F14,DECLARATIONS!C$5:D$292,2,FALSE)))</f>
        <v/>
      </c>
      <c r="I14" s="190">
        <f>IF(LOWER(G14)="dnf",1,IF(T14&lt;ScoringTable!C$3,ScoringTable!I$2,VLOOKUP((1000-T14),ScoringTable!H$2:I$95,2)))</f>
        <v>0</v>
      </c>
      <c r="J14" s="186" t="str" cm="1">
        <f t="array" ref="J14">IF(OR(ISBLANK(G14),G14=0), "", IF(NOT(ISNUMBER(G14)), "Not a valid time", IF(E14="","", IF(RIGHT(E14)="B", _xlfn.IFS(G14&gt;Data!$Z$8,"...",G14&gt;Data!$AA$8,"Stage 1",G14&gt;Data!$AB$8,"Stage 2",G14&gt;Data!$AC$8,"Stage 3",G14&gt;Data!$AD$8,"Stage 4",G14&gt;Data!$AE$8,"Stage 5",G14&gt;Data!$AF$8,"Stage 6",G14&gt;Data!$AG$8,"Stage 7",G14&gt;Data!$AH$8,"Stage 8",G14&lt;=Data!$AH$8,"Stage 9"), _xlfn.IFS(G14&gt;Data!$Z$19,"...",G14&gt;Data!$AA$19,"Stage 1",G14&gt;Data!$AB$19,"Stage 2",G14&gt;Data!$AC$19,"Stage 3",G14&gt;Data!$AD$19,"Stage 4",G14&gt;Data!$AE$19,"Stage 5",G14&gt;Data!$AF$19,"Stage 6",G14&gt;Data!$AG$19,"Stage 7",G14&gt;Data!$AH$19,"Stage 8",G14&lt;=Data!$AH$19,"Stage 9")))))</f>
        <v/>
      </c>
      <c r="K14" s="266" t="str" cm="1">
        <f t="array" ref="K14">IFERROR(_xlfn.IFNA(
                      _xlfn.IFS(
                      G14="", "",
                      G14=0, "",
                      AND(E14="U9B",G14&lt;=Data!$AI$8), "U9 Boys record",
                      AND(E14="U11B",G14&lt;=Data!$AI$13), "U11 Boys record",
                      AND(E14="U9G",G14&lt;=Data!$AI$19), "U9 Girls record",
                      AND(E14="U11G",G14&lt;=Data!$AI$24), "U11 Girls record"
                       ),""), "")</f>
        <v/>
      </c>
      <c r="L14" s="26"/>
      <c r="M14" s="26"/>
      <c r="O14" s="5"/>
      <c r="P14" s="191">
        <f t="shared" si="0"/>
        <v>0</v>
      </c>
      <c r="Q14" s="192">
        <f t="shared" si="1"/>
        <v>0</v>
      </c>
      <c r="R14" s="193">
        <f t="shared" si="2"/>
        <v>0</v>
      </c>
      <c r="S14" s="192">
        <f t="shared" si="3"/>
        <v>0</v>
      </c>
      <c r="T14" s="194">
        <f t="shared" si="4"/>
        <v>0</v>
      </c>
      <c r="U14" s="5"/>
      <c r="V14" s="5"/>
      <c r="W14" s="5"/>
    </row>
    <row r="15" spans="1:23" s="11" customFormat="1" ht="16" customHeight="1">
      <c r="A15" s="187" t="s">
        <v>3</v>
      </c>
      <c r="B15" s="188" t="str">
        <f>IF(ISNA(VLOOKUP($F15,DECLARATIONS!C$5:D$292,2,FALSE)),"",IF(VLOOKUP($F15,DECLARATIONS!C$5:D$292,2,FALSE)="","NOT DECLARED",IF(ISNA(_xlfn.TEXTBEFORE(VLOOKUP($F15,DECLARATIONS!C$5:D$292,2,FALSE)," ")),VLOOKUP($F15,DECLARATIONS!C$5:D$292,2,FALSE),_xlfn.TEXTBEFORE(VLOOKUP($F15,DECLARATIONS!C$5:D$292,2,FALSE)," "))))</f>
        <v/>
      </c>
      <c r="C15" s="188" t="str">
        <f>IF(ISNA(VLOOKUP($F15,DECLARATIONS!C$5:D$292,2,FALSE)),"",IF(VLOOKUP($F15,DECLARATIONS!C$5:D$292,2,FALSE)="","NOT DECLARED",IF(ISNA(_xlfn.TEXTAFTER(VLOOKUP($F15,DECLARATIONS!C$5:D$292,2,FALSE)," ")),VLOOKUP($F15,DECLARATIONS!C$5:D$292,2,FALSE),_xlfn.TEXTAFTER(VLOOKUP($F15,DECLARATIONS!C$5:D$292,2,FALSE)," "))))</f>
        <v/>
      </c>
      <c r="D15" s="188" t="str">
        <f>IF(ISNA(VLOOKUP($F15,DECLARATIONS!$C$5:$G$292,5,FALSE)),"",IF(VLOOKUP($F15,DECLARATIONS!$C$5:$G$292,5,FALSE)="","NOT DECLARED",VLOOKUP($F15,DECLARATIONS!$C$5:$G$292,5,FALSE)))</f>
        <v/>
      </c>
      <c r="E15" s="188" t="str">
        <f>IF(ISNA(VLOOKUP($F15,DECLARATIONS!$C$5:$F$292,4,FALSE)),"",IF(VLOOKUP($F15,DECLARATIONS!$C$5:$F$292,4,FALSE)="","NOT DECLARED",VLOOKUP($F15,DECLARATIONS!$C$5:$F$292,4,FALSE)&amp;LEFT(VLOOKUP($F15,DECLARATIONS!$C$5:$H$292,6,FALSE))))</f>
        <v/>
      </c>
      <c r="F15" s="91"/>
      <c r="G15" s="189">
        <v>0</v>
      </c>
      <c r="H15" s="188" t="str">
        <f>IF(ISNA(VLOOKUP(F15,DECLARATIONS!C$5:D$292,2,FALSE)),"",IF(VLOOKUP(F15,DECLARATIONS!C$5:D$292,2,FALSE)="","NOTDECLARED",VLOOKUP(F15,DECLARATIONS!C$5:D$292,2,FALSE)))</f>
        <v/>
      </c>
      <c r="I15" s="190">
        <f>IF(LOWER(G15)="dnf",1,IF(T15&lt;ScoringTable!C$3,ScoringTable!I$2,VLOOKUP((1000-T15),ScoringTable!H$2:I$95,2)))</f>
        <v>0</v>
      </c>
      <c r="J15" s="186" t="str" cm="1">
        <f t="array" ref="J15">IF(OR(ISBLANK(G15),G15=0), "", IF(NOT(ISNUMBER(G15)), "Not a valid time", IF(E15="","", IF(RIGHT(E15)="B", _xlfn.IFS(G15&gt;Data!$Z$8,"...",G15&gt;Data!$AA$8,"Stage 1",G15&gt;Data!$AB$8,"Stage 2",G15&gt;Data!$AC$8,"Stage 3",G15&gt;Data!$AD$8,"Stage 4",G15&gt;Data!$AE$8,"Stage 5",G15&gt;Data!$AF$8,"Stage 6",G15&gt;Data!$AG$8,"Stage 7",G15&gt;Data!$AH$8,"Stage 8",G15&lt;=Data!$AH$8,"Stage 9"), _xlfn.IFS(G15&gt;Data!$Z$19,"...",G15&gt;Data!$AA$19,"Stage 1",G15&gt;Data!$AB$19,"Stage 2",G15&gt;Data!$AC$19,"Stage 3",G15&gt;Data!$AD$19,"Stage 4",G15&gt;Data!$AE$19,"Stage 5",G15&gt;Data!$AF$19,"Stage 6",G15&gt;Data!$AG$19,"Stage 7",G15&gt;Data!$AH$19,"Stage 8",G15&lt;=Data!$AH$19,"Stage 9")))))</f>
        <v/>
      </c>
      <c r="K15" s="266" t="str" cm="1">
        <f t="array" ref="K15">IFERROR(_xlfn.IFNA(
                      _xlfn.IFS(
                      G15="", "",
                      G15=0, "",
                      AND(E15="U9B",G15&lt;=Data!$AI$8), "U9 Boys record",
                      AND(E15="U11B",G15&lt;=Data!$AI$13), "U11 Boys record",
                      AND(E15="U9G",G15&lt;=Data!$AI$19), "U9 Girls record",
                      AND(E15="U11G",G15&lt;=Data!$AI$24), "U11 Girls record"
                       ),""), "")</f>
        <v/>
      </c>
      <c r="L15" s="26"/>
      <c r="M15" s="26"/>
      <c r="O15" s="5"/>
      <c r="P15" s="191">
        <f t="shared" si="0"/>
        <v>0</v>
      </c>
      <c r="Q15" s="192">
        <f t="shared" si="1"/>
        <v>0</v>
      </c>
      <c r="R15" s="193">
        <f t="shared" si="2"/>
        <v>0</v>
      </c>
      <c r="S15" s="192">
        <f t="shared" si="3"/>
        <v>0</v>
      </c>
      <c r="T15" s="194">
        <f t="shared" si="4"/>
        <v>0</v>
      </c>
      <c r="U15" s="5"/>
      <c r="V15" s="5"/>
      <c r="W15" s="5"/>
    </row>
    <row r="16" spans="1:23" s="11" customFormat="1" ht="16" customHeight="1">
      <c r="A16" s="187" t="s">
        <v>3</v>
      </c>
      <c r="B16" s="188" t="str">
        <f>IF(ISNA(VLOOKUP($F16,DECLARATIONS!C$5:D$292,2,FALSE)),"",IF(VLOOKUP($F16,DECLARATIONS!C$5:D$292,2,FALSE)="","NOT DECLARED",IF(ISNA(_xlfn.TEXTBEFORE(VLOOKUP($F16,DECLARATIONS!C$5:D$292,2,FALSE)," ")),VLOOKUP($F16,DECLARATIONS!C$5:D$292,2,FALSE),_xlfn.TEXTBEFORE(VLOOKUP($F16,DECLARATIONS!C$5:D$292,2,FALSE)," "))))</f>
        <v/>
      </c>
      <c r="C16" s="188" t="str">
        <f>IF(ISNA(VLOOKUP($F16,DECLARATIONS!C$5:D$292,2,FALSE)),"",IF(VLOOKUP($F16,DECLARATIONS!C$5:D$292,2,FALSE)="","NOT DECLARED",IF(ISNA(_xlfn.TEXTAFTER(VLOOKUP($F16,DECLARATIONS!C$5:D$292,2,FALSE)," ")),VLOOKUP($F16,DECLARATIONS!C$5:D$292,2,FALSE),_xlfn.TEXTAFTER(VLOOKUP($F16,DECLARATIONS!C$5:D$292,2,FALSE)," "))))</f>
        <v/>
      </c>
      <c r="D16" s="188" t="str">
        <f>IF(ISNA(VLOOKUP($F16,DECLARATIONS!$C$5:$G$292,5,FALSE)),"",IF(VLOOKUP($F16,DECLARATIONS!$C$5:$G$292,5,FALSE)="","NOT DECLARED",VLOOKUP($F16,DECLARATIONS!$C$5:$G$292,5,FALSE)))</f>
        <v/>
      </c>
      <c r="E16" s="188" t="str">
        <f>IF(ISNA(VLOOKUP($F16,DECLARATIONS!$C$5:$F$292,4,FALSE)),"",IF(VLOOKUP($F16,DECLARATIONS!$C$5:$F$292,4,FALSE)="","NOT DECLARED",VLOOKUP($F16,DECLARATIONS!$C$5:$F$292,4,FALSE)&amp;LEFT(VLOOKUP($F16,DECLARATIONS!$C$5:$H$292,6,FALSE))))</f>
        <v/>
      </c>
      <c r="F16" s="91"/>
      <c r="G16" s="189">
        <v>0</v>
      </c>
      <c r="H16" s="188" t="str">
        <f>IF(ISNA(VLOOKUP(F16,DECLARATIONS!C$5:D$292,2,FALSE)),"",IF(VLOOKUP(F16,DECLARATIONS!C$5:D$292,2,FALSE)="","NOTDECLARED",VLOOKUP(F16,DECLARATIONS!C$5:D$292,2,FALSE)))</f>
        <v/>
      </c>
      <c r="I16" s="190">
        <f>IF(LOWER(G16)="dnf",1,IF(T16&lt;ScoringTable!C$3,ScoringTable!I$2,VLOOKUP((1000-T16),ScoringTable!H$2:I$95,2)))</f>
        <v>0</v>
      </c>
      <c r="J16" s="186" t="str" cm="1">
        <f t="array" ref="J16">IF(OR(ISBLANK(G16),G16=0), "", IF(NOT(ISNUMBER(G16)), "Not a valid time", IF(E16="","", IF(RIGHT(E16)="B", _xlfn.IFS(G16&gt;Data!$Z$8,"...",G16&gt;Data!$AA$8,"Stage 1",G16&gt;Data!$AB$8,"Stage 2",G16&gt;Data!$AC$8,"Stage 3",G16&gt;Data!$AD$8,"Stage 4",G16&gt;Data!$AE$8,"Stage 5",G16&gt;Data!$AF$8,"Stage 6",G16&gt;Data!$AG$8,"Stage 7",G16&gt;Data!$AH$8,"Stage 8",G16&lt;=Data!$AH$8,"Stage 9"), _xlfn.IFS(G16&gt;Data!$Z$19,"...",G16&gt;Data!$AA$19,"Stage 1",G16&gt;Data!$AB$19,"Stage 2",G16&gt;Data!$AC$19,"Stage 3",G16&gt;Data!$AD$19,"Stage 4",G16&gt;Data!$AE$19,"Stage 5",G16&gt;Data!$AF$19,"Stage 6",G16&gt;Data!$AG$19,"Stage 7",G16&gt;Data!$AH$19,"Stage 8",G16&lt;=Data!$AH$19,"Stage 9")))))</f>
        <v/>
      </c>
      <c r="K16" s="266" t="str" cm="1">
        <f t="array" ref="K16">IFERROR(_xlfn.IFNA(
                      _xlfn.IFS(
                      G16="", "",
                      G16=0, "",
                      AND(E16="U9B",G16&lt;=Data!$AI$8), "U9 Boys record",
                      AND(E16="U11B",G16&lt;=Data!$AI$13), "U11 Boys record",
                      AND(E16="U9G",G16&lt;=Data!$AI$19), "U9 Girls record",
                      AND(E16="U11G",G16&lt;=Data!$AI$24), "U11 Girls record"
                       ),""), "")</f>
        <v/>
      </c>
      <c r="L16" s="26"/>
      <c r="M16" s="26"/>
      <c r="O16" s="5"/>
      <c r="P16" s="191">
        <f t="shared" si="0"/>
        <v>0</v>
      </c>
      <c r="Q16" s="192">
        <f t="shared" si="1"/>
        <v>0</v>
      </c>
      <c r="R16" s="193">
        <f t="shared" si="2"/>
        <v>0</v>
      </c>
      <c r="S16" s="192">
        <f t="shared" si="3"/>
        <v>0</v>
      </c>
      <c r="T16" s="194">
        <f t="shared" si="4"/>
        <v>0</v>
      </c>
      <c r="U16" s="5"/>
      <c r="V16" s="5"/>
      <c r="W16" s="5"/>
    </row>
    <row r="17" spans="1:23" s="11" customFormat="1" ht="16" customHeight="1">
      <c r="A17" s="187" t="s">
        <v>3</v>
      </c>
      <c r="B17" s="188" t="str">
        <f>IF(ISNA(VLOOKUP($F17,DECLARATIONS!C$5:D$292,2,FALSE)),"",IF(VLOOKUP($F17,DECLARATIONS!C$5:D$292,2,FALSE)="","NOT DECLARED",IF(ISNA(_xlfn.TEXTBEFORE(VLOOKUP($F17,DECLARATIONS!C$5:D$292,2,FALSE)," ")),VLOOKUP($F17,DECLARATIONS!C$5:D$292,2,FALSE),_xlfn.TEXTBEFORE(VLOOKUP($F17,DECLARATIONS!C$5:D$292,2,FALSE)," "))))</f>
        <v/>
      </c>
      <c r="C17" s="188" t="str">
        <f>IF(ISNA(VLOOKUP($F17,DECLARATIONS!C$5:D$292,2,FALSE)),"",IF(VLOOKUP($F17,DECLARATIONS!C$5:D$292,2,FALSE)="","NOT DECLARED",IF(ISNA(_xlfn.TEXTAFTER(VLOOKUP($F17,DECLARATIONS!C$5:D$292,2,FALSE)," ")),VLOOKUP($F17,DECLARATIONS!C$5:D$292,2,FALSE),_xlfn.TEXTAFTER(VLOOKUP($F17,DECLARATIONS!C$5:D$292,2,FALSE)," "))))</f>
        <v/>
      </c>
      <c r="D17" s="188" t="str">
        <f>IF(ISNA(VLOOKUP($F17,DECLARATIONS!$C$5:$G$292,5,FALSE)),"",IF(VLOOKUP($F17,DECLARATIONS!$C$5:$G$292,5,FALSE)="","NOT DECLARED",VLOOKUP($F17,DECLARATIONS!$C$5:$G$292,5,FALSE)))</f>
        <v/>
      </c>
      <c r="E17" s="188" t="str">
        <f>IF(ISNA(VLOOKUP($F17,DECLARATIONS!$C$5:$F$292,4,FALSE)),"",IF(VLOOKUP($F17,DECLARATIONS!$C$5:$F$292,4,FALSE)="","NOT DECLARED",VLOOKUP($F17,DECLARATIONS!$C$5:$F$292,4,FALSE)&amp;LEFT(VLOOKUP($F17,DECLARATIONS!$C$5:$H$292,6,FALSE))))</f>
        <v/>
      </c>
      <c r="F17" s="91"/>
      <c r="G17" s="189">
        <v>0</v>
      </c>
      <c r="H17" s="188" t="str">
        <f>IF(ISNA(VLOOKUP(F17,DECLARATIONS!C$5:D$292,2,FALSE)),"",IF(VLOOKUP(F17,DECLARATIONS!C$5:D$292,2,FALSE)="","NOTDECLARED",VLOOKUP(F17,DECLARATIONS!C$5:D$292,2,FALSE)))</f>
        <v/>
      </c>
      <c r="I17" s="190">
        <f>IF(LOWER(G17)="dnf",1,IF(T17&lt;ScoringTable!C$3,ScoringTable!I$2,VLOOKUP((1000-T17),ScoringTable!H$2:I$95,2)))</f>
        <v>0</v>
      </c>
      <c r="J17" s="186" t="str" cm="1">
        <f t="array" ref="J17">IF(OR(ISBLANK(G17),G17=0), "", IF(NOT(ISNUMBER(G17)), "Not a valid time", IF(E17="","", IF(RIGHT(E17)="B", _xlfn.IFS(G17&gt;Data!$Z$8,"...",G17&gt;Data!$AA$8,"Stage 1",G17&gt;Data!$AB$8,"Stage 2",G17&gt;Data!$AC$8,"Stage 3",G17&gt;Data!$AD$8,"Stage 4",G17&gt;Data!$AE$8,"Stage 5",G17&gt;Data!$AF$8,"Stage 6",G17&gt;Data!$AG$8,"Stage 7",G17&gt;Data!$AH$8,"Stage 8",G17&lt;=Data!$AH$8,"Stage 9"), _xlfn.IFS(G17&gt;Data!$Z$19,"...",G17&gt;Data!$AA$19,"Stage 1",G17&gt;Data!$AB$19,"Stage 2",G17&gt;Data!$AC$19,"Stage 3",G17&gt;Data!$AD$19,"Stage 4",G17&gt;Data!$AE$19,"Stage 5",G17&gt;Data!$AF$19,"Stage 6",G17&gt;Data!$AG$19,"Stage 7",G17&gt;Data!$AH$19,"Stage 8",G17&lt;=Data!$AH$19,"Stage 9")))))</f>
        <v/>
      </c>
      <c r="K17" s="266" t="str" cm="1">
        <f t="array" ref="K17">IFERROR(_xlfn.IFNA(
                      _xlfn.IFS(
                      G17="", "",
                      G17=0, "",
                      AND(E17="U9B",G17&lt;=Data!$AI$8), "U9 Boys record",
                      AND(E17="U11B",G17&lt;=Data!$AI$13), "U11 Boys record",
                      AND(E17="U9G",G17&lt;=Data!$AI$19), "U9 Girls record",
                      AND(E17="U11G",G17&lt;=Data!$AI$24), "U11 Girls record"
                       ),""), "")</f>
        <v/>
      </c>
      <c r="L17" s="26"/>
      <c r="M17" s="26"/>
      <c r="O17" s="5"/>
      <c r="P17" s="191">
        <f t="shared" si="0"/>
        <v>0</v>
      </c>
      <c r="Q17" s="192">
        <f t="shared" si="1"/>
        <v>0</v>
      </c>
      <c r="R17" s="193">
        <f t="shared" si="2"/>
        <v>0</v>
      </c>
      <c r="S17" s="192">
        <f t="shared" si="3"/>
        <v>0</v>
      </c>
      <c r="T17" s="194">
        <f t="shared" si="4"/>
        <v>0</v>
      </c>
      <c r="U17" s="5"/>
      <c r="V17" s="5"/>
      <c r="W17" s="5"/>
    </row>
    <row r="18" spans="1:23" s="11" customFormat="1" ht="16" customHeight="1">
      <c r="A18" s="187" t="s">
        <v>3</v>
      </c>
      <c r="B18" s="188" t="str">
        <f>IF(ISNA(VLOOKUP($F18,DECLARATIONS!C$5:D$292,2,FALSE)),"",IF(VLOOKUP($F18,DECLARATIONS!C$5:D$292,2,FALSE)="","NOT DECLARED",IF(ISNA(_xlfn.TEXTBEFORE(VLOOKUP($F18,DECLARATIONS!C$5:D$292,2,FALSE)," ")),VLOOKUP($F18,DECLARATIONS!C$5:D$292,2,FALSE),_xlfn.TEXTBEFORE(VLOOKUP($F18,DECLARATIONS!C$5:D$292,2,FALSE)," "))))</f>
        <v/>
      </c>
      <c r="C18" s="188" t="str">
        <f>IF(ISNA(VLOOKUP($F18,DECLARATIONS!C$5:D$292,2,FALSE)),"",IF(VLOOKUP($F18,DECLARATIONS!C$5:D$292,2,FALSE)="","NOT DECLARED",IF(ISNA(_xlfn.TEXTAFTER(VLOOKUP($F18,DECLARATIONS!C$5:D$292,2,FALSE)," ")),VLOOKUP($F18,DECLARATIONS!C$5:D$292,2,FALSE),_xlfn.TEXTAFTER(VLOOKUP($F18,DECLARATIONS!C$5:D$292,2,FALSE)," "))))</f>
        <v/>
      </c>
      <c r="D18" s="188" t="str">
        <f>IF(ISNA(VLOOKUP($F18,DECLARATIONS!$C$5:$G$292,5,FALSE)),"",IF(VLOOKUP($F18,DECLARATIONS!$C$5:$G$292,5,FALSE)="","NOT DECLARED",VLOOKUP($F18,DECLARATIONS!$C$5:$G$292,5,FALSE)))</f>
        <v/>
      </c>
      <c r="E18" s="188" t="str">
        <f>IF(ISNA(VLOOKUP($F18,DECLARATIONS!$C$5:$F$292,4,FALSE)),"",IF(VLOOKUP($F18,DECLARATIONS!$C$5:$F$292,4,FALSE)="","NOT DECLARED",VLOOKUP($F18,DECLARATIONS!$C$5:$F$292,4,FALSE)&amp;LEFT(VLOOKUP($F18,DECLARATIONS!$C$5:$H$292,6,FALSE))))</f>
        <v/>
      </c>
      <c r="F18" s="91"/>
      <c r="G18" s="189">
        <v>0</v>
      </c>
      <c r="H18" s="188" t="str">
        <f>IF(ISNA(VLOOKUP(F18,DECLARATIONS!C$5:D$292,2,FALSE)),"",IF(VLOOKUP(F18,DECLARATIONS!C$5:D$292,2,FALSE)="","NOTDECLARED",VLOOKUP(F18,DECLARATIONS!C$5:D$292,2,FALSE)))</f>
        <v/>
      </c>
      <c r="I18" s="190">
        <f>IF(LOWER(G18)="dnf",1,IF(T18&lt;ScoringTable!C$3,ScoringTable!I$2,VLOOKUP((1000-T18),ScoringTable!H$2:I$95,2)))</f>
        <v>0</v>
      </c>
      <c r="J18" s="186" t="str" cm="1">
        <f t="array" ref="J18">IF(OR(ISBLANK(G18),G18=0), "", IF(NOT(ISNUMBER(G18)), "Not a valid time", IF(E18="","", IF(RIGHT(E18)="B", _xlfn.IFS(G18&gt;Data!$Z$8,"...",G18&gt;Data!$AA$8,"Stage 1",G18&gt;Data!$AB$8,"Stage 2",G18&gt;Data!$AC$8,"Stage 3",G18&gt;Data!$AD$8,"Stage 4",G18&gt;Data!$AE$8,"Stage 5",G18&gt;Data!$AF$8,"Stage 6",G18&gt;Data!$AG$8,"Stage 7",G18&gt;Data!$AH$8,"Stage 8",G18&lt;=Data!$AH$8,"Stage 9"), _xlfn.IFS(G18&gt;Data!$Z$19,"...",G18&gt;Data!$AA$19,"Stage 1",G18&gt;Data!$AB$19,"Stage 2",G18&gt;Data!$AC$19,"Stage 3",G18&gt;Data!$AD$19,"Stage 4",G18&gt;Data!$AE$19,"Stage 5",G18&gt;Data!$AF$19,"Stage 6",G18&gt;Data!$AG$19,"Stage 7",G18&gt;Data!$AH$19,"Stage 8",G18&lt;=Data!$AH$19,"Stage 9")))))</f>
        <v/>
      </c>
      <c r="K18" s="266" t="str" cm="1">
        <f t="array" ref="K18">IFERROR(_xlfn.IFNA(
                      _xlfn.IFS(
                      G18="", "",
                      G18=0, "",
                      AND(E18="U9B",G18&lt;=Data!$AI$8), "U9 Boys record",
                      AND(E18="U11B",G18&lt;=Data!$AI$13), "U11 Boys record",
                      AND(E18="U9G",G18&lt;=Data!$AI$19), "U9 Girls record",
                      AND(E18="U11G",G18&lt;=Data!$AI$24), "U11 Girls record"
                       ),""), "")</f>
        <v/>
      </c>
      <c r="L18" s="26"/>
      <c r="M18" s="26"/>
      <c r="O18" s="5"/>
      <c r="P18" s="191">
        <f t="shared" si="0"/>
        <v>0</v>
      </c>
      <c r="Q18" s="192">
        <f t="shared" si="1"/>
        <v>0</v>
      </c>
      <c r="R18" s="193">
        <f t="shared" si="2"/>
        <v>0</v>
      </c>
      <c r="S18" s="192">
        <f t="shared" si="3"/>
        <v>0</v>
      </c>
      <c r="T18" s="194">
        <f t="shared" si="4"/>
        <v>0</v>
      </c>
      <c r="U18" s="5"/>
      <c r="V18" s="5"/>
      <c r="W18" s="5"/>
    </row>
    <row r="19" spans="1:23" s="11" customFormat="1" ht="16" customHeight="1">
      <c r="A19" s="187" t="s">
        <v>3</v>
      </c>
      <c r="B19" s="188" t="str">
        <f>IF(ISNA(VLOOKUP($F19,DECLARATIONS!C$5:D$292,2,FALSE)),"",IF(VLOOKUP($F19,DECLARATIONS!C$5:D$292,2,FALSE)="","NOT DECLARED",IF(ISNA(_xlfn.TEXTBEFORE(VLOOKUP($F19,DECLARATIONS!C$5:D$292,2,FALSE)," ")),VLOOKUP($F19,DECLARATIONS!C$5:D$292,2,FALSE),_xlfn.TEXTBEFORE(VLOOKUP($F19,DECLARATIONS!C$5:D$292,2,FALSE)," "))))</f>
        <v/>
      </c>
      <c r="C19" s="188" t="str">
        <f>IF(ISNA(VLOOKUP($F19,DECLARATIONS!C$5:D$292,2,FALSE)),"",IF(VLOOKUP($F19,DECLARATIONS!C$5:D$292,2,FALSE)="","NOT DECLARED",IF(ISNA(_xlfn.TEXTAFTER(VLOOKUP($F19,DECLARATIONS!C$5:D$292,2,FALSE)," ")),VLOOKUP($F19,DECLARATIONS!C$5:D$292,2,FALSE),_xlfn.TEXTAFTER(VLOOKUP($F19,DECLARATIONS!C$5:D$292,2,FALSE)," "))))</f>
        <v/>
      </c>
      <c r="D19" s="188" t="str">
        <f>IF(ISNA(VLOOKUP($F19,DECLARATIONS!$C$5:$G$292,5,FALSE)),"",IF(VLOOKUP($F19,DECLARATIONS!$C$5:$G$292,5,FALSE)="","NOT DECLARED",VLOOKUP($F19,DECLARATIONS!$C$5:$G$292,5,FALSE)))</f>
        <v/>
      </c>
      <c r="E19" s="188" t="str">
        <f>IF(ISNA(VLOOKUP($F19,DECLARATIONS!$C$5:$F$292,4,FALSE)),"",IF(VLOOKUP($F19,DECLARATIONS!$C$5:$F$292,4,FALSE)="","NOT DECLARED",VLOOKUP($F19,DECLARATIONS!$C$5:$F$292,4,FALSE)&amp;LEFT(VLOOKUP($F19,DECLARATIONS!$C$5:$H$292,6,FALSE))))</f>
        <v/>
      </c>
      <c r="F19" s="91"/>
      <c r="G19" s="189">
        <v>0</v>
      </c>
      <c r="H19" s="188" t="str">
        <f>IF(ISNA(VLOOKUP(F19,DECLARATIONS!C$5:D$292,2,FALSE)),"",IF(VLOOKUP(F19,DECLARATIONS!C$5:D$292,2,FALSE)="","NOTDECLARED",VLOOKUP(F19,DECLARATIONS!C$5:D$292,2,FALSE)))</f>
        <v/>
      </c>
      <c r="I19" s="190">
        <f>IF(LOWER(G19)="dnf",1,IF(T19&lt;ScoringTable!C$3,ScoringTable!I$2,VLOOKUP((1000-T19),ScoringTable!H$2:I$95,2)))</f>
        <v>0</v>
      </c>
      <c r="J19" s="186" t="str" cm="1">
        <f t="array" ref="J19">IF(OR(ISBLANK(G19),G19=0), "", IF(NOT(ISNUMBER(G19)), "Not a valid time", IF(E19="","", IF(RIGHT(E19)="B", _xlfn.IFS(G19&gt;Data!$Z$8,"...",G19&gt;Data!$AA$8,"Stage 1",G19&gt;Data!$AB$8,"Stage 2",G19&gt;Data!$AC$8,"Stage 3",G19&gt;Data!$AD$8,"Stage 4",G19&gt;Data!$AE$8,"Stage 5",G19&gt;Data!$AF$8,"Stage 6",G19&gt;Data!$AG$8,"Stage 7",G19&gt;Data!$AH$8,"Stage 8",G19&lt;=Data!$AH$8,"Stage 9"), _xlfn.IFS(G19&gt;Data!$Z$19,"...",G19&gt;Data!$AA$19,"Stage 1",G19&gt;Data!$AB$19,"Stage 2",G19&gt;Data!$AC$19,"Stage 3",G19&gt;Data!$AD$19,"Stage 4",G19&gt;Data!$AE$19,"Stage 5",G19&gt;Data!$AF$19,"Stage 6",G19&gt;Data!$AG$19,"Stage 7",G19&gt;Data!$AH$19,"Stage 8",G19&lt;=Data!$AH$19,"Stage 9")))))</f>
        <v/>
      </c>
      <c r="K19" s="266" t="str" cm="1">
        <f t="array" ref="K19">IFERROR(_xlfn.IFNA(
                      _xlfn.IFS(
                      G19="", "",
                      G19=0, "",
                      AND(E19="U9B",G19&lt;=Data!$AI$8), "U9 Boys record",
                      AND(E19="U11B",G19&lt;=Data!$AI$13), "U11 Boys record",
                      AND(E19="U9G",G19&lt;=Data!$AI$19), "U9 Girls record",
                      AND(E19="U11G",G19&lt;=Data!$AI$24), "U11 Girls record"
                       ),""), "")</f>
        <v/>
      </c>
      <c r="L19" s="26"/>
      <c r="M19" s="26"/>
      <c r="O19" s="5"/>
      <c r="P19" s="191">
        <f t="shared" si="0"/>
        <v>0</v>
      </c>
      <c r="Q19" s="192">
        <f t="shared" si="1"/>
        <v>0</v>
      </c>
      <c r="R19" s="193">
        <f t="shared" si="2"/>
        <v>0</v>
      </c>
      <c r="S19" s="192">
        <f t="shared" si="3"/>
        <v>0</v>
      </c>
      <c r="T19" s="194">
        <f t="shared" si="4"/>
        <v>0</v>
      </c>
      <c r="U19" s="5"/>
      <c r="V19" s="5"/>
      <c r="W19" s="5"/>
    </row>
    <row r="20" spans="1:23" s="11" customFormat="1" ht="16" customHeight="1">
      <c r="A20" s="187" t="s">
        <v>3</v>
      </c>
      <c r="B20" s="188" t="str">
        <f>IF(ISNA(VLOOKUP($F20,DECLARATIONS!C$5:D$292,2,FALSE)),"",IF(VLOOKUP($F20,DECLARATIONS!C$5:D$292,2,FALSE)="","NOT DECLARED",IF(ISNA(_xlfn.TEXTBEFORE(VLOOKUP($F20,DECLARATIONS!C$5:D$292,2,FALSE)," ")),VLOOKUP($F20,DECLARATIONS!C$5:D$292,2,FALSE),_xlfn.TEXTBEFORE(VLOOKUP($F20,DECLARATIONS!C$5:D$292,2,FALSE)," "))))</f>
        <v/>
      </c>
      <c r="C20" s="188" t="str">
        <f>IF(ISNA(VLOOKUP($F20,DECLARATIONS!C$5:D$292,2,FALSE)),"",IF(VLOOKUP($F20,DECLARATIONS!C$5:D$292,2,FALSE)="","NOT DECLARED",IF(ISNA(_xlfn.TEXTAFTER(VLOOKUP($F20,DECLARATIONS!C$5:D$292,2,FALSE)," ")),VLOOKUP($F20,DECLARATIONS!C$5:D$292,2,FALSE),_xlfn.TEXTAFTER(VLOOKUP($F20,DECLARATIONS!C$5:D$292,2,FALSE)," "))))</f>
        <v/>
      </c>
      <c r="D20" s="188" t="str">
        <f>IF(ISNA(VLOOKUP($F20,DECLARATIONS!$C$5:$G$292,5,FALSE)),"",IF(VLOOKUP($F20,DECLARATIONS!$C$5:$G$292,5,FALSE)="","NOT DECLARED",VLOOKUP($F20,DECLARATIONS!$C$5:$G$292,5,FALSE)))</f>
        <v/>
      </c>
      <c r="E20" s="188" t="str">
        <f>IF(ISNA(VLOOKUP($F20,DECLARATIONS!$C$5:$F$292,4,FALSE)),"",IF(VLOOKUP($F20,DECLARATIONS!$C$5:$F$292,4,FALSE)="","NOT DECLARED",VLOOKUP($F20,DECLARATIONS!$C$5:$F$292,4,FALSE)&amp;LEFT(VLOOKUP($F20,DECLARATIONS!$C$5:$H$292,6,FALSE))))</f>
        <v/>
      </c>
      <c r="F20" s="91"/>
      <c r="G20" s="189">
        <v>0</v>
      </c>
      <c r="H20" s="188" t="str">
        <f>IF(ISNA(VLOOKUP(F20,DECLARATIONS!C$5:D$292,2,FALSE)),"",IF(VLOOKUP(F20,DECLARATIONS!C$5:D$292,2,FALSE)="","NOTDECLARED",VLOOKUP(F20,DECLARATIONS!C$5:D$292,2,FALSE)))</f>
        <v/>
      </c>
      <c r="I20" s="190">
        <f>IF(LOWER(G20)="dnf",1,IF(T20&lt;ScoringTable!C$3,ScoringTable!I$2,VLOOKUP((1000-T20),ScoringTable!H$2:I$95,2)))</f>
        <v>0</v>
      </c>
      <c r="J20" s="186" t="str" cm="1">
        <f t="array" ref="J20">IF(OR(ISBLANK(G20),G20=0), "", IF(NOT(ISNUMBER(G20)), "Not a valid time", IF(E20="","", IF(RIGHT(E20)="B", _xlfn.IFS(G20&gt;Data!$Z$8,"...",G20&gt;Data!$AA$8,"Stage 1",G20&gt;Data!$AB$8,"Stage 2",G20&gt;Data!$AC$8,"Stage 3",G20&gt;Data!$AD$8,"Stage 4",G20&gt;Data!$AE$8,"Stage 5",G20&gt;Data!$AF$8,"Stage 6",G20&gt;Data!$AG$8,"Stage 7",G20&gt;Data!$AH$8,"Stage 8",G20&lt;=Data!$AH$8,"Stage 9"), _xlfn.IFS(G20&gt;Data!$Z$19,"...",G20&gt;Data!$AA$19,"Stage 1",G20&gt;Data!$AB$19,"Stage 2",G20&gt;Data!$AC$19,"Stage 3",G20&gt;Data!$AD$19,"Stage 4",G20&gt;Data!$AE$19,"Stage 5",G20&gt;Data!$AF$19,"Stage 6",G20&gt;Data!$AG$19,"Stage 7",G20&gt;Data!$AH$19,"Stage 8",G20&lt;=Data!$AH$19,"Stage 9")))))</f>
        <v/>
      </c>
      <c r="K20" s="266" t="str" cm="1">
        <f t="array" ref="K20">IFERROR(_xlfn.IFNA(
                      _xlfn.IFS(
                      G20="", "",
                      G20=0, "",
                      AND(E20="U9B",G20&lt;=Data!$AI$8), "U9 Boys record",
                      AND(E20="U11B",G20&lt;=Data!$AI$13), "U11 Boys record",
                      AND(E20="U9G",G20&lt;=Data!$AI$19), "U9 Girls record",
                      AND(E20="U11G",G20&lt;=Data!$AI$24), "U11 Girls record"
                       ),""), "")</f>
        <v/>
      </c>
      <c r="L20" s="26"/>
      <c r="M20" s="26"/>
      <c r="P20" s="191">
        <f t="shared" si="0"/>
        <v>0</v>
      </c>
      <c r="Q20" s="192">
        <f t="shared" si="1"/>
        <v>0</v>
      </c>
      <c r="R20" s="193">
        <f t="shared" si="2"/>
        <v>0</v>
      </c>
      <c r="S20" s="192">
        <f t="shared" si="3"/>
        <v>0</v>
      </c>
      <c r="T20" s="194">
        <f t="shared" si="4"/>
        <v>0</v>
      </c>
      <c r="U20" s="5"/>
      <c r="V20" s="5"/>
      <c r="W20" s="5"/>
    </row>
    <row r="21" spans="1:23" s="11" customFormat="1" ht="16" customHeight="1">
      <c r="A21" s="187" t="s">
        <v>3</v>
      </c>
      <c r="B21" s="188" t="str">
        <f>IF(ISNA(VLOOKUP($F21,DECLARATIONS!C$5:D$292,2,FALSE)),"",IF(VLOOKUP($F21,DECLARATIONS!C$5:D$292,2,FALSE)="","NOT DECLARED",IF(ISNA(_xlfn.TEXTBEFORE(VLOOKUP($F21,DECLARATIONS!C$5:D$292,2,FALSE)," ")),VLOOKUP($F21,DECLARATIONS!C$5:D$292,2,FALSE),_xlfn.TEXTBEFORE(VLOOKUP($F21,DECLARATIONS!C$5:D$292,2,FALSE)," "))))</f>
        <v/>
      </c>
      <c r="C21" s="188" t="str">
        <f>IF(ISNA(VLOOKUP($F21,DECLARATIONS!C$5:D$292,2,FALSE)),"",IF(VLOOKUP($F21,DECLARATIONS!C$5:D$292,2,FALSE)="","NOT DECLARED",IF(ISNA(_xlfn.TEXTAFTER(VLOOKUP($F21,DECLARATIONS!C$5:D$292,2,FALSE)," ")),VLOOKUP($F21,DECLARATIONS!C$5:D$292,2,FALSE),_xlfn.TEXTAFTER(VLOOKUP($F21,DECLARATIONS!C$5:D$292,2,FALSE)," "))))</f>
        <v/>
      </c>
      <c r="D21" s="188" t="str">
        <f>IF(ISNA(VLOOKUP($F21,DECLARATIONS!$C$5:$G$292,5,FALSE)),"",IF(VLOOKUP($F21,DECLARATIONS!$C$5:$G$292,5,FALSE)="","NOT DECLARED",VLOOKUP($F21,DECLARATIONS!$C$5:$G$292,5,FALSE)))</f>
        <v/>
      </c>
      <c r="E21" s="188" t="str">
        <f>IF(ISNA(VLOOKUP($F21,DECLARATIONS!$C$5:$F$292,4,FALSE)),"",IF(VLOOKUP($F21,DECLARATIONS!$C$5:$F$292,4,FALSE)="","NOT DECLARED",VLOOKUP($F21,DECLARATIONS!$C$5:$F$292,4,FALSE)&amp;LEFT(VLOOKUP($F21,DECLARATIONS!$C$5:$H$292,6,FALSE))))</f>
        <v/>
      </c>
      <c r="F21" s="91"/>
      <c r="G21" s="189">
        <v>0</v>
      </c>
      <c r="H21" s="188" t="str">
        <f>IF(ISNA(VLOOKUP(F21,DECLARATIONS!C$5:D$292,2,FALSE)),"",IF(VLOOKUP(F21,DECLARATIONS!C$5:D$292,2,FALSE)="","NOTDECLARED",VLOOKUP(F21,DECLARATIONS!C$5:D$292,2,FALSE)))</f>
        <v/>
      </c>
      <c r="I21" s="190">
        <f>IF(LOWER(G21)="dnf",1,IF(T21&lt;ScoringTable!C$3,ScoringTable!I$2,VLOOKUP((1000-T21),ScoringTable!H$2:I$95,2)))</f>
        <v>0</v>
      </c>
      <c r="J21" s="186" t="str" cm="1">
        <f t="array" ref="J21">IF(OR(ISBLANK(G21),G21=0), "", IF(NOT(ISNUMBER(G21)), "Not a valid time", IF(E21="","", IF(RIGHT(E21)="B", _xlfn.IFS(G21&gt;Data!$Z$8,"...",G21&gt;Data!$AA$8,"Stage 1",G21&gt;Data!$AB$8,"Stage 2",G21&gt;Data!$AC$8,"Stage 3",G21&gt;Data!$AD$8,"Stage 4",G21&gt;Data!$AE$8,"Stage 5",G21&gt;Data!$AF$8,"Stage 6",G21&gt;Data!$AG$8,"Stage 7",G21&gt;Data!$AH$8,"Stage 8",G21&lt;=Data!$AH$8,"Stage 9"), _xlfn.IFS(G21&gt;Data!$Z$19,"...",G21&gt;Data!$AA$19,"Stage 1",G21&gt;Data!$AB$19,"Stage 2",G21&gt;Data!$AC$19,"Stage 3",G21&gt;Data!$AD$19,"Stage 4",G21&gt;Data!$AE$19,"Stage 5",G21&gt;Data!$AF$19,"Stage 6",G21&gt;Data!$AG$19,"Stage 7",G21&gt;Data!$AH$19,"Stage 8",G21&lt;=Data!$AH$19,"Stage 9")))))</f>
        <v/>
      </c>
      <c r="K21" s="266" t="str" cm="1">
        <f t="array" ref="K21">IFERROR(_xlfn.IFNA(
                      _xlfn.IFS(
                      G21="", "",
                      G21=0, "",
                      AND(E21="U9B",G21&lt;=Data!$AI$8), "U9 Boys record",
                      AND(E21="U11B",G21&lt;=Data!$AI$13), "U11 Boys record",
                      AND(E21="U9G",G21&lt;=Data!$AI$19), "U9 Girls record",
                      AND(E21="U11G",G21&lt;=Data!$AI$24), "U11 Girls record"
                       ),""), "")</f>
        <v/>
      </c>
      <c r="L21" s="26"/>
      <c r="M21" s="26"/>
      <c r="P21" s="191">
        <f t="shared" si="0"/>
        <v>0</v>
      </c>
      <c r="Q21" s="192">
        <f t="shared" si="1"/>
        <v>0</v>
      </c>
      <c r="R21" s="193">
        <f t="shared" si="2"/>
        <v>0</v>
      </c>
      <c r="S21" s="192">
        <f t="shared" si="3"/>
        <v>0</v>
      </c>
      <c r="T21" s="194">
        <f t="shared" si="4"/>
        <v>0</v>
      </c>
      <c r="U21" s="5"/>
      <c r="V21" s="5"/>
      <c r="W21" s="5"/>
    </row>
    <row r="22" spans="1:23" s="5" customFormat="1" ht="16" customHeight="1">
      <c r="A22" s="187" t="s">
        <v>3</v>
      </c>
      <c r="B22" s="188" t="str">
        <f>IF(ISNA(VLOOKUP($F22,DECLARATIONS!C$5:D$292,2,FALSE)),"",IF(VLOOKUP($F22,DECLARATIONS!C$5:D$292,2,FALSE)="","NOT DECLARED",IF(ISNA(_xlfn.TEXTBEFORE(VLOOKUP($F22,DECLARATIONS!C$5:D$292,2,FALSE)," ")),VLOOKUP($F22,DECLARATIONS!C$5:D$292,2,FALSE),_xlfn.TEXTBEFORE(VLOOKUP($F22,DECLARATIONS!C$5:D$292,2,FALSE)," "))))</f>
        <v/>
      </c>
      <c r="C22" s="188" t="str">
        <f>IF(ISNA(VLOOKUP($F22,DECLARATIONS!C$5:D$292,2,FALSE)),"",IF(VLOOKUP($F22,DECLARATIONS!C$5:D$292,2,FALSE)="","NOT DECLARED",IF(ISNA(_xlfn.TEXTAFTER(VLOOKUP($F22,DECLARATIONS!C$5:D$292,2,FALSE)," ")),VLOOKUP($F22,DECLARATIONS!C$5:D$292,2,FALSE),_xlfn.TEXTAFTER(VLOOKUP($F22,DECLARATIONS!C$5:D$292,2,FALSE)," "))))</f>
        <v/>
      </c>
      <c r="D22" s="188" t="str">
        <f>IF(ISNA(VLOOKUP($F22,DECLARATIONS!$C$5:$G$292,5,FALSE)),"",IF(VLOOKUP($F22,DECLARATIONS!$C$5:$G$292,5,FALSE)="","NOT DECLARED",VLOOKUP($F22,DECLARATIONS!$C$5:$G$292,5,FALSE)))</f>
        <v/>
      </c>
      <c r="E22" s="188" t="str">
        <f>IF(ISNA(VLOOKUP($F22,DECLARATIONS!$C$5:$F$292,4,FALSE)),"",IF(VLOOKUP($F22,DECLARATIONS!$C$5:$F$292,4,FALSE)="","NOT DECLARED",VLOOKUP($F22,DECLARATIONS!$C$5:$F$292,4,FALSE)&amp;LEFT(VLOOKUP($F22,DECLARATIONS!$C$5:$H$292,6,FALSE))))</f>
        <v/>
      </c>
      <c r="F22" s="91"/>
      <c r="G22" s="189">
        <v>0</v>
      </c>
      <c r="H22" s="188" t="str">
        <f>IF(ISNA(VLOOKUP(F22,DECLARATIONS!C$5:D$292,2,FALSE)),"",IF(VLOOKUP(F22,DECLARATIONS!C$5:D$292,2,FALSE)="","NOTDECLARED",VLOOKUP(F22,DECLARATIONS!C$5:D$292,2,FALSE)))</f>
        <v/>
      </c>
      <c r="I22" s="190">
        <f>IF(LOWER(G22)="dnf",1,IF(T22&lt;ScoringTable!C$3,ScoringTable!I$2,VLOOKUP((1000-T22),ScoringTable!H$2:I$95,2)))</f>
        <v>0</v>
      </c>
      <c r="J22" s="186" t="str" cm="1">
        <f t="array" ref="J22">IF(OR(ISBLANK(G22),G22=0), "", IF(NOT(ISNUMBER(G22)), "Not a valid time", IF(E22="","", IF(RIGHT(E22)="B", _xlfn.IFS(G22&gt;Data!$Z$8,"...",G22&gt;Data!$AA$8,"Stage 1",G22&gt;Data!$AB$8,"Stage 2",G22&gt;Data!$AC$8,"Stage 3",G22&gt;Data!$AD$8,"Stage 4",G22&gt;Data!$AE$8,"Stage 5",G22&gt;Data!$AF$8,"Stage 6",G22&gt;Data!$AG$8,"Stage 7",G22&gt;Data!$AH$8,"Stage 8",G22&lt;=Data!$AH$8,"Stage 9"), _xlfn.IFS(G22&gt;Data!$Z$19,"...",G22&gt;Data!$AA$19,"Stage 1",G22&gt;Data!$AB$19,"Stage 2",G22&gt;Data!$AC$19,"Stage 3",G22&gt;Data!$AD$19,"Stage 4",G22&gt;Data!$AE$19,"Stage 5",G22&gt;Data!$AF$19,"Stage 6",G22&gt;Data!$AG$19,"Stage 7",G22&gt;Data!$AH$19,"Stage 8",G22&lt;=Data!$AH$19,"Stage 9")))))</f>
        <v/>
      </c>
      <c r="K22" s="266" t="str" cm="1">
        <f t="array" ref="K22">IFERROR(_xlfn.IFNA(
                      _xlfn.IFS(
                      G22="", "",
                      G22=0, "",
                      AND(E22="U9B",G22&lt;=Data!$AI$8), "U9 Boys record",
                      AND(E22="U11B",G22&lt;=Data!$AI$13), "U11 Boys record",
                      AND(E22="U9G",G22&lt;=Data!$AI$19), "U9 Girls record",
                      AND(E22="U11G",G22&lt;=Data!$AI$24), "U11 Girls record"
                       ),""), "")</f>
        <v/>
      </c>
      <c r="L22" s="26"/>
      <c r="M22" s="26"/>
      <c r="P22" s="191">
        <f t="shared" si="0"/>
        <v>0</v>
      </c>
      <c r="Q22" s="192">
        <f t="shared" si="1"/>
        <v>0</v>
      </c>
      <c r="R22" s="193">
        <f t="shared" si="2"/>
        <v>0</v>
      </c>
      <c r="S22" s="192">
        <f t="shared" si="3"/>
        <v>0</v>
      </c>
      <c r="T22" s="194">
        <f t="shared" si="4"/>
        <v>0</v>
      </c>
    </row>
    <row r="23" spans="1:23" s="5" customFormat="1" ht="16" customHeight="1">
      <c r="A23" s="187" t="s">
        <v>3</v>
      </c>
      <c r="B23" s="188" t="str">
        <f>IF(ISNA(VLOOKUP($F23,DECLARATIONS!C$5:D$292,2,FALSE)),"",IF(VLOOKUP($F23,DECLARATIONS!C$5:D$292,2,FALSE)="","NOT DECLARED",IF(ISNA(_xlfn.TEXTBEFORE(VLOOKUP($F23,DECLARATIONS!C$5:D$292,2,FALSE)," ")),VLOOKUP($F23,DECLARATIONS!C$5:D$292,2,FALSE),_xlfn.TEXTBEFORE(VLOOKUP($F23,DECLARATIONS!C$5:D$292,2,FALSE)," "))))</f>
        <v/>
      </c>
      <c r="C23" s="188" t="str">
        <f>IF(ISNA(VLOOKUP($F23,DECLARATIONS!C$5:D$292,2,FALSE)),"",IF(VLOOKUP($F23,DECLARATIONS!C$5:D$292,2,FALSE)="","NOT DECLARED",IF(ISNA(_xlfn.TEXTAFTER(VLOOKUP($F23,DECLARATIONS!C$5:D$292,2,FALSE)," ")),VLOOKUP($F23,DECLARATIONS!C$5:D$292,2,FALSE),_xlfn.TEXTAFTER(VLOOKUP($F23,DECLARATIONS!C$5:D$292,2,FALSE)," "))))</f>
        <v/>
      </c>
      <c r="D23" s="188" t="str">
        <f>IF(ISNA(VLOOKUP($F23,DECLARATIONS!$C$5:$G$292,5,FALSE)),"",IF(VLOOKUP($F23,DECLARATIONS!$C$5:$G$292,5,FALSE)="","NOT DECLARED",VLOOKUP($F23,DECLARATIONS!$C$5:$G$292,5,FALSE)))</f>
        <v/>
      </c>
      <c r="E23" s="188" t="str">
        <f>IF(ISNA(VLOOKUP($F23,DECLARATIONS!$C$5:$F$292,4,FALSE)),"",IF(VLOOKUP($F23,DECLARATIONS!$C$5:$F$292,4,FALSE)="","NOT DECLARED",VLOOKUP($F23,DECLARATIONS!$C$5:$F$292,4,FALSE)&amp;LEFT(VLOOKUP($F23,DECLARATIONS!$C$5:$H$292,6,FALSE))))</f>
        <v/>
      </c>
      <c r="F23" s="91"/>
      <c r="G23" s="189">
        <v>0</v>
      </c>
      <c r="H23" s="188" t="str">
        <f>IF(ISNA(VLOOKUP(F23,DECLARATIONS!C$5:D$292,2,FALSE)),"",IF(VLOOKUP(F23,DECLARATIONS!C$5:D$292,2,FALSE)="","NOTDECLARED",VLOOKUP(F23,DECLARATIONS!C$5:D$292,2,FALSE)))</f>
        <v/>
      </c>
      <c r="I23" s="190">
        <f>IF(LOWER(G23)="dnf",1,IF(T23&lt;ScoringTable!C$3,ScoringTable!I$2,VLOOKUP((1000-T23),ScoringTable!H$2:I$95,2)))</f>
        <v>0</v>
      </c>
      <c r="J23" s="186" t="str" cm="1">
        <f t="array" ref="J23">IF(OR(ISBLANK(G23),G23=0), "", IF(NOT(ISNUMBER(G23)), "Not a valid time", IF(E23="","", IF(RIGHT(E23)="B", _xlfn.IFS(G23&gt;Data!$Z$8,"...",G23&gt;Data!$AA$8,"Stage 1",G23&gt;Data!$AB$8,"Stage 2",G23&gt;Data!$AC$8,"Stage 3",G23&gt;Data!$AD$8,"Stage 4",G23&gt;Data!$AE$8,"Stage 5",G23&gt;Data!$AF$8,"Stage 6",G23&gt;Data!$AG$8,"Stage 7",G23&gt;Data!$AH$8,"Stage 8",G23&lt;=Data!$AH$8,"Stage 9"), _xlfn.IFS(G23&gt;Data!$Z$19,"...",G23&gt;Data!$AA$19,"Stage 1",G23&gt;Data!$AB$19,"Stage 2",G23&gt;Data!$AC$19,"Stage 3",G23&gt;Data!$AD$19,"Stage 4",G23&gt;Data!$AE$19,"Stage 5",G23&gt;Data!$AF$19,"Stage 6",G23&gt;Data!$AG$19,"Stage 7",G23&gt;Data!$AH$19,"Stage 8",G23&lt;=Data!$AH$19,"Stage 9")))))</f>
        <v/>
      </c>
      <c r="K23" s="266" t="str" cm="1">
        <f t="array" ref="K23">IFERROR(_xlfn.IFNA(
                      _xlfn.IFS(
                      G23="", "",
                      G23=0, "",
                      AND(E23="U9B",G23&lt;=Data!$AI$8), "U9 Boys record",
                      AND(E23="U11B",G23&lt;=Data!$AI$13), "U11 Boys record",
                      AND(E23="U9G",G23&lt;=Data!$AI$19), "U9 Girls record",
                      AND(E23="U11G",G23&lt;=Data!$AI$24), "U11 Girls record"
                       ),""), "")</f>
        <v/>
      </c>
      <c r="L23" s="26"/>
      <c r="M23" s="26"/>
      <c r="P23" s="191">
        <f t="shared" si="0"/>
        <v>0</v>
      </c>
      <c r="Q23" s="192">
        <f t="shared" si="1"/>
        <v>0</v>
      </c>
      <c r="R23" s="193">
        <f t="shared" si="2"/>
        <v>0</v>
      </c>
      <c r="S23" s="192">
        <f t="shared" si="3"/>
        <v>0</v>
      </c>
      <c r="T23" s="194">
        <f t="shared" si="4"/>
        <v>0</v>
      </c>
    </row>
    <row r="24" spans="1:23" s="5" customFormat="1" ht="16" customHeight="1">
      <c r="A24" s="187" t="s">
        <v>3</v>
      </c>
      <c r="B24" s="188" t="str">
        <f>IF(ISNA(VLOOKUP($F24,DECLARATIONS!C$5:D$292,2,FALSE)),"",IF(VLOOKUP($F24,DECLARATIONS!C$5:D$292,2,FALSE)="","NOT DECLARED",IF(ISNA(_xlfn.TEXTBEFORE(VLOOKUP($F24,DECLARATIONS!C$5:D$292,2,FALSE)," ")),VLOOKUP($F24,DECLARATIONS!C$5:D$292,2,FALSE),_xlfn.TEXTBEFORE(VLOOKUP($F24,DECLARATIONS!C$5:D$292,2,FALSE)," "))))</f>
        <v/>
      </c>
      <c r="C24" s="188" t="str">
        <f>IF(ISNA(VLOOKUP($F24,DECLARATIONS!C$5:D$292,2,FALSE)),"",IF(VLOOKUP($F24,DECLARATIONS!C$5:D$292,2,FALSE)="","NOT DECLARED",IF(ISNA(_xlfn.TEXTAFTER(VLOOKUP($F24,DECLARATIONS!C$5:D$292,2,FALSE)," ")),VLOOKUP($F24,DECLARATIONS!C$5:D$292,2,FALSE),_xlfn.TEXTAFTER(VLOOKUP($F24,DECLARATIONS!C$5:D$292,2,FALSE)," "))))</f>
        <v/>
      </c>
      <c r="D24" s="188" t="str">
        <f>IF(ISNA(VLOOKUP($F24,DECLARATIONS!$C$5:$G$292,5,FALSE)),"",IF(VLOOKUP($F24,DECLARATIONS!$C$5:$G$292,5,FALSE)="","NOT DECLARED",VLOOKUP($F24,DECLARATIONS!$C$5:$G$292,5,FALSE)))</f>
        <v/>
      </c>
      <c r="E24" s="188" t="str">
        <f>IF(ISNA(VLOOKUP($F24,DECLARATIONS!$C$5:$F$292,4,FALSE)),"",IF(VLOOKUP($F24,DECLARATIONS!$C$5:$F$292,4,FALSE)="","NOT DECLARED",VLOOKUP($F24,DECLARATIONS!$C$5:$F$292,4,FALSE)&amp;LEFT(VLOOKUP($F24,DECLARATIONS!$C$5:$H$292,6,FALSE))))</f>
        <v/>
      </c>
      <c r="F24" s="91"/>
      <c r="G24" s="189">
        <v>0</v>
      </c>
      <c r="H24" s="188" t="str">
        <f>IF(ISNA(VLOOKUP(F24,DECLARATIONS!C$5:D$292,2,FALSE)),"",IF(VLOOKUP(F24,DECLARATIONS!C$5:D$292,2,FALSE)="","NOTDECLARED",VLOOKUP(F24,DECLARATIONS!C$5:D$292,2,FALSE)))</f>
        <v/>
      </c>
      <c r="I24" s="190">
        <f>IF(LOWER(G24)="dnf",1,IF(T24&lt;ScoringTable!C$3,ScoringTable!I$2,VLOOKUP((1000-T24),ScoringTable!H$2:I$95,2)))</f>
        <v>0</v>
      </c>
      <c r="J24" s="186" t="str" cm="1">
        <f t="array" ref="J24">IF(OR(ISBLANK(G24),G24=0), "", IF(NOT(ISNUMBER(G24)), "Not a valid time", IF(E24="","", IF(RIGHT(E24)="B", _xlfn.IFS(G24&gt;Data!$Z$8,"...",G24&gt;Data!$AA$8,"Stage 1",G24&gt;Data!$AB$8,"Stage 2",G24&gt;Data!$AC$8,"Stage 3",G24&gt;Data!$AD$8,"Stage 4",G24&gt;Data!$AE$8,"Stage 5",G24&gt;Data!$AF$8,"Stage 6",G24&gt;Data!$AG$8,"Stage 7",G24&gt;Data!$AH$8,"Stage 8",G24&lt;=Data!$AH$8,"Stage 9"), _xlfn.IFS(G24&gt;Data!$Z$19,"...",G24&gt;Data!$AA$19,"Stage 1",G24&gt;Data!$AB$19,"Stage 2",G24&gt;Data!$AC$19,"Stage 3",G24&gt;Data!$AD$19,"Stage 4",G24&gt;Data!$AE$19,"Stage 5",G24&gt;Data!$AF$19,"Stage 6",G24&gt;Data!$AG$19,"Stage 7",G24&gt;Data!$AH$19,"Stage 8",G24&lt;=Data!$AH$19,"Stage 9")))))</f>
        <v/>
      </c>
      <c r="K24" s="266" t="str" cm="1">
        <f t="array" ref="K24">IFERROR(_xlfn.IFNA(
                      _xlfn.IFS(
                      G24="", "",
                      G24=0, "",
                      AND(E24="U9B",G24&lt;=Data!$AI$8), "U9 Boys record",
                      AND(E24="U11B",G24&lt;=Data!$AI$13), "U11 Boys record",
                      AND(E24="U9G",G24&lt;=Data!$AI$19), "U9 Girls record",
                      AND(E24="U11G",G24&lt;=Data!$AI$24), "U11 Girls record"
                       ),""), "")</f>
        <v/>
      </c>
      <c r="L24" s="26"/>
      <c r="M24" s="26"/>
      <c r="P24" s="191">
        <f t="shared" si="0"/>
        <v>0</v>
      </c>
      <c r="Q24" s="192">
        <f t="shared" si="1"/>
        <v>0</v>
      </c>
      <c r="R24" s="193">
        <f t="shared" si="2"/>
        <v>0</v>
      </c>
      <c r="S24" s="192">
        <f t="shared" si="3"/>
        <v>0</v>
      </c>
      <c r="T24" s="194">
        <f t="shared" si="4"/>
        <v>0</v>
      </c>
    </row>
    <row r="25" spans="1:23" s="11" customFormat="1" ht="16" customHeight="1">
      <c r="A25" s="187" t="s">
        <v>3</v>
      </c>
      <c r="B25" s="188" t="str">
        <f>IF(ISNA(VLOOKUP($F25,DECLARATIONS!C$5:D$292,2,FALSE)),"",IF(VLOOKUP($F25,DECLARATIONS!C$5:D$292,2,FALSE)="","NOT DECLARED",IF(ISNA(_xlfn.TEXTBEFORE(VLOOKUP($F25,DECLARATIONS!C$5:D$292,2,FALSE)," ")),VLOOKUP($F25,DECLARATIONS!C$5:D$292,2,FALSE),_xlfn.TEXTBEFORE(VLOOKUP($F25,DECLARATIONS!C$5:D$292,2,FALSE)," "))))</f>
        <v/>
      </c>
      <c r="C25" s="188" t="str">
        <f>IF(ISNA(VLOOKUP($F25,DECLARATIONS!C$5:D$292,2,FALSE)),"",IF(VLOOKUP($F25,DECLARATIONS!C$5:D$292,2,FALSE)="","NOT DECLARED",IF(ISNA(_xlfn.TEXTAFTER(VLOOKUP($F25,DECLARATIONS!C$5:D$292,2,FALSE)," ")),VLOOKUP($F25,DECLARATIONS!C$5:D$292,2,FALSE),_xlfn.TEXTAFTER(VLOOKUP($F25,DECLARATIONS!C$5:D$292,2,FALSE)," "))))</f>
        <v/>
      </c>
      <c r="D25" s="188" t="str">
        <f>IF(ISNA(VLOOKUP($F25,DECLARATIONS!$C$5:$G$292,5,FALSE)),"",IF(VLOOKUP($F25,DECLARATIONS!$C$5:$G$292,5,FALSE)="","NOT DECLARED",VLOOKUP($F25,DECLARATIONS!$C$5:$G$292,5,FALSE)))</f>
        <v/>
      </c>
      <c r="E25" s="188" t="str">
        <f>IF(ISNA(VLOOKUP($F25,DECLARATIONS!$C$5:$F$292,4,FALSE)),"",IF(VLOOKUP($F25,DECLARATIONS!$C$5:$F$292,4,FALSE)="","NOT DECLARED",VLOOKUP($F25,DECLARATIONS!$C$5:$F$292,4,FALSE)&amp;LEFT(VLOOKUP($F25,DECLARATIONS!$C$5:$H$292,6,FALSE))))</f>
        <v/>
      </c>
      <c r="F25" s="91"/>
      <c r="G25" s="189">
        <v>0</v>
      </c>
      <c r="H25" s="188" t="str">
        <f>IF(ISNA(VLOOKUP(F25,DECLARATIONS!C$5:D$292,2,FALSE)),"",IF(VLOOKUP(F25,DECLARATIONS!C$5:D$292,2,FALSE)="","NOTDECLARED",VLOOKUP(F25,DECLARATIONS!C$5:D$292,2,FALSE)))</f>
        <v/>
      </c>
      <c r="I25" s="190">
        <f>IF(LOWER(G25)="dnf",1,IF(T25&lt;ScoringTable!C$3,ScoringTable!I$2,VLOOKUP((1000-T25),ScoringTable!H$2:I$95,2)))</f>
        <v>0</v>
      </c>
      <c r="J25" s="186" t="str" cm="1">
        <f t="array" ref="J25">IF(OR(ISBLANK(G25),G25=0), "", IF(NOT(ISNUMBER(G25)), "Not a valid time", IF(E25="","", IF(RIGHT(E25)="B", _xlfn.IFS(G25&gt;Data!$Z$8,"...",G25&gt;Data!$AA$8,"Stage 1",G25&gt;Data!$AB$8,"Stage 2",G25&gt;Data!$AC$8,"Stage 3",G25&gt;Data!$AD$8,"Stage 4",G25&gt;Data!$AE$8,"Stage 5",G25&gt;Data!$AF$8,"Stage 6",G25&gt;Data!$AG$8,"Stage 7",G25&gt;Data!$AH$8,"Stage 8",G25&lt;=Data!$AH$8,"Stage 9"), _xlfn.IFS(G25&gt;Data!$Z$19,"...",G25&gt;Data!$AA$19,"Stage 1",G25&gt;Data!$AB$19,"Stage 2",G25&gt;Data!$AC$19,"Stage 3",G25&gt;Data!$AD$19,"Stage 4",G25&gt;Data!$AE$19,"Stage 5",G25&gt;Data!$AF$19,"Stage 6",G25&gt;Data!$AG$19,"Stage 7",G25&gt;Data!$AH$19,"Stage 8",G25&lt;=Data!$AH$19,"Stage 9")))))</f>
        <v/>
      </c>
      <c r="K25" s="266" t="str" cm="1">
        <f t="array" ref="K25">IFERROR(_xlfn.IFNA(
                      _xlfn.IFS(
                      G25="", "",
                      G25=0, "",
                      AND(E25="U9B",G25&lt;=Data!$AI$8), "U9 Boys record",
                      AND(E25="U11B",G25&lt;=Data!$AI$13), "U11 Boys record",
                      AND(E25="U9G",G25&lt;=Data!$AI$19), "U9 Girls record",
                      AND(E25="U11G",G25&lt;=Data!$AI$24), "U11 Girls record"
                       ),""), "")</f>
        <v/>
      </c>
      <c r="L25" s="26"/>
      <c r="M25" s="26"/>
      <c r="P25" s="191">
        <f t="shared" si="0"/>
        <v>0</v>
      </c>
      <c r="Q25" s="192">
        <f t="shared" si="1"/>
        <v>0</v>
      </c>
      <c r="R25" s="193">
        <f t="shared" si="2"/>
        <v>0</v>
      </c>
      <c r="S25" s="192">
        <f t="shared" si="3"/>
        <v>0</v>
      </c>
      <c r="T25" s="194">
        <f t="shared" si="4"/>
        <v>0</v>
      </c>
    </row>
    <row r="26" spans="1:23" s="11" customFormat="1" ht="16" customHeight="1">
      <c r="A26" s="187" t="s">
        <v>3</v>
      </c>
      <c r="B26" s="188" t="str">
        <f>IF(ISNA(VLOOKUP($F26,DECLARATIONS!C$5:D$292,2,FALSE)),"",IF(VLOOKUP($F26,DECLARATIONS!C$5:D$292,2,FALSE)="","NOT DECLARED",IF(ISNA(_xlfn.TEXTBEFORE(VLOOKUP($F26,DECLARATIONS!C$5:D$292,2,FALSE)," ")),VLOOKUP($F26,DECLARATIONS!C$5:D$292,2,FALSE),_xlfn.TEXTBEFORE(VLOOKUP($F26,DECLARATIONS!C$5:D$292,2,FALSE)," "))))</f>
        <v/>
      </c>
      <c r="C26" s="188" t="str">
        <f>IF(ISNA(VLOOKUP($F26,DECLARATIONS!C$5:D$292,2,FALSE)),"",IF(VLOOKUP($F26,DECLARATIONS!C$5:D$292,2,FALSE)="","NOT DECLARED",IF(ISNA(_xlfn.TEXTAFTER(VLOOKUP($F26,DECLARATIONS!C$5:D$292,2,FALSE)," ")),VLOOKUP($F26,DECLARATIONS!C$5:D$292,2,FALSE),_xlfn.TEXTAFTER(VLOOKUP($F26,DECLARATIONS!C$5:D$292,2,FALSE)," "))))</f>
        <v/>
      </c>
      <c r="D26" s="188" t="str">
        <f>IF(ISNA(VLOOKUP($F26,DECLARATIONS!$C$5:$G$292,5,FALSE)),"",IF(VLOOKUP($F26,DECLARATIONS!$C$5:$G$292,5,FALSE)="","NOT DECLARED",VLOOKUP($F26,DECLARATIONS!$C$5:$G$292,5,FALSE)))</f>
        <v/>
      </c>
      <c r="E26" s="188" t="str">
        <f>IF(ISNA(VLOOKUP($F26,DECLARATIONS!$C$5:$F$292,4,FALSE)),"",IF(VLOOKUP($F26,DECLARATIONS!$C$5:$F$292,4,FALSE)="","NOT DECLARED",VLOOKUP($F26,DECLARATIONS!$C$5:$F$292,4,FALSE)&amp;LEFT(VLOOKUP($F26,DECLARATIONS!$C$5:$H$292,6,FALSE))))</f>
        <v/>
      </c>
      <c r="F26" s="91"/>
      <c r="G26" s="189">
        <v>0</v>
      </c>
      <c r="H26" s="188" t="str">
        <f>IF(ISNA(VLOOKUP(F26,DECLARATIONS!C$5:D$292,2,FALSE)),"",IF(VLOOKUP(F26,DECLARATIONS!C$5:D$292,2,FALSE)="","NOTDECLARED",VLOOKUP(F26,DECLARATIONS!C$5:D$292,2,FALSE)))</f>
        <v/>
      </c>
      <c r="I26" s="190">
        <f>IF(LOWER(G26)="dnf",1,IF(T26&lt;ScoringTable!C$3,ScoringTable!I$2,VLOOKUP((1000-T26),ScoringTable!H$2:I$95,2)))</f>
        <v>0</v>
      </c>
      <c r="J26" s="186" t="str" cm="1">
        <f t="array" ref="J26">IF(OR(ISBLANK(G26),G26=0), "", IF(NOT(ISNUMBER(G26)), "Not a valid time", IF(E26="","", IF(RIGHT(E26)="B", _xlfn.IFS(G26&gt;Data!$Z$8,"...",G26&gt;Data!$AA$8,"Stage 1",G26&gt;Data!$AB$8,"Stage 2",G26&gt;Data!$AC$8,"Stage 3",G26&gt;Data!$AD$8,"Stage 4",G26&gt;Data!$AE$8,"Stage 5",G26&gt;Data!$AF$8,"Stage 6",G26&gt;Data!$AG$8,"Stage 7",G26&gt;Data!$AH$8,"Stage 8",G26&lt;=Data!$AH$8,"Stage 9"), _xlfn.IFS(G26&gt;Data!$Z$19,"...",G26&gt;Data!$AA$19,"Stage 1",G26&gt;Data!$AB$19,"Stage 2",G26&gt;Data!$AC$19,"Stage 3",G26&gt;Data!$AD$19,"Stage 4",G26&gt;Data!$AE$19,"Stage 5",G26&gt;Data!$AF$19,"Stage 6",G26&gt;Data!$AG$19,"Stage 7",G26&gt;Data!$AH$19,"Stage 8",G26&lt;=Data!$AH$19,"Stage 9")))))</f>
        <v/>
      </c>
      <c r="K26" s="266" t="str" cm="1">
        <f t="array" ref="K26">IFERROR(_xlfn.IFNA(
                      _xlfn.IFS(
                      G26="", "",
                      G26=0, "",
                      AND(E26="U9B",G26&lt;=Data!$AI$8), "U9 Boys record",
                      AND(E26="U11B",G26&lt;=Data!$AI$13), "U11 Boys record",
                      AND(E26="U9G",G26&lt;=Data!$AI$19), "U9 Girls record",
                      AND(E26="U11G",G26&lt;=Data!$AI$24), "U11 Girls record"
                       ),""), "")</f>
        <v/>
      </c>
      <c r="L26" s="26"/>
      <c r="M26" s="26"/>
      <c r="P26" s="191">
        <f t="shared" si="0"/>
        <v>0</v>
      </c>
      <c r="Q26" s="192">
        <f t="shared" si="1"/>
        <v>0</v>
      </c>
      <c r="R26" s="193">
        <f t="shared" si="2"/>
        <v>0</v>
      </c>
      <c r="S26" s="192">
        <f t="shared" si="3"/>
        <v>0</v>
      </c>
      <c r="T26" s="194">
        <f t="shared" si="4"/>
        <v>0</v>
      </c>
    </row>
    <row r="27" spans="1:23" s="11" customFormat="1" ht="16" customHeight="1">
      <c r="A27" s="187" t="s">
        <v>3</v>
      </c>
      <c r="B27" s="188" t="str">
        <f>IF(ISNA(VLOOKUP($F27,DECLARATIONS!C$5:D$292,2,FALSE)),"",IF(VLOOKUP($F27,DECLARATIONS!C$5:D$292,2,FALSE)="","NOT DECLARED",IF(ISNA(_xlfn.TEXTBEFORE(VLOOKUP($F27,DECLARATIONS!C$5:D$292,2,FALSE)," ")),VLOOKUP($F27,DECLARATIONS!C$5:D$292,2,FALSE),_xlfn.TEXTBEFORE(VLOOKUP($F27,DECLARATIONS!C$5:D$292,2,FALSE)," "))))</f>
        <v/>
      </c>
      <c r="C27" s="188" t="str">
        <f>IF(ISNA(VLOOKUP($F27,DECLARATIONS!C$5:D$292,2,FALSE)),"",IF(VLOOKUP($F27,DECLARATIONS!C$5:D$292,2,FALSE)="","NOT DECLARED",IF(ISNA(_xlfn.TEXTAFTER(VLOOKUP($F27,DECLARATIONS!C$5:D$292,2,FALSE)," ")),VLOOKUP($F27,DECLARATIONS!C$5:D$292,2,FALSE),_xlfn.TEXTAFTER(VLOOKUP($F27,DECLARATIONS!C$5:D$292,2,FALSE)," "))))</f>
        <v/>
      </c>
      <c r="D27" s="188" t="str">
        <f>IF(ISNA(VLOOKUP($F27,DECLARATIONS!$C$5:$G$292,5,FALSE)),"",IF(VLOOKUP($F27,DECLARATIONS!$C$5:$G$292,5,FALSE)="","NOT DECLARED",VLOOKUP($F27,DECLARATIONS!$C$5:$G$292,5,FALSE)))</f>
        <v/>
      </c>
      <c r="E27" s="188" t="str">
        <f>IF(ISNA(VLOOKUP($F27,DECLARATIONS!$C$5:$F$292,4,FALSE)),"",IF(VLOOKUP($F27,DECLARATIONS!$C$5:$F$292,4,FALSE)="","NOT DECLARED",VLOOKUP($F27,DECLARATIONS!$C$5:$F$292,4,FALSE)&amp;LEFT(VLOOKUP($F27,DECLARATIONS!$C$5:$H$292,6,FALSE))))</f>
        <v/>
      </c>
      <c r="F27" s="91"/>
      <c r="G27" s="189">
        <v>0</v>
      </c>
      <c r="H27" s="188" t="str">
        <f>IF(ISNA(VLOOKUP(F27,DECLARATIONS!C$5:D$292,2,FALSE)),"",IF(VLOOKUP(F27,DECLARATIONS!C$5:D$292,2,FALSE)="","NOTDECLARED",VLOOKUP(F27,DECLARATIONS!C$5:D$292,2,FALSE)))</f>
        <v/>
      </c>
      <c r="I27" s="190">
        <f>IF(LOWER(G27)="dnf",1,IF(T27&lt;ScoringTable!C$3,ScoringTable!I$2,VLOOKUP((1000-T27),ScoringTable!H$2:I$95,2)))</f>
        <v>0</v>
      </c>
      <c r="J27" s="186" t="str" cm="1">
        <f t="array" ref="J27">IF(OR(ISBLANK(G27),G27=0), "", IF(NOT(ISNUMBER(G27)), "Not a valid time", IF(E27="","", IF(RIGHT(E27)="B", _xlfn.IFS(G27&gt;Data!$Z$8,"...",G27&gt;Data!$AA$8,"Stage 1",G27&gt;Data!$AB$8,"Stage 2",G27&gt;Data!$AC$8,"Stage 3",G27&gt;Data!$AD$8,"Stage 4",G27&gt;Data!$AE$8,"Stage 5",G27&gt;Data!$AF$8,"Stage 6",G27&gt;Data!$AG$8,"Stage 7",G27&gt;Data!$AH$8,"Stage 8",G27&lt;=Data!$AH$8,"Stage 9"), _xlfn.IFS(G27&gt;Data!$Z$19,"...",G27&gt;Data!$AA$19,"Stage 1",G27&gt;Data!$AB$19,"Stage 2",G27&gt;Data!$AC$19,"Stage 3",G27&gt;Data!$AD$19,"Stage 4",G27&gt;Data!$AE$19,"Stage 5",G27&gt;Data!$AF$19,"Stage 6",G27&gt;Data!$AG$19,"Stage 7",G27&gt;Data!$AH$19,"Stage 8",G27&lt;=Data!$AH$19,"Stage 9")))))</f>
        <v/>
      </c>
      <c r="K27" s="266" t="str" cm="1">
        <f t="array" ref="K27">IFERROR(_xlfn.IFNA(
                      _xlfn.IFS(
                      G27="", "",
                      G27=0, "",
                      AND(E27="U9B",G27&lt;=Data!$AI$8), "U9 Boys record",
                      AND(E27="U11B",G27&lt;=Data!$AI$13), "U11 Boys record",
                      AND(E27="U9G",G27&lt;=Data!$AI$19), "U9 Girls record",
                      AND(E27="U11G",G27&lt;=Data!$AI$24), "U11 Girls record"
                       ),""), "")</f>
        <v/>
      </c>
      <c r="L27" s="26"/>
      <c r="M27" s="26"/>
      <c r="P27" s="191">
        <f t="shared" si="0"/>
        <v>0</v>
      </c>
      <c r="Q27" s="192">
        <f t="shared" si="1"/>
        <v>0</v>
      </c>
      <c r="R27" s="193">
        <f t="shared" si="2"/>
        <v>0</v>
      </c>
      <c r="S27" s="192">
        <f t="shared" si="3"/>
        <v>0</v>
      </c>
      <c r="T27" s="194">
        <f t="shared" si="4"/>
        <v>0</v>
      </c>
    </row>
    <row r="28" spans="1:23" s="11" customFormat="1" ht="16" customHeight="1">
      <c r="A28" s="187" t="s">
        <v>3</v>
      </c>
      <c r="B28" s="188" t="str">
        <f>IF(ISNA(VLOOKUP($F28,DECLARATIONS!C$5:D$292,2,FALSE)),"",IF(VLOOKUP($F28,DECLARATIONS!C$5:D$292,2,FALSE)="","NOT DECLARED",IF(ISNA(_xlfn.TEXTBEFORE(VLOOKUP($F28,DECLARATIONS!C$5:D$292,2,FALSE)," ")),VLOOKUP($F28,DECLARATIONS!C$5:D$292,2,FALSE),_xlfn.TEXTBEFORE(VLOOKUP($F28,DECLARATIONS!C$5:D$292,2,FALSE)," "))))</f>
        <v/>
      </c>
      <c r="C28" s="188" t="str">
        <f>IF(ISNA(VLOOKUP($F28,DECLARATIONS!C$5:D$292,2,FALSE)),"",IF(VLOOKUP($F28,DECLARATIONS!C$5:D$292,2,FALSE)="","NOT DECLARED",IF(ISNA(_xlfn.TEXTAFTER(VLOOKUP($F28,DECLARATIONS!C$5:D$292,2,FALSE)," ")),VLOOKUP($F28,DECLARATIONS!C$5:D$292,2,FALSE),_xlfn.TEXTAFTER(VLOOKUP($F28,DECLARATIONS!C$5:D$292,2,FALSE)," "))))</f>
        <v/>
      </c>
      <c r="D28" s="188" t="str">
        <f>IF(ISNA(VLOOKUP($F28,DECLARATIONS!$C$5:$G$292,5,FALSE)),"",IF(VLOOKUP($F28,DECLARATIONS!$C$5:$G$292,5,FALSE)="","NOT DECLARED",VLOOKUP($F28,DECLARATIONS!$C$5:$G$292,5,FALSE)))</f>
        <v/>
      </c>
      <c r="E28" s="188" t="str">
        <f>IF(ISNA(VLOOKUP($F28,DECLARATIONS!$C$5:$F$292,4,FALSE)),"",IF(VLOOKUP($F28,DECLARATIONS!$C$5:$F$292,4,FALSE)="","NOT DECLARED",VLOOKUP($F28,DECLARATIONS!$C$5:$F$292,4,FALSE)&amp;LEFT(VLOOKUP($F28,DECLARATIONS!$C$5:$H$292,6,FALSE))))</f>
        <v/>
      </c>
      <c r="F28" s="91"/>
      <c r="G28" s="189">
        <v>0</v>
      </c>
      <c r="H28" s="188" t="str">
        <f>IF(ISNA(VLOOKUP(F28,DECLARATIONS!C$5:D$292,2,FALSE)),"",IF(VLOOKUP(F28,DECLARATIONS!C$5:D$292,2,FALSE)="","NOTDECLARED",VLOOKUP(F28,DECLARATIONS!C$5:D$292,2,FALSE)))</f>
        <v/>
      </c>
      <c r="I28" s="190">
        <f>IF(LOWER(G28)="dnf",1,IF(T28&lt;ScoringTable!C$3,ScoringTable!I$2,VLOOKUP((1000-T28),ScoringTable!H$2:I$95,2)))</f>
        <v>0</v>
      </c>
      <c r="J28" s="186" t="str" cm="1">
        <f t="array" ref="J28">IF(OR(ISBLANK(G28),G28=0), "", IF(NOT(ISNUMBER(G28)), "Not a valid time", IF(E28="","", IF(RIGHT(E28)="B", _xlfn.IFS(G28&gt;Data!$Z$8,"...",G28&gt;Data!$AA$8,"Stage 1",G28&gt;Data!$AB$8,"Stage 2",G28&gt;Data!$AC$8,"Stage 3",G28&gt;Data!$AD$8,"Stage 4",G28&gt;Data!$AE$8,"Stage 5",G28&gt;Data!$AF$8,"Stage 6",G28&gt;Data!$AG$8,"Stage 7",G28&gt;Data!$AH$8,"Stage 8",G28&lt;=Data!$AH$8,"Stage 9"), _xlfn.IFS(G28&gt;Data!$Z$19,"...",G28&gt;Data!$AA$19,"Stage 1",G28&gt;Data!$AB$19,"Stage 2",G28&gt;Data!$AC$19,"Stage 3",G28&gt;Data!$AD$19,"Stage 4",G28&gt;Data!$AE$19,"Stage 5",G28&gt;Data!$AF$19,"Stage 6",G28&gt;Data!$AG$19,"Stage 7",G28&gt;Data!$AH$19,"Stage 8",G28&lt;=Data!$AH$19,"Stage 9")))))</f>
        <v/>
      </c>
      <c r="K28" s="266" t="str" cm="1">
        <f t="array" ref="K28">IFERROR(_xlfn.IFNA(
                      _xlfn.IFS(
                      G28="", "",
                      G28=0, "",
                      AND(E28="U9B",G28&lt;=Data!$AI$8), "U9 Boys record",
                      AND(E28="U11B",G28&lt;=Data!$AI$13), "U11 Boys record",
                      AND(E28="U9G",G28&lt;=Data!$AI$19), "U9 Girls record",
                      AND(E28="U11G",G28&lt;=Data!$AI$24), "U11 Girls record"
                       ),""), "")</f>
        <v/>
      </c>
      <c r="L28" s="26"/>
      <c r="M28" s="26"/>
      <c r="P28" s="191">
        <f t="shared" si="0"/>
        <v>0</v>
      </c>
      <c r="Q28" s="192">
        <f t="shared" si="1"/>
        <v>0</v>
      </c>
      <c r="R28" s="193">
        <f t="shared" si="2"/>
        <v>0</v>
      </c>
      <c r="S28" s="192">
        <f t="shared" si="3"/>
        <v>0</v>
      </c>
      <c r="T28" s="194">
        <f t="shared" si="4"/>
        <v>0</v>
      </c>
    </row>
    <row r="29" spans="1:23" s="11" customFormat="1" ht="16" customHeight="1">
      <c r="A29" s="187" t="s">
        <v>3</v>
      </c>
      <c r="B29" s="188" t="str">
        <f>IF(ISNA(VLOOKUP($F29,DECLARATIONS!C$5:D$292,2,FALSE)),"",IF(VLOOKUP($F29,DECLARATIONS!C$5:D$292,2,FALSE)="","NOT DECLARED",IF(ISNA(_xlfn.TEXTBEFORE(VLOOKUP($F29,DECLARATIONS!C$5:D$292,2,FALSE)," ")),VLOOKUP($F29,DECLARATIONS!C$5:D$292,2,FALSE),_xlfn.TEXTBEFORE(VLOOKUP($F29,DECLARATIONS!C$5:D$292,2,FALSE)," "))))</f>
        <v/>
      </c>
      <c r="C29" s="188" t="str">
        <f>IF(ISNA(VLOOKUP($F29,DECLARATIONS!C$5:D$292,2,FALSE)),"",IF(VLOOKUP($F29,DECLARATIONS!C$5:D$292,2,FALSE)="","NOT DECLARED",IF(ISNA(_xlfn.TEXTAFTER(VLOOKUP($F29,DECLARATIONS!C$5:D$292,2,FALSE)," ")),VLOOKUP($F29,DECLARATIONS!C$5:D$292,2,FALSE),_xlfn.TEXTAFTER(VLOOKUP($F29,DECLARATIONS!C$5:D$292,2,FALSE)," "))))</f>
        <v/>
      </c>
      <c r="D29" s="188" t="str">
        <f>IF(ISNA(VLOOKUP($F29,DECLARATIONS!$C$5:$G$292,5,FALSE)),"",IF(VLOOKUP($F29,DECLARATIONS!$C$5:$G$292,5,FALSE)="","NOT DECLARED",VLOOKUP($F29,DECLARATIONS!$C$5:$G$292,5,FALSE)))</f>
        <v/>
      </c>
      <c r="E29" s="188" t="str">
        <f>IF(ISNA(VLOOKUP($F29,DECLARATIONS!$C$5:$F$292,4,FALSE)),"",IF(VLOOKUP($F29,DECLARATIONS!$C$5:$F$292,4,FALSE)="","NOT DECLARED",VLOOKUP($F29,DECLARATIONS!$C$5:$F$292,4,FALSE)&amp;LEFT(VLOOKUP($F29,DECLARATIONS!$C$5:$H$292,6,FALSE))))</f>
        <v/>
      </c>
      <c r="F29" s="91"/>
      <c r="G29" s="189">
        <v>0</v>
      </c>
      <c r="H29" s="188" t="str">
        <f>IF(ISNA(VLOOKUP(F29,DECLARATIONS!C$5:D$292,2,FALSE)),"",IF(VLOOKUP(F29,DECLARATIONS!C$5:D$292,2,FALSE)="","NOTDECLARED",VLOOKUP(F29,DECLARATIONS!C$5:D$292,2,FALSE)))</f>
        <v/>
      </c>
      <c r="I29" s="190">
        <f>IF(LOWER(G29)="dnf",1,IF(T29&lt;ScoringTable!C$3,ScoringTable!I$2,VLOOKUP((1000-T29),ScoringTable!H$2:I$95,2)))</f>
        <v>0</v>
      </c>
      <c r="J29" s="186" t="str" cm="1">
        <f t="array" ref="J29">IF(OR(ISBLANK(G29),G29=0), "", IF(NOT(ISNUMBER(G29)), "Not a valid time", IF(E29="","", IF(RIGHT(E29)="B", _xlfn.IFS(G29&gt;Data!$Z$8,"...",G29&gt;Data!$AA$8,"Stage 1",G29&gt;Data!$AB$8,"Stage 2",G29&gt;Data!$AC$8,"Stage 3",G29&gt;Data!$AD$8,"Stage 4",G29&gt;Data!$AE$8,"Stage 5",G29&gt;Data!$AF$8,"Stage 6",G29&gt;Data!$AG$8,"Stage 7",G29&gt;Data!$AH$8,"Stage 8",G29&lt;=Data!$AH$8,"Stage 9"), _xlfn.IFS(G29&gt;Data!$Z$19,"...",G29&gt;Data!$AA$19,"Stage 1",G29&gt;Data!$AB$19,"Stage 2",G29&gt;Data!$AC$19,"Stage 3",G29&gt;Data!$AD$19,"Stage 4",G29&gt;Data!$AE$19,"Stage 5",G29&gt;Data!$AF$19,"Stage 6",G29&gt;Data!$AG$19,"Stage 7",G29&gt;Data!$AH$19,"Stage 8",G29&lt;=Data!$AH$19,"Stage 9")))))</f>
        <v/>
      </c>
      <c r="K29" s="266" t="str" cm="1">
        <f t="array" ref="K29">IFERROR(_xlfn.IFNA(
                      _xlfn.IFS(
                      G29="", "",
                      G29=0, "",
                      AND(E29="U9B",G29&lt;=Data!$AI$8), "U9 Boys record",
                      AND(E29="U11B",G29&lt;=Data!$AI$13), "U11 Boys record",
                      AND(E29="U9G",G29&lt;=Data!$AI$19), "U9 Girls record",
                      AND(E29="U11G",G29&lt;=Data!$AI$24), "U11 Girls record"
                       ),""), "")</f>
        <v/>
      </c>
      <c r="L29" s="26"/>
      <c r="M29" s="26"/>
      <c r="P29" s="191">
        <f t="shared" si="0"/>
        <v>0</v>
      </c>
      <c r="Q29" s="192">
        <f t="shared" si="1"/>
        <v>0</v>
      </c>
      <c r="R29" s="193">
        <f t="shared" si="2"/>
        <v>0</v>
      </c>
      <c r="S29" s="192">
        <f t="shared" si="3"/>
        <v>0</v>
      </c>
      <c r="T29" s="194">
        <f t="shared" si="4"/>
        <v>0</v>
      </c>
    </row>
    <row r="30" spans="1:23" s="11" customFormat="1" ht="16" customHeight="1">
      <c r="A30" s="187" t="s">
        <v>3</v>
      </c>
      <c r="B30" s="188" t="str">
        <f>IF(ISNA(VLOOKUP($F30,DECLARATIONS!C$5:D$292,2,FALSE)),"",IF(VLOOKUP($F30,DECLARATIONS!C$5:D$292,2,FALSE)="","NOT DECLARED",IF(ISNA(_xlfn.TEXTBEFORE(VLOOKUP($F30,DECLARATIONS!C$5:D$292,2,FALSE)," ")),VLOOKUP($F30,DECLARATIONS!C$5:D$292,2,FALSE),_xlfn.TEXTBEFORE(VLOOKUP($F30,DECLARATIONS!C$5:D$292,2,FALSE)," "))))</f>
        <v/>
      </c>
      <c r="C30" s="188" t="str">
        <f>IF(ISNA(VLOOKUP($F30,DECLARATIONS!C$5:D$292,2,FALSE)),"",IF(VLOOKUP($F30,DECLARATIONS!C$5:D$292,2,FALSE)="","NOT DECLARED",IF(ISNA(_xlfn.TEXTAFTER(VLOOKUP($F30,DECLARATIONS!C$5:D$292,2,FALSE)," ")),VLOOKUP($F30,DECLARATIONS!C$5:D$292,2,FALSE),_xlfn.TEXTAFTER(VLOOKUP($F30,DECLARATIONS!C$5:D$292,2,FALSE)," "))))</f>
        <v/>
      </c>
      <c r="D30" s="188" t="str">
        <f>IF(ISNA(VLOOKUP($F30,DECLARATIONS!$C$5:$G$292,5,FALSE)),"",IF(VLOOKUP($F30,DECLARATIONS!$C$5:$G$292,5,FALSE)="","NOT DECLARED",VLOOKUP($F30,DECLARATIONS!$C$5:$G$292,5,FALSE)))</f>
        <v/>
      </c>
      <c r="E30" s="188" t="str">
        <f>IF(ISNA(VLOOKUP($F30,DECLARATIONS!$C$5:$F$292,4,FALSE)),"",IF(VLOOKUP($F30,DECLARATIONS!$C$5:$F$292,4,FALSE)="","NOT DECLARED",VLOOKUP($F30,DECLARATIONS!$C$5:$F$292,4,FALSE)&amp;LEFT(VLOOKUP($F30,DECLARATIONS!$C$5:$H$292,6,FALSE))))</f>
        <v/>
      </c>
      <c r="F30" s="91"/>
      <c r="G30" s="189">
        <v>0</v>
      </c>
      <c r="H30" s="188" t="str">
        <f>IF(ISNA(VLOOKUP(F30,DECLARATIONS!C$5:D$292,2,FALSE)),"",IF(VLOOKUP(F30,DECLARATIONS!C$5:D$292,2,FALSE)="","NOTDECLARED",VLOOKUP(F30,DECLARATIONS!C$5:D$292,2,FALSE)))</f>
        <v/>
      </c>
      <c r="I30" s="190">
        <f>IF(LOWER(G30)="dnf",1,IF(T30&lt;ScoringTable!C$3,ScoringTable!I$2,VLOOKUP((1000-T30),ScoringTable!H$2:I$95,2)))</f>
        <v>0</v>
      </c>
      <c r="J30" s="186" t="str" cm="1">
        <f t="array" ref="J30">IF(OR(ISBLANK(G30),G30=0), "", IF(NOT(ISNUMBER(G30)), "Not a valid time", IF(E30="","", IF(RIGHT(E30)="B", _xlfn.IFS(G30&gt;Data!$Z$8,"...",G30&gt;Data!$AA$8,"Stage 1",G30&gt;Data!$AB$8,"Stage 2",G30&gt;Data!$AC$8,"Stage 3",G30&gt;Data!$AD$8,"Stage 4",G30&gt;Data!$AE$8,"Stage 5",G30&gt;Data!$AF$8,"Stage 6",G30&gt;Data!$AG$8,"Stage 7",G30&gt;Data!$AH$8,"Stage 8",G30&lt;=Data!$AH$8,"Stage 9"), _xlfn.IFS(G30&gt;Data!$Z$19,"...",G30&gt;Data!$AA$19,"Stage 1",G30&gt;Data!$AB$19,"Stage 2",G30&gt;Data!$AC$19,"Stage 3",G30&gt;Data!$AD$19,"Stage 4",G30&gt;Data!$AE$19,"Stage 5",G30&gt;Data!$AF$19,"Stage 6",G30&gt;Data!$AG$19,"Stage 7",G30&gt;Data!$AH$19,"Stage 8",G30&lt;=Data!$AH$19,"Stage 9")))))</f>
        <v/>
      </c>
      <c r="K30" s="266" t="str" cm="1">
        <f t="array" ref="K30">IFERROR(_xlfn.IFNA(
                      _xlfn.IFS(
                      G30="", "",
                      G30=0, "",
                      AND(E30="U9B",G30&lt;=Data!$AI$8), "U9 Boys record",
                      AND(E30="U11B",G30&lt;=Data!$AI$13), "U11 Boys record",
                      AND(E30="U9G",G30&lt;=Data!$AI$19), "U9 Girls record",
                      AND(E30="U11G",G30&lt;=Data!$AI$24), "U11 Girls record"
                       ),""), "")</f>
        <v/>
      </c>
      <c r="L30" s="26"/>
      <c r="M30" s="26"/>
      <c r="P30" s="191">
        <f t="shared" si="0"/>
        <v>0</v>
      </c>
      <c r="Q30" s="192">
        <f t="shared" si="1"/>
        <v>0</v>
      </c>
      <c r="R30" s="193">
        <f t="shared" si="2"/>
        <v>0</v>
      </c>
      <c r="S30" s="192">
        <f t="shared" si="3"/>
        <v>0</v>
      </c>
      <c r="T30" s="194">
        <f t="shared" si="4"/>
        <v>0</v>
      </c>
    </row>
    <row r="31" spans="1:23" s="11" customFormat="1" ht="16" customHeight="1">
      <c r="A31" s="187" t="s">
        <v>3</v>
      </c>
      <c r="B31" s="188" t="str">
        <f>IF(ISNA(VLOOKUP($F31,DECLARATIONS!C$5:D$292,2,FALSE)),"",IF(VLOOKUP($F31,DECLARATIONS!C$5:D$292,2,FALSE)="","NOT DECLARED",IF(ISNA(_xlfn.TEXTBEFORE(VLOOKUP($F31,DECLARATIONS!C$5:D$292,2,FALSE)," ")),VLOOKUP($F31,DECLARATIONS!C$5:D$292,2,FALSE),_xlfn.TEXTBEFORE(VLOOKUP($F31,DECLARATIONS!C$5:D$292,2,FALSE)," "))))</f>
        <v/>
      </c>
      <c r="C31" s="188" t="str">
        <f>IF(ISNA(VLOOKUP($F31,DECLARATIONS!C$5:D$292,2,FALSE)),"",IF(VLOOKUP($F31,DECLARATIONS!C$5:D$292,2,FALSE)="","NOT DECLARED",IF(ISNA(_xlfn.TEXTAFTER(VLOOKUP($F31,DECLARATIONS!C$5:D$292,2,FALSE)," ")),VLOOKUP($F31,DECLARATIONS!C$5:D$292,2,FALSE),_xlfn.TEXTAFTER(VLOOKUP($F31,DECLARATIONS!C$5:D$292,2,FALSE)," "))))</f>
        <v/>
      </c>
      <c r="D31" s="188" t="str">
        <f>IF(ISNA(VLOOKUP($F31,DECLARATIONS!$C$5:$G$292,5,FALSE)),"",IF(VLOOKUP($F31,DECLARATIONS!$C$5:$G$292,5,FALSE)="","NOT DECLARED",VLOOKUP($F31,DECLARATIONS!$C$5:$G$292,5,FALSE)))</f>
        <v/>
      </c>
      <c r="E31" s="188" t="str">
        <f>IF(ISNA(VLOOKUP($F31,DECLARATIONS!$C$5:$F$292,4,FALSE)),"",IF(VLOOKUP($F31,DECLARATIONS!$C$5:$F$292,4,FALSE)="","NOT DECLARED",VLOOKUP($F31,DECLARATIONS!$C$5:$F$292,4,FALSE)&amp;LEFT(VLOOKUP($F31,DECLARATIONS!$C$5:$H$292,6,FALSE))))</f>
        <v/>
      </c>
      <c r="F31" s="91"/>
      <c r="G31" s="189">
        <v>0</v>
      </c>
      <c r="H31" s="188" t="str">
        <f>IF(ISNA(VLOOKUP(F31,DECLARATIONS!C$5:D$292,2,FALSE)),"",IF(VLOOKUP(F31,DECLARATIONS!C$5:D$292,2,FALSE)="","NOTDECLARED",VLOOKUP(F31,DECLARATIONS!C$5:D$292,2,FALSE)))</f>
        <v/>
      </c>
      <c r="I31" s="190">
        <f>IF(LOWER(G31)="dnf",1,IF(T31&lt;ScoringTable!C$3,ScoringTable!I$2,VLOOKUP((1000-T31),ScoringTable!H$2:I$95,2)))</f>
        <v>0</v>
      </c>
      <c r="J31" s="186" t="str" cm="1">
        <f t="array" ref="J31">IF(OR(ISBLANK(G31),G31=0), "", IF(NOT(ISNUMBER(G31)), "Not a valid time", IF(E31="","", IF(RIGHT(E31)="B", _xlfn.IFS(G31&gt;Data!$Z$8,"...",G31&gt;Data!$AA$8,"Stage 1",G31&gt;Data!$AB$8,"Stage 2",G31&gt;Data!$AC$8,"Stage 3",G31&gt;Data!$AD$8,"Stage 4",G31&gt;Data!$AE$8,"Stage 5",G31&gt;Data!$AF$8,"Stage 6",G31&gt;Data!$AG$8,"Stage 7",G31&gt;Data!$AH$8,"Stage 8",G31&lt;=Data!$AH$8,"Stage 9"), _xlfn.IFS(G31&gt;Data!$Z$19,"...",G31&gt;Data!$AA$19,"Stage 1",G31&gt;Data!$AB$19,"Stage 2",G31&gt;Data!$AC$19,"Stage 3",G31&gt;Data!$AD$19,"Stage 4",G31&gt;Data!$AE$19,"Stage 5",G31&gt;Data!$AF$19,"Stage 6",G31&gt;Data!$AG$19,"Stage 7",G31&gt;Data!$AH$19,"Stage 8",G31&lt;=Data!$AH$19,"Stage 9")))))</f>
        <v/>
      </c>
      <c r="K31" s="266" t="str" cm="1">
        <f t="array" ref="K31">IFERROR(_xlfn.IFNA(
                      _xlfn.IFS(
                      G31="", "",
                      G31=0, "",
                      AND(E31="U9B",G31&lt;=Data!$AI$8), "U9 Boys record",
                      AND(E31="U11B",G31&lt;=Data!$AI$13), "U11 Boys record",
                      AND(E31="U9G",G31&lt;=Data!$AI$19), "U9 Girls record",
                      AND(E31="U11G",G31&lt;=Data!$AI$24), "U11 Girls record"
                       ),""), "")</f>
        <v/>
      </c>
      <c r="L31" s="26"/>
      <c r="M31" s="26"/>
      <c r="P31" s="191">
        <f t="shared" si="0"/>
        <v>0</v>
      </c>
      <c r="Q31" s="192">
        <f t="shared" si="1"/>
        <v>0</v>
      </c>
      <c r="R31" s="193">
        <f t="shared" si="2"/>
        <v>0</v>
      </c>
      <c r="S31" s="192">
        <f t="shared" si="3"/>
        <v>0</v>
      </c>
      <c r="T31" s="194">
        <f t="shared" si="4"/>
        <v>0</v>
      </c>
    </row>
    <row r="32" spans="1:23" s="11" customFormat="1" ht="16" customHeight="1">
      <c r="A32" s="187" t="s">
        <v>3</v>
      </c>
      <c r="B32" s="188" t="str">
        <f>IF(ISNA(VLOOKUP($F32,DECLARATIONS!C$5:D$292,2,FALSE)),"",IF(VLOOKUP($F32,DECLARATIONS!C$5:D$292,2,FALSE)="","NOT DECLARED",IF(ISNA(_xlfn.TEXTBEFORE(VLOOKUP($F32,DECLARATIONS!C$5:D$292,2,FALSE)," ")),VLOOKUP($F32,DECLARATIONS!C$5:D$292,2,FALSE),_xlfn.TEXTBEFORE(VLOOKUP($F32,DECLARATIONS!C$5:D$292,2,FALSE)," "))))</f>
        <v/>
      </c>
      <c r="C32" s="188" t="str">
        <f>IF(ISNA(VLOOKUP($F32,DECLARATIONS!C$5:D$292,2,FALSE)),"",IF(VLOOKUP($F32,DECLARATIONS!C$5:D$292,2,FALSE)="","NOT DECLARED",IF(ISNA(_xlfn.TEXTAFTER(VLOOKUP($F32,DECLARATIONS!C$5:D$292,2,FALSE)," ")),VLOOKUP($F32,DECLARATIONS!C$5:D$292,2,FALSE),_xlfn.TEXTAFTER(VLOOKUP($F32,DECLARATIONS!C$5:D$292,2,FALSE)," "))))</f>
        <v/>
      </c>
      <c r="D32" s="188" t="str">
        <f>IF(ISNA(VLOOKUP($F32,DECLARATIONS!$C$5:$G$292,5,FALSE)),"",IF(VLOOKUP($F32,DECLARATIONS!$C$5:$G$292,5,FALSE)="","NOT DECLARED",VLOOKUP($F32,DECLARATIONS!$C$5:$G$292,5,FALSE)))</f>
        <v/>
      </c>
      <c r="E32" s="188" t="str">
        <f>IF(ISNA(VLOOKUP($F32,DECLARATIONS!$C$5:$F$292,4,FALSE)),"",IF(VLOOKUP($F32,DECLARATIONS!$C$5:$F$292,4,FALSE)="","NOT DECLARED",VLOOKUP($F32,DECLARATIONS!$C$5:$F$292,4,FALSE)&amp;LEFT(VLOOKUP($F32,DECLARATIONS!$C$5:$H$292,6,FALSE))))</f>
        <v/>
      </c>
      <c r="F32" s="91"/>
      <c r="G32" s="189">
        <v>0</v>
      </c>
      <c r="H32" s="188" t="str">
        <f>IF(ISNA(VLOOKUP(F32,DECLARATIONS!C$5:D$292,2,FALSE)),"",IF(VLOOKUP(F32,DECLARATIONS!C$5:D$292,2,FALSE)="","NOTDECLARED",VLOOKUP(F32,DECLARATIONS!C$5:D$292,2,FALSE)))</f>
        <v/>
      </c>
      <c r="I32" s="190">
        <f>IF(LOWER(G32)="dnf",1,IF(T32&lt;ScoringTable!C$3,ScoringTable!I$2,VLOOKUP((1000-T32),ScoringTable!H$2:I$95,2)))</f>
        <v>0</v>
      </c>
      <c r="J32" s="186" t="str" cm="1">
        <f t="array" ref="J32">IF(OR(ISBLANK(G32),G32=0), "", IF(NOT(ISNUMBER(G32)), "Not a valid time", IF(E32="","", IF(RIGHT(E32)="B", _xlfn.IFS(G32&gt;Data!$Z$8,"...",G32&gt;Data!$AA$8,"Stage 1",G32&gt;Data!$AB$8,"Stage 2",G32&gt;Data!$AC$8,"Stage 3",G32&gt;Data!$AD$8,"Stage 4",G32&gt;Data!$AE$8,"Stage 5",G32&gt;Data!$AF$8,"Stage 6",G32&gt;Data!$AG$8,"Stage 7",G32&gt;Data!$AH$8,"Stage 8",G32&lt;=Data!$AH$8,"Stage 9"), _xlfn.IFS(G32&gt;Data!$Z$19,"...",G32&gt;Data!$AA$19,"Stage 1",G32&gt;Data!$AB$19,"Stage 2",G32&gt;Data!$AC$19,"Stage 3",G32&gt;Data!$AD$19,"Stage 4",G32&gt;Data!$AE$19,"Stage 5",G32&gt;Data!$AF$19,"Stage 6",G32&gt;Data!$AG$19,"Stage 7",G32&gt;Data!$AH$19,"Stage 8",G32&lt;=Data!$AH$19,"Stage 9")))))</f>
        <v/>
      </c>
      <c r="K32" s="266" t="str" cm="1">
        <f t="array" ref="K32">IFERROR(_xlfn.IFNA(
                      _xlfn.IFS(
                      G32="", "",
                      G32=0, "",
                      AND(E32="U9B",G32&lt;=Data!$AI$8), "U9 Boys record",
                      AND(E32="U11B",G32&lt;=Data!$AI$13), "U11 Boys record",
                      AND(E32="U9G",G32&lt;=Data!$AI$19), "U9 Girls record",
                      AND(E32="U11G",G32&lt;=Data!$AI$24), "U11 Girls record"
                       ),""), "")</f>
        <v/>
      </c>
      <c r="L32" s="26"/>
      <c r="M32" s="26"/>
      <c r="P32" s="191">
        <f t="shared" si="0"/>
        <v>0</v>
      </c>
      <c r="Q32" s="192">
        <f t="shared" si="1"/>
        <v>0</v>
      </c>
      <c r="R32" s="193">
        <f t="shared" si="2"/>
        <v>0</v>
      </c>
      <c r="S32" s="192">
        <f t="shared" si="3"/>
        <v>0</v>
      </c>
      <c r="T32" s="194">
        <f t="shared" si="4"/>
        <v>0</v>
      </c>
    </row>
    <row r="33" spans="1:20" s="11" customFormat="1" ht="16" customHeight="1">
      <c r="A33" s="187" t="s">
        <v>3</v>
      </c>
      <c r="B33" s="188" t="str">
        <f>IF(ISNA(VLOOKUP($F33,DECLARATIONS!C$5:D$292,2,FALSE)),"",IF(VLOOKUP($F33,DECLARATIONS!C$5:D$292,2,FALSE)="","NOT DECLARED",IF(ISNA(_xlfn.TEXTBEFORE(VLOOKUP($F33,DECLARATIONS!C$5:D$292,2,FALSE)," ")),VLOOKUP($F33,DECLARATIONS!C$5:D$292,2,FALSE),_xlfn.TEXTBEFORE(VLOOKUP($F33,DECLARATIONS!C$5:D$292,2,FALSE)," "))))</f>
        <v/>
      </c>
      <c r="C33" s="188" t="str">
        <f>IF(ISNA(VLOOKUP($F33,DECLARATIONS!C$5:D$292,2,FALSE)),"",IF(VLOOKUP($F33,DECLARATIONS!C$5:D$292,2,FALSE)="","NOT DECLARED",IF(ISNA(_xlfn.TEXTAFTER(VLOOKUP($F33,DECLARATIONS!C$5:D$292,2,FALSE)," ")),VLOOKUP($F33,DECLARATIONS!C$5:D$292,2,FALSE),_xlfn.TEXTAFTER(VLOOKUP($F33,DECLARATIONS!C$5:D$292,2,FALSE)," "))))</f>
        <v/>
      </c>
      <c r="D33" s="188" t="str">
        <f>IF(ISNA(VLOOKUP($F33,DECLARATIONS!$C$5:$G$292,5,FALSE)),"",IF(VLOOKUP($F33,DECLARATIONS!$C$5:$G$292,5,FALSE)="","NOT DECLARED",VLOOKUP($F33,DECLARATIONS!$C$5:$G$292,5,FALSE)))</f>
        <v/>
      </c>
      <c r="E33" s="188" t="str">
        <f>IF(ISNA(VLOOKUP($F33,DECLARATIONS!$C$5:$F$292,4,FALSE)),"",IF(VLOOKUP($F33,DECLARATIONS!$C$5:$F$292,4,FALSE)="","NOT DECLARED",VLOOKUP($F33,DECLARATIONS!$C$5:$F$292,4,FALSE)&amp;LEFT(VLOOKUP($F33,DECLARATIONS!$C$5:$H$292,6,FALSE))))</f>
        <v/>
      </c>
      <c r="F33" s="91"/>
      <c r="G33" s="189">
        <v>0</v>
      </c>
      <c r="H33" s="188" t="str">
        <f>IF(ISNA(VLOOKUP(F33,DECLARATIONS!C$5:D$292,2,FALSE)),"",IF(VLOOKUP(F33,DECLARATIONS!C$5:D$292,2,FALSE)="","NOTDECLARED",VLOOKUP(F33,DECLARATIONS!C$5:D$292,2,FALSE)))</f>
        <v/>
      </c>
      <c r="I33" s="190">
        <f>IF(LOWER(G33)="dnf",1,IF(T33&lt;ScoringTable!C$3,ScoringTable!I$2,VLOOKUP((1000-T33),ScoringTable!H$2:I$95,2)))</f>
        <v>0</v>
      </c>
      <c r="J33" s="186" t="str" cm="1">
        <f t="array" ref="J33">IF(OR(ISBLANK(G33),G33=0), "", IF(NOT(ISNUMBER(G33)), "Not a valid time", IF(E33="","", IF(RIGHT(E33)="B", _xlfn.IFS(G33&gt;Data!$Z$8,"...",G33&gt;Data!$AA$8,"Stage 1",G33&gt;Data!$AB$8,"Stage 2",G33&gt;Data!$AC$8,"Stage 3",G33&gt;Data!$AD$8,"Stage 4",G33&gt;Data!$AE$8,"Stage 5",G33&gt;Data!$AF$8,"Stage 6",G33&gt;Data!$AG$8,"Stage 7",G33&gt;Data!$AH$8,"Stage 8",G33&lt;=Data!$AH$8,"Stage 9"), _xlfn.IFS(G33&gt;Data!$Z$19,"...",G33&gt;Data!$AA$19,"Stage 1",G33&gt;Data!$AB$19,"Stage 2",G33&gt;Data!$AC$19,"Stage 3",G33&gt;Data!$AD$19,"Stage 4",G33&gt;Data!$AE$19,"Stage 5",G33&gt;Data!$AF$19,"Stage 6",G33&gt;Data!$AG$19,"Stage 7",G33&gt;Data!$AH$19,"Stage 8",G33&lt;=Data!$AH$19,"Stage 9")))))</f>
        <v/>
      </c>
      <c r="K33" s="266" t="str" cm="1">
        <f t="array" ref="K33">IFERROR(_xlfn.IFNA(
                      _xlfn.IFS(
                      G33="", "",
                      G33=0, "",
                      AND(E33="U9B",G33&lt;=Data!$AI$8), "U9 Boys record",
                      AND(E33="U11B",G33&lt;=Data!$AI$13), "U11 Boys record",
                      AND(E33="U9G",G33&lt;=Data!$AI$19), "U9 Girls record",
                      AND(E33="U11G",G33&lt;=Data!$AI$24), "U11 Girls record"
                       ),""), "")</f>
        <v/>
      </c>
      <c r="L33" s="26"/>
      <c r="M33" s="26"/>
      <c r="P33" s="191">
        <f t="shared" si="0"/>
        <v>0</v>
      </c>
      <c r="Q33" s="192">
        <f t="shared" si="1"/>
        <v>0</v>
      </c>
      <c r="R33" s="193">
        <f t="shared" si="2"/>
        <v>0</v>
      </c>
      <c r="S33" s="192">
        <f t="shared" si="3"/>
        <v>0</v>
      </c>
      <c r="T33" s="194">
        <f t="shared" si="4"/>
        <v>0</v>
      </c>
    </row>
    <row r="34" spans="1:20" s="11" customFormat="1" ht="16" customHeight="1">
      <c r="A34" s="187" t="s">
        <v>3</v>
      </c>
      <c r="B34" s="188" t="str">
        <f>IF(ISNA(VLOOKUP($F34,DECLARATIONS!C$5:D$292,2,FALSE)),"",IF(VLOOKUP($F34,DECLARATIONS!C$5:D$292,2,FALSE)="","NOT DECLARED",IF(ISNA(_xlfn.TEXTBEFORE(VLOOKUP($F34,DECLARATIONS!C$5:D$292,2,FALSE)," ")),VLOOKUP($F34,DECLARATIONS!C$5:D$292,2,FALSE),_xlfn.TEXTBEFORE(VLOOKUP($F34,DECLARATIONS!C$5:D$292,2,FALSE)," "))))</f>
        <v/>
      </c>
      <c r="C34" s="188" t="str">
        <f>IF(ISNA(VLOOKUP($F34,DECLARATIONS!C$5:D$292,2,FALSE)),"",IF(VLOOKUP($F34,DECLARATIONS!C$5:D$292,2,FALSE)="","NOT DECLARED",IF(ISNA(_xlfn.TEXTAFTER(VLOOKUP($F34,DECLARATIONS!C$5:D$292,2,FALSE)," ")),VLOOKUP($F34,DECLARATIONS!C$5:D$292,2,FALSE),_xlfn.TEXTAFTER(VLOOKUP($F34,DECLARATIONS!C$5:D$292,2,FALSE)," "))))</f>
        <v/>
      </c>
      <c r="D34" s="188" t="str">
        <f>IF(ISNA(VLOOKUP($F34,DECLARATIONS!$C$5:$G$292,5,FALSE)),"",IF(VLOOKUP($F34,DECLARATIONS!$C$5:$G$292,5,FALSE)="","NOT DECLARED",VLOOKUP($F34,DECLARATIONS!$C$5:$G$292,5,FALSE)))</f>
        <v/>
      </c>
      <c r="E34" s="188" t="str">
        <f>IF(ISNA(VLOOKUP($F34,DECLARATIONS!$C$5:$F$292,4,FALSE)),"",IF(VLOOKUP($F34,DECLARATIONS!$C$5:$F$292,4,FALSE)="","NOT DECLARED",VLOOKUP($F34,DECLARATIONS!$C$5:$F$292,4,FALSE)&amp;LEFT(VLOOKUP($F34,DECLARATIONS!$C$5:$H$292,6,FALSE))))</f>
        <v/>
      </c>
      <c r="F34" s="91"/>
      <c r="G34" s="189">
        <v>0</v>
      </c>
      <c r="H34" s="188" t="str">
        <f>IF(ISNA(VLOOKUP(F34,DECLARATIONS!C$5:D$292,2,FALSE)),"",IF(VLOOKUP(F34,DECLARATIONS!C$5:D$292,2,FALSE)="","NOTDECLARED",VLOOKUP(F34,DECLARATIONS!C$5:D$292,2,FALSE)))</f>
        <v/>
      </c>
      <c r="I34" s="190">
        <f>IF(LOWER(G34)="dnf",1,IF(T34&lt;ScoringTable!C$3,ScoringTable!I$2,VLOOKUP((1000-T34),ScoringTable!H$2:I$95,2)))</f>
        <v>0</v>
      </c>
      <c r="J34" s="186" t="str" cm="1">
        <f t="array" ref="J34">IF(OR(ISBLANK(G34),G34=0), "", IF(NOT(ISNUMBER(G34)), "Not a valid time", IF(E34="","", IF(RIGHT(E34)="B", _xlfn.IFS(G34&gt;Data!$Z$8,"...",G34&gt;Data!$AA$8,"Stage 1",G34&gt;Data!$AB$8,"Stage 2",G34&gt;Data!$AC$8,"Stage 3",G34&gt;Data!$AD$8,"Stage 4",G34&gt;Data!$AE$8,"Stage 5",G34&gt;Data!$AF$8,"Stage 6",G34&gt;Data!$AG$8,"Stage 7",G34&gt;Data!$AH$8,"Stage 8",G34&lt;=Data!$AH$8,"Stage 9"), _xlfn.IFS(G34&gt;Data!$Z$19,"...",G34&gt;Data!$AA$19,"Stage 1",G34&gt;Data!$AB$19,"Stage 2",G34&gt;Data!$AC$19,"Stage 3",G34&gt;Data!$AD$19,"Stage 4",G34&gt;Data!$AE$19,"Stage 5",G34&gt;Data!$AF$19,"Stage 6",G34&gt;Data!$AG$19,"Stage 7",G34&gt;Data!$AH$19,"Stage 8",G34&lt;=Data!$AH$19,"Stage 9")))))</f>
        <v/>
      </c>
      <c r="K34" s="266" t="str" cm="1">
        <f t="array" ref="K34">IFERROR(_xlfn.IFNA(
                      _xlfn.IFS(
                      G34="", "",
                      G34=0, "",
                      AND(E34="U9B",G34&lt;=Data!$AI$8), "U9 Boys record",
                      AND(E34="U11B",G34&lt;=Data!$AI$13), "U11 Boys record",
                      AND(E34="U9G",G34&lt;=Data!$AI$19), "U9 Girls record",
                      AND(E34="U11G",G34&lt;=Data!$AI$24), "U11 Girls record"
                       ),""), "")</f>
        <v/>
      </c>
      <c r="L34" s="26"/>
      <c r="M34" s="26"/>
      <c r="P34" s="191">
        <f t="shared" si="0"/>
        <v>0</v>
      </c>
      <c r="Q34" s="192">
        <f t="shared" si="1"/>
        <v>0</v>
      </c>
      <c r="R34" s="193">
        <f t="shared" si="2"/>
        <v>0</v>
      </c>
      <c r="S34" s="192">
        <f t="shared" si="3"/>
        <v>0</v>
      </c>
      <c r="T34" s="194">
        <f t="shared" si="4"/>
        <v>0</v>
      </c>
    </row>
    <row r="35" spans="1:20" s="11" customFormat="1" ht="16" customHeight="1">
      <c r="A35" s="187" t="s">
        <v>3</v>
      </c>
      <c r="B35" s="188" t="str">
        <f>IF(ISNA(VLOOKUP($F35,DECLARATIONS!C$5:D$292,2,FALSE)),"",IF(VLOOKUP($F35,DECLARATIONS!C$5:D$292,2,FALSE)="","NOT DECLARED",IF(ISNA(_xlfn.TEXTBEFORE(VLOOKUP($F35,DECLARATIONS!C$5:D$292,2,FALSE)," ")),VLOOKUP($F35,DECLARATIONS!C$5:D$292,2,FALSE),_xlfn.TEXTBEFORE(VLOOKUP($F35,DECLARATIONS!C$5:D$292,2,FALSE)," "))))</f>
        <v/>
      </c>
      <c r="C35" s="188" t="str">
        <f>IF(ISNA(VLOOKUP($F35,DECLARATIONS!C$5:D$292,2,FALSE)),"",IF(VLOOKUP($F35,DECLARATIONS!C$5:D$292,2,FALSE)="","NOT DECLARED",IF(ISNA(_xlfn.TEXTAFTER(VLOOKUP($F35,DECLARATIONS!C$5:D$292,2,FALSE)," ")),VLOOKUP($F35,DECLARATIONS!C$5:D$292,2,FALSE),_xlfn.TEXTAFTER(VLOOKUP($F35,DECLARATIONS!C$5:D$292,2,FALSE)," "))))</f>
        <v/>
      </c>
      <c r="D35" s="188" t="str">
        <f>IF(ISNA(VLOOKUP($F35,DECLARATIONS!$C$5:$G$292,5,FALSE)),"",IF(VLOOKUP($F35,DECLARATIONS!$C$5:$G$292,5,FALSE)="","NOT DECLARED",VLOOKUP($F35,DECLARATIONS!$C$5:$G$292,5,FALSE)))</f>
        <v/>
      </c>
      <c r="E35" s="188" t="str">
        <f>IF(ISNA(VLOOKUP($F35,DECLARATIONS!$C$5:$F$292,4,FALSE)),"",IF(VLOOKUP($F35,DECLARATIONS!$C$5:$F$292,4,FALSE)="","NOT DECLARED",VLOOKUP($F35,DECLARATIONS!$C$5:$F$292,4,FALSE)&amp;LEFT(VLOOKUP($F35,DECLARATIONS!$C$5:$H$292,6,FALSE))))</f>
        <v/>
      </c>
      <c r="F35" s="91"/>
      <c r="G35" s="189">
        <v>0</v>
      </c>
      <c r="H35" s="188" t="str">
        <f>IF(ISNA(VLOOKUP(F35,DECLARATIONS!C$5:D$292,2,FALSE)),"",IF(VLOOKUP(F35,DECLARATIONS!C$5:D$292,2,FALSE)="","NOTDECLARED",VLOOKUP(F35,DECLARATIONS!C$5:D$292,2,FALSE)))</f>
        <v/>
      </c>
      <c r="I35" s="190">
        <f>IF(LOWER(G35)="dnf",1,IF(T35&lt;ScoringTable!C$3,ScoringTable!I$2,VLOOKUP((1000-T35),ScoringTable!H$2:I$95,2)))</f>
        <v>0</v>
      </c>
      <c r="J35" s="186" t="str" cm="1">
        <f t="array" ref="J35">IF(OR(ISBLANK(G35),G35=0), "", IF(NOT(ISNUMBER(G35)), "Not a valid time", IF(E35="","", IF(RIGHT(E35)="B", _xlfn.IFS(G35&gt;Data!$Z$8,"...",G35&gt;Data!$AA$8,"Stage 1",G35&gt;Data!$AB$8,"Stage 2",G35&gt;Data!$AC$8,"Stage 3",G35&gt;Data!$AD$8,"Stage 4",G35&gt;Data!$AE$8,"Stage 5",G35&gt;Data!$AF$8,"Stage 6",G35&gt;Data!$AG$8,"Stage 7",G35&gt;Data!$AH$8,"Stage 8",G35&lt;=Data!$AH$8,"Stage 9"), _xlfn.IFS(G35&gt;Data!$Z$19,"...",G35&gt;Data!$AA$19,"Stage 1",G35&gt;Data!$AB$19,"Stage 2",G35&gt;Data!$AC$19,"Stage 3",G35&gt;Data!$AD$19,"Stage 4",G35&gt;Data!$AE$19,"Stage 5",G35&gt;Data!$AF$19,"Stage 6",G35&gt;Data!$AG$19,"Stage 7",G35&gt;Data!$AH$19,"Stage 8",G35&lt;=Data!$AH$19,"Stage 9")))))</f>
        <v/>
      </c>
      <c r="K35" s="266" t="str" cm="1">
        <f t="array" ref="K35">IFERROR(_xlfn.IFNA(
                      _xlfn.IFS(
                      G35="", "",
                      G35=0, "",
                      AND(E35="U9B",G35&lt;=Data!$AI$8), "U9 Boys record",
                      AND(E35="U11B",G35&lt;=Data!$AI$13), "U11 Boys record",
                      AND(E35="U9G",G35&lt;=Data!$AI$19), "U9 Girls record",
                      AND(E35="U11G",G35&lt;=Data!$AI$24), "U11 Girls record"
                       ),""), "")</f>
        <v/>
      </c>
      <c r="L35" s="26"/>
      <c r="M35" s="26"/>
      <c r="P35" s="191">
        <f t="shared" si="0"/>
        <v>0</v>
      </c>
      <c r="Q35" s="192">
        <f t="shared" si="1"/>
        <v>0</v>
      </c>
      <c r="R35" s="193">
        <f t="shared" si="2"/>
        <v>0</v>
      </c>
      <c r="S35" s="192">
        <f t="shared" si="3"/>
        <v>0</v>
      </c>
      <c r="T35" s="194">
        <f t="shared" si="4"/>
        <v>0</v>
      </c>
    </row>
    <row r="36" spans="1:20" s="11" customFormat="1" ht="16" customHeight="1">
      <c r="A36" s="187" t="s">
        <v>3</v>
      </c>
      <c r="B36" s="188" t="str">
        <f>IF(ISNA(VLOOKUP($F36,DECLARATIONS!C$5:D$292,2,FALSE)),"",IF(VLOOKUP($F36,DECLARATIONS!C$5:D$292,2,FALSE)="","NOT DECLARED",IF(ISNA(_xlfn.TEXTBEFORE(VLOOKUP($F36,DECLARATIONS!C$5:D$292,2,FALSE)," ")),VLOOKUP($F36,DECLARATIONS!C$5:D$292,2,FALSE),_xlfn.TEXTBEFORE(VLOOKUP($F36,DECLARATIONS!C$5:D$292,2,FALSE)," "))))</f>
        <v/>
      </c>
      <c r="C36" s="188" t="str">
        <f>IF(ISNA(VLOOKUP($F36,DECLARATIONS!C$5:D$292,2,FALSE)),"",IF(VLOOKUP($F36,DECLARATIONS!C$5:D$292,2,FALSE)="","NOT DECLARED",IF(ISNA(_xlfn.TEXTAFTER(VLOOKUP($F36,DECLARATIONS!C$5:D$292,2,FALSE)," ")),VLOOKUP($F36,DECLARATIONS!C$5:D$292,2,FALSE),_xlfn.TEXTAFTER(VLOOKUP($F36,DECLARATIONS!C$5:D$292,2,FALSE)," "))))</f>
        <v/>
      </c>
      <c r="D36" s="188" t="str">
        <f>IF(ISNA(VLOOKUP($F36,DECLARATIONS!$C$5:$G$292,5,FALSE)),"",IF(VLOOKUP($F36,DECLARATIONS!$C$5:$G$292,5,FALSE)="","NOT DECLARED",VLOOKUP($F36,DECLARATIONS!$C$5:$G$292,5,FALSE)))</f>
        <v/>
      </c>
      <c r="E36" s="188" t="str">
        <f>IF(ISNA(VLOOKUP($F36,DECLARATIONS!$C$5:$F$292,4,FALSE)),"",IF(VLOOKUP($F36,DECLARATIONS!$C$5:$F$292,4,FALSE)="","NOT DECLARED",VLOOKUP($F36,DECLARATIONS!$C$5:$F$292,4,FALSE)&amp;LEFT(VLOOKUP($F36,DECLARATIONS!$C$5:$H$292,6,FALSE))))</f>
        <v/>
      </c>
      <c r="F36" s="91"/>
      <c r="G36" s="189">
        <v>0</v>
      </c>
      <c r="H36" s="188" t="str">
        <f>IF(ISNA(VLOOKUP(F36,DECLARATIONS!C$5:D$292,2,FALSE)),"",IF(VLOOKUP(F36,DECLARATIONS!C$5:D$292,2,FALSE)="","NOTDECLARED",VLOOKUP(F36,DECLARATIONS!C$5:D$292,2,FALSE)))</f>
        <v/>
      </c>
      <c r="I36" s="190">
        <f>IF(LOWER(G36)="dnf",1,IF(T36&lt;ScoringTable!C$3,ScoringTable!I$2,VLOOKUP((1000-T36),ScoringTable!H$2:I$95,2)))</f>
        <v>0</v>
      </c>
      <c r="J36" s="186" t="str" cm="1">
        <f t="array" ref="J36">IF(OR(ISBLANK(G36),G36=0), "", IF(NOT(ISNUMBER(G36)), "Not a valid time", IF(E36="","", IF(RIGHT(E36)="B", _xlfn.IFS(G36&gt;Data!$Z$8,"...",G36&gt;Data!$AA$8,"Stage 1",G36&gt;Data!$AB$8,"Stage 2",G36&gt;Data!$AC$8,"Stage 3",G36&gt;Data!$AD$8,"Stage 4",G36&gt;Data!$AE$8,"Stage 5",G36&gt;Data!$AF$8,"Stage 6",G36&gt;Data!$AG$8,"Stage 7",G36&gt;Data!$AH$8,"Stage 8",G36&lt;=Data!$AH$8,"Stage 9"), _xlfn.IFS(G36&gt;Data!$Z$19,"...",G36&gt;Data!$AA$19,"Stage 1",G36&gt;Data!$AB$19,"Stage 2",G36&gt;Data!$AC$19,"Stage 3",G36&gt;Data!$AD$19,"Stage 4",G36&gt;Data!$AE$19,"Stage 5",G36&gt;Data!$AF$19,"Stage 6",G36&gt;Data!$AG$19,"Stage 7",G36&gt;Data!$AH$19,"Stage 8",G36&lt;=Data!$AH$19,"Stage 9")))))</f>
        <v/>
      </c>
      <c r="K36" s="266" t="str" cm="1">
        <f t="array" ref="K36">IFERROR(_xlfn.IFNA(
                      _xlfn.IFS(
                      G36="", "",
                      G36=0, "",
                      AND(E36="U9B",G36&lt;=Data!$AI$8), "U9 Boys record",
                      AND(E36="U11B",G36&lt;=Data!$AI$13), "U11 Boys record",
                      AND(E36="U9G",G36&lt;=Data!$AI$19), "U9 Girls record",
                      AND(E36="U11G",G36&lt;=Data!$AI$24), "U11 Girls record"
                       ),""), "")</f>
        <v/>
      </c>
      <c r="L36" s="26"/>
      <c r="M36" s="26"/>
      <c r="P36" s="191">
        <f t="shared" si="0"/>
        <v>0</v>
      </c>
      <c r="Q36" s="192">
        <f t="shared" si="1"/>
        <v>0</v>
      </c>
      <c r="R36" s="193">
        <f t="shared" si="2"/>
        <v>0</v>
      </c>
      <c r="S36" s="192">
        <f t="shared" si="3"/>
        <v>0</v>
      </c>
      <c r="T36" s="194">
        <f t="shared" si="4"/>
        <v>0</v>
      </c>
    </row>
    <row r="37" spans="1:20" s="11" customFormat="1" ht="16" customHeight="1">
      <c r="A37" s="187" t="s">
        <v>3</v>
      </c>
      <c r="B37" s="188" t="str">
        <f>IF(ISNA(VLOOKUP($F37,DECLARATIONS!C$5:D$292,2,FALSE)),"",IF(VLOOKUP($F37,DECLARATIONS!C$5:D$292,2,FALSE)="","NOT DECLARED",IF(ISNA(_xlfn.TEXTBEFORE(VLOOKUP($F37,DECLARATIONS!C$5:D$292,2,FALSE)," ")),VLOOKUP($F37,DECLARATIONS!C$5:D$292,2,FALSE),_xlfn.TEXTBEFORE(VLOOKUP($F37,DECLARATIONS!C$5:D$292,2,FALSE)," "))))</f>
        <v/>
      </c>
      <c r="C37" s="188" t="str">
        <f>IF(ISNA(VLOOKUP($F37,DECLARATIONS!C$5:D$292,2,FALSE)),"",IF(VLOOKUP($F37,DECLARATIONS!C$5:D$292,2,FALSE)="","NOT DECLARED",IF(ISNA(_xlfn.TEXTAFTER(VLOOKUP($F37,DECLARATIONS!C$5:D$292,2,FALSE)," ")),VLOOKUP($F37,DECLARATIONS!C$5:D$292,2,FALSE),_xlfn.TEXTAFTER(VLOOKUP($F37,DECLARATIONS!C$5:D$292,2,FALSE)," "))))</f>
        <v/>
      </c>
      <c r="D37" s="188" t="str">
        <f>IF(ISNA(VLOOKUP($F37,DECLARATIONS!$C$5:$G$292,5,FALSE)),"",IF(VLOOKUP($F37,DECLARATIONS!$C$5:$G$292,5,FALSE)="","NOT DECLARED",VLOOKUP($F37,DECLARATIONS!$C$5:$G$292,5,FALSE)))</f>
        <v/>
      </c>
      <c r="E37" s="188" t="str">
        <f>IF(ISNA(VLOOKUP($F37,DECLARATIONS!$C$5:$F$292,4,FALSE)),"",IF(VLOOKUP($F37,DECLARATIONS!$C$5:$F$292,4,FALSE)="","NOT DECLARED",VLOOKUP($F37,DECLARATIONS!$C$5:$F$292,4,FALSE)&amp;LEFT(VLOOKUP($F37,DECLARATIONS!$C$5:$H$292,6,FALSE))))</f>
        <v/>
      </c>
      <c r="F37" s="91"/>
      <c r="G37" s="189">
        <v>0</v>
      </c>
      <c r="H37" s="188" t="str">
        <f>IF(ISNA(VLOOKUP(F37,DECLARATIONS!C$5:D$292,2,FALSE)),"",IF(VLOOKUP(F37,DECLARATIONS!C$5:D$292,2,FALSE)="","NOTDECLARED",VLOOKUP(F37,DECLARATIONS!C$5:D$292,2,FALSE)))</f>
        <v/>
      </c>
      <c r="I37" s="190">
        <f>IF(LOWER(G37)="dnf",1,IF(T37&lt;ScoringTable!C$3,ScoringTable!I$2,VLOOKUP((1000-T37),ScoringTable!H$2:I$95,2)))</f>
        <v>0</v>
      </c>
      <c r="J37" s="186" t="str" cm="1">
        <f t="array" ref="J37">IF(OR(ISBLANK(G37),G37=0), "", IF(NOT(ISNUMBER(G37)), "Not a valid time", IF(E37="","", IF(RIGHT(E37)="B", _xlfn.IFS(G37&gt;Data!$Z$8,"...",G37&gt;Data!$AA$8,"Stage 1",G37&gt;Data!$AB$8,"Stage 2",G37&gt;Data!$AC$8,"Stage 3",G37&gt;Data!$AD$8,"Stage 4",G37&gt;Data!$AE$8,"Stage 5",G37&gt;Data!$AF$8,"Stage 6",G37&gt;Data!$AG$8,"Stage 7",G37&gt;Data!$AH$8,"Stage 8",G37&lt;=Data!$AH$8,"Stage 9"), _xlfn.IFS(G37&gt;Data!$Z$19,"...",G37&gt;Data!$AA$19,"Stage 1",G37&gt;Data!$AB$19,"Stage 2",G37&gt;Data!$AC$19,"Stage 3",G37&gt;Data!$AD$19,"Stage 4",G37&gt;Data!$AE$19,"Stage 5",G37&gt;Data!$AF$19,"Stage 6",G37&gt;Data!$AG$19,"Stage 7",G37&gt;Data!$AH$19,"Stage 8",G37&lt;=Data!$AH$19,"Stage 9")))))</f>
        <v/>
      </c>
      <c r="K37" s="266" t="str" cm="1">
        <f t="array" ref="K37">IFERROR(_xlfn.IFNA(
                      _xlfn.IFS(
                      G37="", "",
                      G37=0, "",
                      AND(E37="U9B",G37&lt;=Data!$AI$8), "U9 Boys record",
                      AND(E37="U11B",G37&lt;=Data!$AI$13), "U11 Boys record",
                      AND(E37="U9G",G37&lt;=Data!$AI$19), "U9 Girls record",
                      AND(E37="U11G",G37&lt;=Data!$AI$24), "U11 Girls record"
                       ),""), "")</f>
        <v/>
      </c>
      <c r="L37" s="26"/>
      <c r="M37" s="26"/>
      <c r="P37" s="191">
        <f t="shared" si="0"/>
        <v>0</v>
      </c>
      <c r="Q37" s="192">
        <f t="shared" si="1"/>
        <v>0</v>
      </c>
      <c r="R37" s="193">
        <f t="shared" si="2"/>
        <v>0</v>
      </c>
      <c r="S37" s="192">
        <f t="shared" si="3"/>
        <v>0</v>
      </c>
      <c r="T37" s="194">
        <f t="shared" si="4"/>
        <v>0</v>
      </c>
    </row>
    <row r="38" spans="1:20" s="11" customFormat="1" ht="16" customHeight="1">
      <c r="A38" s="187" t="s">
        <v>3</v>
      </c>
      <c r="B38" s="188" t="str">
        <f>IF(ISNA(VLOOKUP($F38,DECLARATIONS!C$5:D$292,2,FALSE)),"",IF(VLOOKUP($F38,DECLARATIONS!C$5:D$292,2,FALSE)="","NOT DECLARED",IF(ISNA(_xlfn.TEXTBEFORE(VLOOKUP($F38,DECLARATIONS!C$5:D$292,2,FALSE)," ")),VLOOKUP($F38,DECLARATIONS!C$5:D$292,2,FALSE),_xlfn.TEXTBEFORE(VLOOKUP($F38,DECLARATIONS!C$5:D$292,2,FALSE)," "))))</f>
        <v/>
      </c>
      <c r="C38" s="188" t="str">
        <f>IF(ISNA(VLOOKUP($F38,DECLARATIONS!C$5:D$292,2,FALSE)),"",IF(VLOOKUP($F38,DECLARATIONS!C$5:D$292,2,FALSE)="","NOT DECLARED",IF(ISNA(_xlfn.TEXTAFTER(VLOOKUP($F38,DECLARATIONS!C$5:D$292,2,FALSE)," ")),VLOOKUP($F38,DECLARATIONS!C$5:D$292,2,FALSE),_xlfn.TEXTAFTER(VLOOKUP($F38,DECLARATIONS!C$5:D$292,2,FALSE)," "))))</f>
        <v/>
      </c>
      <c r="D38" s="188" t="str">
        <f>IF(ISNA(VLOOKUP($F38,DECLARATIONS!$C$5:$G$292,5,FALSE)),"",IF(VLOOKUP($F38,DECLARATIONS!$C$5:$G$292,5,FALSE)="","NOT DECLARED",VLOOKUP($F38,DECLARATIONS!$C$5:$G$292,5,FALSE)))</f>
        <v/>
      </c>
      <c r="E38" s="188" t="str">
        <f>IF(ISNA(VLOOKUP($F38,DECLARATIONS!$C$5:$F$292,4,FALSE)),"",IF(VLOOKUP($F38,DECLARATIONS!$C$5:$F$292,4,FALSE)="","NOT DECLARED",VLOOKUP($F38,DECLARATIONS!$C$5:$F$292,4,FALSE)&amp;LEFT(VLOOKUP($F38,DECLARATIONS!$C$5:$H$292,6,FALSE))))</f>
        <v/>
      </c>
      <c r="F38" s="91"/>
      <c r="G38" s="189">
        <v>0</v>
      </c>
      <c r="H38" s="188" t="str">
        <f>IF(ISNA(VLOOKUP(F38,DECLARATIONS!C$5:D$292,2,FALSE)),"",IF(VLOOKUP(F38,DECLARATIONS!C$5:D$292,2,FALSE)="","NOTDECLARED",VLOOKUP(F38,DECLARATIONS!C$5:D$292,2,FALSE)))</f>
        <v/>
      </c>
      <c r="I38" s="190">
        <f>IF(LOWER(G38)="dnf",1,IF(T38&lt;ScoringTable!C$3,ScoringTable!I$2,VLOOKUP((1000-T38),ScoringTable!H$2:I$95,2)))</f>
        <v>0</v>
      </c>
      <c r="J38" s="186" t="str" cm="1">
        <f t="array" ref="J38">IF(OR(ISBLANK(G38),G38=0), "", IF(NOT(ISNUMBER(G38)), "Not a valid time", IF(E38="","", IF(RIGHT(E38)="B", _xlfn.IFS(G38&gt;Data!$Z$8,"...",G38&gt;Data!$AA$8,"Stage 1",G38&gt;Data!$AB$8,"Stage 2",G38&gt;Data!$AC$8,"Stage 3",G38&gt;Data!$AD$8,"Stage 4",G38&gt;Data!$AE$8,"Stage 5",G38&gt;Data!$AF$8,"Stage 6",G38&gt;Data!$AG$8,"Stage 7",G38&gt;Data!$AH$8,"Stage 8",G38&lt;=Data!$AH$8,"Stage 9"), _xlfn.IFS(G38&gt;Data!$Z$19,"...",G38&gt;Data!$AA$19,"Stage 1",G38&gt;Data!$AB$19,"Stage 2",G38&gt;Data!$AC$19,"Stage 3",G38&gt;Data!$AD$19,"Stage 4",G38&gt;Data!$AE$19,"Stage 5",G38&gt;Data!$AF$19,"Stage 6",G38&gt;Data!$AG$19,"Stage 7",G38&gt;Data!$AH$19,"Stage 8",G38&lt;=Data!$AH$19,"Stage 9")))))</f>
        <v/>
      </c>
      <c r="K38" s="266" t="str" cm="1">
        <f t="array" ref="K38">IFERROR(_xlfn.IFNA(
                      _xlfn.IFS(
                      G38="", "",
                      G38=0, "",
                      AND(E38="U9B",G38&lt;=Data!$AI$8), "U9 Boys record",
                      AND(E38="U11B",G38&lt;=Data!$AI$13), "U11 Boys record",
                      AND(E38="U9G",G38&lt;=Data!$AI$19), "U9 Girls record",
                      AND(E38="U11G",G38&lt;=Data!$AI$24), "U11 Girls record"
                       ),""), "")</f>
        <v/>
      </c>
      <c r="L38" s="26"/>
      <c r="M38" s="26"/>
      <c r="P38" s="191">
        <f t="shared" si="0"/>
        <v>0</v>
      </c>
      <c r="Q38" s="192">
        <f t="shared" si="1"/>
        <v>0</v>
      </c>
      <c r="R38" s="193">
        <f t="shared" si="2"/>
        <v>0</v>
      </c>
      <c r="S38" s="192">
        <f t="shared" si="3"/>
        <v>0</v>
      </c>
      <c r="T38" s="194">
        <f t="shared" si="4"/>
        <v>0</v>
      </c>
    </row>
    <row r="39" spans="1:20" s="11" customFormat="1" ht="16" customHeight="1">
      <c r="A39" s="187" t="s">
        <v>3</v>
      </c>
      <c r="B39" s="188" t="str">
        <f>IF(ISNA(VLOOKUP($F39,DECLARATIONS!C$5:D$292,2,FALSE)),"",IF(VLOOKUP($F39,DECLARATIONS!C$5:D$292,2,FALSE)="","NOT DECLARED",IF(ISNA(_xlfn.TEXTBEFORE(VLOOKUP($F39,DECLARATIONS!C$5:D$292,2,FALSE)," ")),VLOOKUP($F39,DECLARATIONS!C$5:D$292,2,FALSE),_xlfn.TEXTBEFORE(VLOOKUP($F39,DECLARATIONS!C$5:D$292,2,FALSE)," "))))</f>
        <v/>
      </c>
      <c r="C39" s="188" t="str">
        <f>IF(ISNA(VLOOKUP($F39,DECLARATIONS!C$5:D$292,2,FALSE)),"",IF(VLOOKUP($F39,DECLARATIONS!C$5:D$292,2,FALSE)="","NOT DECLARED",IF(ISNA(_xlfn.TEXTAFTER(VLOOKUP($F39,DECLARATIONS!C$5:D$292,2,FALSE)," ")),VLOOKUP($F39,DECLARATIONS!C$5:D$292,2,FALSE),_xlfn.TEXTAFTER(VLOOKUP($F39,DECLARATIONS!C$5:D$292,2,FALSE)," "))))</f>
        <v/>
      </c>
      <c r="D39" s="188" t="str">
        <f>IF(ISNA(VLOOKUP($F39,DECLARATIONS!$C$5:$G$292,5,FALSE)),"",IF(VLOOKUP($F39,DECLARATIONS!$C$5:$G$292,5,FALSE)="","NOT DECLARED",VLOOKUP($F39,DECLARATIONS!$C$5:$G$292,5,FALSE)))</f>
        <v/>
      </c>
      <c r="E39" s="188" t="str">
        <f>IF(ISNA(VLOOKUP($F39,DECLARATIONS!$C$5:$F$292,4,FALSE)),"",IF(VLOOKUP($F39,DECLARATIONS!$C$5:$F$292,4,FALSE)="","NOT DECLARED",VLOOKUP($F39,DECLARATIONS!$C$5:$F$292,4,FALSE)&amp;LEFT(VLOOKUP($F39,DECLARATIONS!$C$5:$H$292,6,FALSE))))</f>
        <v/>
      </c>
      <c r="F39" s="91"/>
      <c r="G39" s="189">
        <v>0</v>
      </c>
      <c r="H39" s="188" t="str">
        <f>IF(ISNA(VLOOKUP(F39,DECLARATIONS!C$5:D$292,2,FALSE)),"",IF(VLOOKUP(F39,DECLARATIONS!C$5:D$292,2,FALSE)="","NOTDECLARED",VLOOKUP(F39,DECLARATIONS!C$5:D$292,2,FALSE)))</f>
        <v/>
      </c>
      <c r="I39" s="190">
        <f>IF(LOWER(G39)="dnf",1,IF(T39&lt;ScoringTable!C$3,ScoringTable!I$2,VLOOKUP((1000-T39),ScoringTable!H$2:I$95,2)))</f>
        <v>0</v>
      </c>
      <c r="J39" s="186" t="str" cm="1">
        <f t="array" ref="J39">IF(OR(ISBLANK(G39),G39=0), "", IF(NOT(ISNUMBER(G39)), "Not a valid time", IF(E39="","", IF(RIGHT(E39)="B", _xlfn.IFS(G39&gt;Data!$Z$8,"...",G39&gt;Data!$AA$8,"Stage 1",G39&gt;Data!$AB$8,"Stage 2",G39&gt;Data!$AC$8,"Stage 3",G39&gt;Data!$AD$8,"Stage 4",G39&gt;Data!$AE$8,"Stage 5",G39&gt;Data!$AF$8,"Stage 6",G39&gt;Data!$AG$8,"Stage 7",G39&gt;Data!$AH$8,"Stage 8",G39&lt;=Data!$AH$8,"Stage 9"), _xlfn.IFS(G39&gt;Data!$Z$19,"...",G39&gt;Data!$AA$19,"Stage 1",G39&gt;Data!$AB$19,"Stage 2",G39&gt;Data!$AC$19,"Stage 3",G39&gt;Data!$AD$19,"Stage 4",G39&gt;Data!$AE$19,"Stage 5",G39&gt;Data!$AF$19,"Stage 6",G39&gt;Data!$AG$19,"Stage 7",G39&gt;Data!$AH$19,"Stage 8",G39&lt;=Data!$AH$19,"Stage 9")))))</f>
        <v/>
      </c>
      <c r="K39" s="266" t="str" cm="1">
        <f t="array" ref="K39">IFERROR(_xlfn.IFNA(
                      _xlfn.IFS(
                      G39="", "",
                      G39=0, "",
                      AND(E39="U9B",G39&lt;=Data!$AI$8), "U9 Boys record",
                      AND(E39="U11B",G39&lt;=Data!$AI$13), "U11 Boys record",
                      AND(E39="U9G",G39&lt;=Data!$AI$19), "U9 Girls record",
                      AND(E39="U11G",G39&lt;=Data!$AI$24), "U11 Girls record"
                       ),""), "")</f>
        <v/>
      </c>
      <c r="L39" s="26"/>
      <c r="M39" s="26"/>
      <c r="P39" s="191">
        <f t="shared" si="0"/>
        <v>0</v>
      </c>
      <c r="Q39" s="192">
        <f t="shared" si="1"/>
        <v>0</v>
      </c>
      <c r="R39" s="193">
        <f t="shared" si="2"/>
        <v>0</v>
      </c>
      <c r="S39" s="192">
        <f t="shared" si="3"/>
        <v>0</v>
      </c>
      <c r="T39" s="194">
        <f t="shared" si="4"/>
        <v>0</v>
      </c>
    </row>
    <row r="40" spans="1:20" s="11" customFormat="1" ht="16" customHeight="1">
      <c r="A40" s="187" t="s">
        <v>3</v>
      </c>
      <c r="B40" s="188" t="str">
        <f>IF(ISNA(VLOOKUP($F40,DECLARATIONS!C$5:D$292,2,FALSE)),"",IF(VLOOKUP($F40,DECLARATIONS!C$5:D$292,2,FALSE)="","NOT DECLARED",IF(ISNA(_xlfn.TEXTBEFORE(VLOOKUP($F40,DECLARATIONS!C$5:D$292,2,FALSE)," ")),VLOOKUP($F40,DECLARATIONS!C$5:D$292,2,FALSE),_xlfn.TEXTBEFORE(VLOOKUP($F40,DECLARATIONS!C$5:D$292,2,FALSE)," "))))</f>
        <v/>
      </c>
      <c r="C40" s="188" t="str">
        <f>IF(ISNA(VLOOKUP($F40,DECLARATIONS!C$5:D$292,2,FALSE)),"",IF(VLOOKUP($F40,DECLARATIONS!C$5:D$292,2,FALSE)="","NOT DECLARED",IF(ISNA(_xlfn.TEXTAFTER(VLOOKUP($F40,DECLARATIONS!C$5:D$292,2,FALSE)," ")),VLOOKUP($F40,DECLARATIONS!C$5:D$292,2,FALSE),_xlfn.TEXTAFTER(VLOOKUP($F40,DECLARATIONS!C$5:D$292,2,FALSE)," "))))</f>
        <v/>
      </c>
      <c r="D40" s="188" t="str">
        <f>IF(ISNA(VLOOKUP($F40,DECLARATIONS!$C$5:$G$292,5,FALSE)),"",IF(VLOOKUP($F40,DECLARATIONS!$C$5:$G$292,5,FALSE)="","NOT DECLARED",VLOOKUP($F40,DECLARATIONS!$C$5:$G$292,5,FALSE)))</f>
        <v/>
      </c>
      <c r="E40" s="188" t="str">
        <f>IF(ISNA(VLOOKUP($F40,DECLARATIONS!$C$5:$F$292,4,FALSE)),"",IF(VLOOKUP($F40,DECLARATIONS!$C$5:$F$292,4,FALSE)="","NOT DECLARED",VLOOKUP($F40,DECLARATIONS!$C$5:$F$292,4,FALSE)&amp;LEFT(VLOOKUP($F40,DECLARATIONS!$C$5:$H$292,6,FALSE))))</f>
        <v/>
      </c>
      <c r="F40" s="91"/>
      <c r="G40" s="189">
        <v>0</v>
      </c>
      <c r="H40" s="188" t="str">
        <f>IF(ISNA(VLOOKUP(F40,DECLARATIONS!C$5:D$292,2,FALSE)),"",IF(VLOOKUP(F40,DECLARATIONS!C$5:D$292,2,FALSE)="","NOTDECLARED",VLOOKUP(F40,DECLARATIONS!C$5:D$292,2,FALSE)))</f>
        <v/>
      </c>
      <c r="I40" s="190">
        <f>IF(LOWER(G40)="dnf",1,IF(T40&lt;ScoringTable!C$3,ScoringTable!I$2,VLOOKUP((1000-T40),ScoringTable!H$2:I$95,2)))</f>
        <v>0</v>
      </c>
      <c r="J40" s="186" t="str" cm="1">
        <f t="array" ref="J40">IF(OR(ISBLANK(G40),G40=0), "", IF(NOT(ISNUMBER(G40)), "Not a valid time", IF(E40="","", IF(RIGHT(E40)="B", _xlfn.IFS(G40&gt;Data!$Z$8,"...",G40&gt;Data!$AA$8,"Stage 1",G40&gt;Data!$AB$8,"Stage 2",G40&gt;Data!$AC$8,"Stage 3",G40&gt;Data!$AD$8,"Stage 4",G40&gt;Data!$AE$8,"Stage 5",G40&gt;Data!$AF$8,"Stage 6",G40&gt;Data!$AG$8,"Stage 7",G40&gt;Data!$AH$8,"Stage 8",G40&lt;=Data!$AH$8,"Stage 9"), _xlfn.IFS(G40&gt;Data!$Z$19,"...",G40&gt;Data!$AA$19,"Stage 1",G40&gt;Data!$AB$19,"Stage 2",G40&gt;Data!$AC$19,"Stage 3",G40&gt;Data!$AD$19,"Stage 4",G40&gt;Data!$AE$19,"Stage 5",G40&gt;Data!$AF$19,"Stage 6",G40&gt;Data!$AG$19,"Stage 7",G40&gt;Data!$AH$19,"Stage 8",G40&lt;=Data!$AH$19,"Stage 9")))))</f>
        <v/>
      </c>
      <c r="K40" s="266" t="str" cm="1">
        <f t="array" ref="K40">IFERROR(_xlfn.IFNA(
                      _xlfn.IFS(
                      G40="", "",
                      G40=0, "",
                      AND(E40="U9B",G40&lt;=Data!$AI$8), "U9 Boys record",
                      AND(E40="U11B",G40&lt;=Data!$AI$13), "U11 Boys record",
                      AND(E40="U9G",G40&lt;=Data!$AI$19), "U9 Girls record",
                      AND(E40="U11G",G40&lt;=Data!$AI$24), "U11 Girls record"
                       ),""), "")</f>
        <v/>
      </c>
      <c r="L40" s="26"/>
      <c r="M40" s="26"/>
      <c r="P40" s="191">
        <f t="shared" si="0"/>
        <v>0</v>
      </c>
      <c r="Q40" s="192">
        <f t="shared" si="1"/>
        <v>0</v>
      </c>
      <c r="R40" s="193">
        <f t="shared" si="2"/>
        <v>0</v>
      </c>
      <c r="S40" s="192">
        <f t="shared" si="3"/>
        <v>0</v>
      </c>
      <c r="T40" s="194">
        <f t="shared" si="4"/>
        <v>0</v>
      </c>
    </row>
    <row r="41" spans="1:20" s="11" customFormat="1" ht="16" customHeight="1">
      <c r="A41" s="187" t="s">
        <v>3</v>
      </c>
      <c r="B41" s="188" t="str">
        <f>IF(ISNA(VLOOKUP($F41,DECLARATIONS!C$5:D$292,2,FALSE)),"",IF(VLOOKUP($F41,DECLARATIONS!C$5:D$292,2,FALSE)="","NOT DECLARED",IF(ISNA(_xlfn.TEXTBEFORE(VLOOKUP($F41,DECLARATIONS!C$5:D$292,2,FALSE)," ")),VLOOKUP($F41,DECLARATIONS!C$5:D$292,2,FALSE),_xlfn.TEXTBEFORE(VLOOKUP($F41,DECLARATIONS!C$5:D$292,2,FALSE)," "))))</f>
        <v/>
      </c>
      <c r="C41" s="188" t="str">
        <f>IF(ISNA(VLOOKUP($F41,DECLARATIONS!C$5:D$292,2,FALSE)),"",IF(VLOOKUP($F41,DECLARATIONS!C$5:D$292,2,FALSE)="","NOT DECLARED",IF(ISNA(_xlfn.TEXTAFTER(VLOOKUP($F41,DECLARATIONS!C$5:D$292,2,FALSE)," ")),VLOOKUP($F41,DECLARATIONS!C$5:D$292,2,FALSE),_xlfn.TEXTAFTER(VLOOKUP($F41,DECLARATIONS!C$5:D$292,2,FALSE)," "))))</f>
        <v/>
      </c>
      <c r="D41" s="188" t="str">
        <f>IF(ISNA(VLOOKUP($F41,DECLARATIONS!$C$5:$G$292,5,FALSE)),"",IF(VLOOKUP($F41,DECLARATIONS!$C$5:$G$292,5,FALSE)="","NOT DECLARED",VLOOKUP($F41,DECLARATIONS!$C$5:$G$292,5,FALSE)))</f>
        <v/>
      </c>
      <c r="E41" s="188" t="str">
        <f>IF(ISNA(VLOOKUP($F41,DECLARATIONS!$C$5:$F$292,4,FALSE)),"",IF(VLOOKUP($F41,DECLARATIONS!$C$5:$F$292,4,FALSE)="","NOT DECLARED",VLOOKUP($F41,DECLARATIONS!$C$5:$F$292,4,FALSE)&amp;LEFT(VLOOKUP($F41,DECLARATIONS!$C$5:$H$292,6,FALSE))))</f>
        <v/>
      </c>
      <c r="F41" s="91"/>
      <c r="G41" s="189">
        <v>0</v>
      </c>
      <c r="H41" s="188" t="str">
        <f>IF(ISNA(VLOOKUP(F41,DECLARATIONS!C$5:D$292,2,FALSE)),"",IF(VLOOKUP(F41,DECLARATIONS!C$5:D$292,2,FALSE)="","NOTDECLARED",VLOOKUP(F41,DECLARATIONS!C$5:D$292,2,FALSE)))</f>
        <v/>
      </c>
      <c r="I41" s="190">
        <f>IF(LOWER(G41)="dnf",1,IF(T41&lt;ScoringTable!C$3,ScoringTable!I$2,VLOOKUP((1000-T41),ScoringTable!H$2:I$95,2)))</f>
        <v>0</v>
      </c>
      <c r="J41" s="186" t="str" cm="1">
        <f t="array" ref="J41">IF(OR(ISBLANK(G41),G41=0), "", IF(NOT(ISNUMBER(G41)), "Not a valid time", IF(E41="","", IF(RIGHT(E41)="B", _xlfn.IFS(G41&gt;Data!$Z$8,"...",G41&gt;Data!$AA$8,"Stage 1",G41&gt;Data!$AB$8,"Stage 2",G41&gt;Data!$AC$8,"Stage 3",G41&gt;Data!$AD$8,"Stage 4",G41&gt;Data!$AE$8,"Stage 5",G41&gt;Data!$AF$8,"Stage 6",G41&gt;Data!$AG$8,"Stage 7",G41&gt;Data!$AH$8,"Stage 8",G41&lt;=Data!$AH$8,"Stage 9"), _xlfn.IFS(G41&gt;Data!$Z$19,"...",G41&gt;Data!$AA$19,"Stage 1",G41&gt;Data!$AB$19,"Stage 2",G41&gt;Data!$AC$19,"Stage 3",G41&gt;Data!$AD$19,"Stage 4",G41&gt;Data!$AE$19,"Stage 5",G41&gt;Data!$AF$19,"Stage 6",G41&gt;Data!$AG$19,"Stage 7",G41&gt;Data!$AH$19,"Stage 8",G41&lt;=Data!$AH$19,"Stage 9")))))</f>
        <v/>
      </c>
      <c r="K41" s="266" t="str" cm="1">
        <f t="array" ref="K41">IFERROR(_xlfn.IFNA(
                      _xlfn.IFS(
                      G41="", "",
                      G41=0, "",
                      AND(E41="U9B",G41&lt;=Data!$AI$8), "U9 Boys record",
                      AND(E41="U11B",G41&lt;=Data!$AI$13), "U11 Boys record",
                      AND(E41="U9G",G41&lt;=Data!$AI$19), "U9 Girls record",
                      AND(E41="U11G",G41&lt;=Data!$AI$24), "U11 Girls record"
                       ),""), "")</f>
        <v/>
      </c>
      <c r="L41" s="26"/>
      <c r="M41" s="26"/>
      <c r="P41" s="191">
        <f t="shared" si="0"/>
        <v>0</v>
      </c>
      <c r="Q41" s="192">
        <f t="shared" si="1"/>
        <v>0</v>
      </c>
      <c r="R41" s="193">
        <f t="shared" si="2"/>
        <v>0</v>
      </c>
      <c r="S41" s="192">
        <f t="shared" si="3"/>
        <v>0</v>
      </c>
      <c r="T41" s="194">
        <f t="shared" si="4"/>
        <v>0</v>
      </c>
    </row>
    <row r="42" spans="1:20" s="11" customFormat="1" ht="16" customHeight="1">
      <c r="A42" s="187" t="s">
        <v>3</v>
      </c>
      <c r="B42" s="188" t="str">
        <f>IF(ISNA(VLOOKUP($F42,DECLARATIONS!C$5:D$292,2,FALSE)),"",IF(VLOOKUP($F42,DECLARATIONS!C$5:D$292,2,FALSE)="","NOT DECLARED",IF(ISNA(_xlfn.TEXTBEFORE(VLOOKUP($F42,DECLARATIONS!C$5:D$292,2,FALSE)," ")),VLOOKUP($F42,DECLARATIONS!C$5:D$292,2,FALSE),_xlfn.TEXTBEFORE(VLOOKUP($F42,DECLARATIONS!C$5:D$292,2,FALSE)," "))))</f>
        <v/>
      </c>
      <c r="C42" s="188" t="str">
        <f>IF(ISNA(VLOOKUP($F42,DECLARATIONS!C$5:D$292,2,FALSE)),"",IF(VLOOKUP($F42,DECLARATIONS!C$5:D$292,2,FALSE)="","NOT DECLARED",IF(ISNA(_xlfn.TEXTAFTER(VLOOKUP($F42,DECLARATIONS!C$5:D$292,2,FALSE)," ")),VLOOKUP($F42,DECLARATIONS!C$5:D$292,2,FALSE),_xlfn.TEXTAFTER(VLOOKUP($F42,DECLARATIONS!C$5:D$292,2,FALSE)," "))))</f>
        <v/>
      </c>
      <c r="D42" s="188" t="str">
        <f>IF(ISNA(VLOOKUP($F42,DECLARATIONS!$C$5:$G$292,5,FALSE)),"",IF(VLOOKUP($F42,DECLARATIONS!$C$5:$G$292,5,FALSE)="","NOT DECLARED",VLOOKUP($F42,DECLARATIONS!$C$5:$G$292,5,FALSE)))</f>
        <v/>
      </c>
      <c r="E42" s="188" t="str">
        <f>IF(ISNA(VLOOKUP($F42,DECLARATIONS!$C$5:$F$292,4,FALSE)),"",IF(VLOOKUP($F42,DECLARATIONS!$C$5:$F$292,4,FALSE)="","NOT DECLARED",VLOOKUP($F42,DECLARATIONS!$C$5:$F$292,4,FALSE)&amp;LEFT(VLOOKUP($F42,DECLARATIONS!$C$5:$H$292,6,FALSE))))</f>
        <v/>
      </c>
      <c r="F42" s="91"/>
      <c r="G42" s="189">
        <v>0</v>
      </c>
      <c r="H42" s="188" t="str">
        <f>IF(ISNA(VLOOKUP(F42,DECLARATIONS!C$5:D$292,2,FALSE)),"",IF(VLOOKUP(F42,DECLARATIONS!C$5:D$292,2,FALSE)="","NOTDECLARED",VLOOKUP(F42,DECLARATIONS!C$5:D$292,2,FALSE)))</f>
        <v/>
      </c>
      <c r="I42" s="190">
        <f>IF(LOWER(G42)="dnf",1,IF(T42&lt;ScoringTable!C$3,ScoringTable!I$2,VLOOKUP((1000-T42),ScoringTable!H$2:I$95,2)))</f>
        <v>0</v>
      </c>
      <c r="J42" s="186" t="str" cm="1">
        <f t="array" ref="J42">IF(OR(ISBLANK(G42),G42=0), "", IF(NOT(ISNUMBER(G42)), "Not a valid time", IF(E42="","", IF(RIGHT(E42)="B", _xlfn.IFS(G42&gt;Data!$Z$8,"...",G42&gt;Data!$AA$8,"Stage 1",G42&gt;Data!$AB$8,"Stage 2",G42&gt;Data!$AC$8,"Stage 3",G42&gt;Data!$AD$8,"Stage 4",G42&gt;Data!$AE$8,"Stage 5",G42&gt;Data!$AF$8,"Stage 6",G42&gt;Data!$AG$8,"Stage 7",G42&gt;Data!$AH$8,"Stage 8",G42&lt;=Data!$AH$8,"Stage 9"), _xlfn.IFS(G42&gt;Data!$Z$19,"...",G42&gt;Data!$AA$19,"Stage 1",G42&gt;Data!$AB$19,"Stage 2",G42&gt;Data!$AC$19,"Stage 3",G42&gt;Data!$AD$19,"Stage 4",G42&gt;Data!$AE$19,"Stage 5",G42&gt;Data!$AF$19,"Stage 6",G42&gt;Data!$AG$19,"Stage 7",G42&gt;Data!$AH$19,"Stage 8",G42&lt;=Data!$AH$19,"Stage 9")))))</f>
        <v/>
      </c>
      <c r="K42" s="266" t="str" cm="1">
        <f t="array" ref="K42">IFERROR(_xlfn.IFNA(
                      _xlfn.IFS(
                      G42="", "",
                      G42=0, "",
                      AND(E42="U9B",G42&lt;=Data!$AI$8), "U9 Boys record",
                      AND(E42="U11B",G42&lt;=Data!$AI$13), "U11 Boys record",
                      AND(E42="U9G",G42&lt;=Data!$AI$19), "U9 Girls record",
                      AND(E42="U11G",G42&lt;=Data!$AI$24), "U11 Girls record"
                       ),""), "")</f>
        <v/>
      </c>
      <c r="L42" s="26"/>
      <c r="M42" s="26"/>
      <c r="P42" s="191">
        <f t="shared" si="0"/>
        <v>0</v>
      </c>
      <c r="Q42" s="192">
        <f t="shared" si="1"/>
        <v>0</v>
      </c>
      <c r="R42" s="193">
        <f t="shared" si="2"/>
        <v>0</v>
      </c>
      <c r="S42" s="192">
        <f t="shared" si="3"/>
        <v>0</v>
      </c>
      <c r="T42" s="194">
        <f t="shared" si="4"/>
        <v>0</v>
      </c>
    </row>
    <row r="43" spans="1:20" s="11" customFormat="1" ht="16" customHeight="1">
      <c r="A43" s="187" t="s">
        <v>3</v>
      </c>
      <c r="B43" s="188" t="str">
        <f>IF(ISNA(VLOOKUP($F43,DECLARATIONS!C$5:D$292,2,FALSE)),"",IF(VLOOKUP($F43,DECLARATIONS!C$5:D$292,2,FALSE)="","NOT DECLARED",IF(ISNA(_xlfn.TEXTBEFORE(VLOOKUP($F43,DECLARATIONS!C$5:D$292,2,FALSE)," ")),VLOOKUP($F43,DECLARATIONS!C$5:D$292,2,FALSE),_xlfn.TEXTBEFORE(VLOOKUP($F43,DECLARATIONS!C$5:D$292,2,FALSE)," "))))</f>
        <v/>
      </c>
      <c r="C43" s="188" t="str">
        <f>IF(ISNA(VLOOKUP($F43,DECLARATIONS!C$5:D$292,2,FALSE)),"",IF(VLOOKUP($F43,DECLARATIONS!C$5:D$292,2,FALSE)="","NOT DECLARED",IF(ISNA(_xlfn.TEXTAFTER(VLOOKUP($F43,DECLARATIONS!C$5:D$292,2,FALSE)," ")),VLOOKUP($F43,DECLARATIONS!C$5:D$292,2,FALSE),_xlfn.TEXTAFTER(VLOOKUP($F43,DECLARATIONS!C$5:D$292,2,FALSE)," "))))</f>
        <v/>
      </c>
      <c r="D43" s="188" t="str">
        <f>IF(ISNA(VLOOKUP($F43,DECLARATIONS!$C$5:$G$292,5,FALSE)),"",IF(VLOOKUP($F43,DECLARATIONS!$C$5:$G$292,5,FALSE)="","NOT DECLARED",VLOOKUP($F43,DECLARATIONS!$C$5:$G$292,5,FALSE)))</f>
        <v/>
      </c>
      <c r="E43" s="188" t="str">
        <f>IF(ISNA(VLOOKUP($F43,DECLARATIONS!$C$5:$F$292,4,FALSE)),"",IF(VLOOKUP($F43,DECLARATIONS!$C$5:$F$292,4,FALSE)="","NOT DECLARED",VLOOKUP($F43,DECLARATIONS!$C$5:$F$292,4,FALSE)&amp;LEFT(VLOOKUP($F43,DECLARATIONS!$C$5:$H$292,6,FALSE))))</f>
        <v/>
      </c>
      <c r="F43" s="91"/>
      <c r="G43" s="189">
        <v>0</v>
      </c>
      <c r="H43" s="188" t="str">
        <f>IF(ISNA(VLOOKUP(F43,DECLARATIONS!C$5:D$292,2,FALSE)),"",IF(VLOOKUP(F43,DECLARATIONS!C$5:D$292,2,FALSE)="","NOTDECLARED",VLOOKUP(F43,DECLARATIONS!C$5:D$292,2,FALSE)))</f>
        <v/>
      </c>
      <c r="I43" s="190">
        <f>IF(LOWER(G43)="dnf",1,IF(T43&lt;ScoringTable!C$3,ScoringTable!I$2,VLOOKUP((1000-T43),ScoringTable!H$2:I$95,2)))</f>
        <v>0</v>
      </c>
      <c r="J43" s="186" t="str" cm="1">
        <f t="array" ref="J43">IF(OR(ISBLANK(G43),G43=0), "", IF(NOT(ISNUMBER(G43)), "Not a valid time", IF(E43="","", IF(RIGHT(E43)="B", _xlfn.IFS(G43&gt;Data!$Z$8,"...",G43&gt;Data!$AA$8,"Stage 1",G43&gt;Data!$AB$8,"Stage 2",G43&gt;Data!$AC$8,"Stage 3",G43&gt;Data!$AD$8,"Stage 4",G43&gt;Data!$AE$8,"Stage 5",G43&gt;Data!$AF$8,"Stage 6",G43&gt;Data!$AG$8,"Stage 7",G43&gt;Data!$AH$8,"Stage 8",G43&lt;=Data!$AH$8,"Stage 9"), _xlfn.IFS(G43&gt;Data!$Z$19,"...",G43&gt;Data!$AA$19,"Stage 1",G43&gt;Data!$AB$19,"Stage 2",G43&gt;Data!$AC$19,"Stage 3",G43&gt;Data!$AD$19,"Stage 4",G43&gt;Data!$AE$19,"Stage 5",G43&gt;Data!$AF$19,"Stage 6",G43&gt;Data!$AG$19,"Stage 7",G43&gt;Data!$AH$19,"Stage 8",G43&lt;=Data!$AH$19,"Stage 9")))))</f>
        <v/>
      </c>
      <c r="K43" s="266" t="str" cm="1">
        <f t="array" ref="K43">IFERROR(_xlfn.IFNA(
                      _xlfn.IFS(
                      G43="", "",
                      G43=0, "",
                      AND(E43="U9B",G43&lt;=Data!$AI$8), "U9 Boys record",
                      AND(E43="U11B",G43&lt;=Data!$AI$13), "U11 Boys record",
                      AND(E43="U9G",G43&lt;=Data!$AI$19), "U9 Girls record",
                      AND(E43="U11G",G43&lt;=Data!$AI$24), "U11 Girls record"
                       ),""), "")</f>
        <v/>
      </c>
      <c r="L43" s="26"/>
      <c r="M43" s="26"/>
      <c r="P43" s="191">
        <f t="shared" si="0"/>
        <v>0</v>
      </c>
      <c r="Q43" s="192">
        <f t="shared" si="1"/>
        <v>0</v>
      </c>
      <c r="R43" s="193">
        <f t="shared" si="2"/>
        <v>0</v>
      </c>
      <c r="S43" s="192">
        <f t="shared" si="3"/>
        <v>0</v>
      </c>
      <c r="T43" s="194">
        <f t="shared" si="4"/>
        <v>0</v>
      </c>
    </row>
    <row r="44" spans="1:20" s="11" customFormat="1" ht="16" customHeight="1">
      <c r="A44" s="187" t="s">
        <v>3</v>
      </c>
      <c r="B44" s="188" t="str">
        <f>IF(ISNA(VLOOKUP($F44,DECLARATIONS!C$5:D$292,2,FALSE)),"",IF(VLOOKUP($F44,DECLARATIONS!C$5:D$292,2,FALSE)="","NOT DECLARED",IF(ISNA(_xlfn.TEXTBEFORE(VLOOKUP($F44,DECLARATIONS!C$5:D$292,2,FALSE)," ")),VLOOKUP($F44,DECLARATIONS!C$5:D$292,2,FALSE),_xlfn.TEXTBEFORE(VLOOKUP($F44,DECLARATIONS!C$5:D$292,2,FALSE)," "))))</f>
        <v/>
      </c>
      <c r="C44" s="188" t="str">
        <f>IF(ISNA(VLOOKUP($F44,DECLARATIONS!C$5:D$292,2,FALSE)),"",IF(VLOOKUP($F44,DECLARATIONS!C$5:D$292,2,FALSE)="","NOT DECLARED",IF(ISNA(_xlfn.TEXTAFTER(VLOOKUP($F44,DECLARATIONS!C$5:D$292,2,FALSE)," ")),VLOOKUP($F44,DECLARATIONS!C$5:D$292,2,FALSE),_xlfn.TEXTAFTER(VLOOKUP($F44,DECLARATIONS!C$5:D$292,2,FALSE)," "))))</f>
        <v/>
      </c>
      <c r="D44" s="188" t="str">
        <f>IF(ISNA(VLOOKUP($F44,DECLARATIONS!$C$5:$G$292,5,FALSE)),"",IF(VLOOKUP($F44,DECLARATIONS!$C$5:$G$292,5,FALSE)="","NOT DECLARED",VLOOKUP($F44,DECLARATIONS!$C$5:$G$292,5,FALSE)))</f>
        <v/>
      </c>
      <c r="E44" s="188" t="str">
        <f>IF(ISNA(VLOOKUP($F44,DECLARATIONS!$C$5:$F$292,4,FALSE)),"",IF(VLOOKUP($F44,DECLARATIONS!$C$5:$F$292,4,FALSE)="","NOT DECLARED",VLOOKUP($F44,DECLARATIONS!$C$5:$F$292,4,FALSE)&amp;LEFT(VLOOKUP($F44,DECLARATIONS!$C$5:$H$292,6,FALSE))))</f>
        <v/>
      </c>
      <c r="F44" s="91"/>
      <c r="G44" s="189">
        <v>0</v>
      </c>
      <c r="H44" s="188" t="str">
        <f>IF(ISNA(VLOOKUP(F44,DECLARATIONS!C$5:D$292,2,FALSE)),"",IF(VLOOKUP(F44,DECLARATIONS!C$5:D$292,2,FALSE)="","NOTDECLARED",VLOOKUP(F44,DECLARATIONS!C$5:D$292,2,FALSE)))</f>
        <v/>
      </c>
      <c r="I44" s="190">
        <f>IF(LOWER(G44)="dnf",1,IF(T44&lt;ScoringTable!C$3,ScoringTable!I$2,VLOOKUP((1000-T44),ScoringTable!H$2:I$95,2)))</f>
        <v>0</v>
      </c>
      <c r="J44" s="186" t="str" cm="1">
        <f t="array" ref="J44">IF(OR(ISBLANK(G44),G44=0), "", IF(NOT(ISNUMBER(G44)), "Not a valid time", IF(E44="","", IF(RIGHT(E44)="B", _xlfn.IFS(G44&gt;Data!$Z$8,"...",G44&gt;Data!$AA$8,"Stage 1",G44&gt;Data!$AB$8,"Stage 2",G44&gt;Data!$AC$8,"Stage 3",G44&gt;Data!$AD$8,"Stage 4",G44&gt;Data!$AE$8,"Stage 5",G44&gt;Data!$AF$8,"Stage 6",G44&gt;Data!$AG$8,"Stage 7",G44&gt;Data!$AH$8,"Stage 8",G44&lt;=Data!$AH$8,"Stage 9"), _xlfn.IFS(G44&gt;Data!$Z$19,"...",G44&gt;Data!$AA$19,"Stage 1",G44&gt;Data!$AB$19,"Stage 2",G44&gt;Data!$AC$19,"Stage 3",G44&gt;Data!$AD$19,"Stage 4",G44&gt;Data!$AE$19,"Stage 5",G44&gt;Data!$AF$19,"Stage 6",G44&gt;Data!$AG$19,"Stage 7",G44&gt;Data!$AH$19,"Stage 8",G44&lt;=Data!$AH$19,"Stage 9")))))</f>
        <v/>
      </c>
      <c r="K44" s="266" t="str" cm="1">
        <f t="array" ref="K44">IFERROR(_xlfn.IFNA(
                      _xlfn.IFS(
                      G44="", "",
                      G44=0, "",
                      AND(E44="U9B",G44&lt;=Data!$AI$8), "U9 Boys record",
                      AND(E44="U11B",G44&lt;=Data!$AI$13), "U11 Boys record",
                      AND(E44="U9G",G44&lt;=Data!$AI$19), "U9 Girls record",
                      AND(E44="U11G",G44&lt;=Data!$AI$24), "U11 Girls record"
                       ),""), "")</f>
        <v/>
      </c>
      <c r="L44" s="26"/>
      <c r="M44" s="26"/>
      <c r="P44" s="191">
        <f t="shared" si="0"/>
        <v>0</v>
      </c>
      <c r="Q44" s="192">
        <f t="shared" si="1"/>
        <v>0</v>
      </c>
      <c r="R44" s="193">
        <f t="shared" si="2"/>
        <v>0</v>
      </c>
      <c r="S44" s="192">
        <f t="shared" si="3"/>
        <v>0</v>
      </c>
      <c r="T44" s="194">
        <f t="shared" si="4"/>
        <v>0</v>
      </c>
    </row>
    <row r="45" spans="1:20" s="11" customFormat="1" ht="16" customHeight="1">
      <c r="A45" s="187" t="s">
        <v>3</v>
      </c>
      <c r="B45" s="188" t="str">
        <f>IF(ISNA(VLOOKUP($F45,DECLARATIONS!C$5:D$292,2,FALSE)),"",IF(VLOOKUP($F45,DECLARATIONS!C$5:D$292,2,FALSE)="","NOT DECLARED",IF(ISNA(_xlfn.TEXTBEFORE(VLOOKUP($F45,DECLARATIONS!C$5:D$292,2,FALSE)," ")),VLOOKUP($F45,DECLARATIONS!C$5:D$292,2,FALSE),_xlfn.TEXTBEFORE(VLOOKUP($F45,DECLARATIONS!C$5:D$292,2,FALSE)," "))))</f>
        <v/>
      </c>
      <c r="C45" s="188" t="str">
        <f>IF(ISNA(VLOOKUP($F45,DECLARATIONS!C$5:D$292,2,FALSE)),"",IF(VLOOKUP($F45,DECLARATIONS!C$5:D$292,2,FALSE)="","NOT DECLARED",IF(ISNA(_xlfn.TEXTAFTER(VLOOKUP($F45,DECLARATIONS!C$5:D$292,2,FALSE)," ")),VLOOKUP($F45,DECLARATIONS!C$5:D$292,2,FALSE),_xlfn.TEXTAFTER(VLOOKUP($F45,DECLARATIONS!C$5:D$292,2,FALSE)," "))))</f>
        <v/>
      </c>
      <c r="D45" s="188" t="str">
        <f>IF(ISNA(VLOOKUP($F45,DECLARATIONS!$C$5:$G$292,5,FALSE)),"",IF(VLOOKUP($F45,DECLARATIONS!$C$5:$G$292,5,FALSE)="","NOT DECLARED",VLOOKUP($F45,DECLARATIONS!$C$5:$G$292,5,FALSE)))</f>
        <v/>
      </c>
      <c r="E45" s="188" t="str">
        <f>IF(ISNA(VLOOKUP($F45,DECLARATIONS!$C$5:$F$292,4,FALSE)),"",IF(VLOOKUP($F45,DECLARATIONS!$C$5:$F$292,4,FALSE)="","NOT DECLARED",VLOOKUP($F45,DECLARATIONS!$C$5:$F$292,4,FALSE)&amp;LEFT(VLOOKUP($F45,DECLARATIONS!$C$5:$H$292,6,FALSE))))</f>
        <v/>
      </c>
      <c r="F45" s="91"/>
      <c r="G45" s="189">
        <v>0</v>
      </c>
      <c r="H45" s="188" t="str">
        <f>IF(ISNA(VLOOKUP(F45,DECLARATIONS!C$5:D$292,2,FALSE)),"",IF(VLOOKUP(F45,DECLARATIONS!C$5:D$292,2,FALSE)="","NOTDECLARED",VLOOKUP(F45,DECLARATIONS!C$5:D$292,2,FALSE)))</f>
        <v/>
      </c>
      <c r="I45" s="190">
        <f>IF(LOWER(G45)="dnf",1,IF(T45&lt;ScoringTable!C$3,ScoringTable!I$2,VLOOKUP((1000-T45),ScoringTable!H$2:I$95,2)))</f>
        <v>0</v>
      </c>
      <c r="J45" s="186" t="str" cm="1">
        <f t="array" ref="J45">IF(OR(ISBLANK(G45),G45=0), "", IF(NOT(ISNUMBER(G45)), "Not a valid time", IF(E45="","", IF(RIGHT(E45)="B", _xlfn.IFS(G45&gt;Data!$Z$8,"...",G45&gt;Data!$AA$8,"Stage 1",G45&gt;Data!$AB$8,"Stage 2",G45&gt;Data!$AC$8,"Stage 3",G45&gt;Data!$AD$8,"Stage 4",G45&gt;Data!$AE$8,"Stage 5",G45&gt;Data!$AF$8,"Stage 6",G45&gt;Data!$AG$8,"Stage 7",G45&gt;Data!$AH$8,"Stage 8",G45&lt;=Data!$AH$8,"Stage 9"), _xlfn.IFS(G45&gt;Data!$Z$19,"...",G45&gt;Data!$AA$19,"Stage 1",G45&gt;Data!$AB$19,"Stage 2",G45&gt;Data!$AC$19,"Stage 3",G45&gt;Data!$AD$19,"Stage 4",G45&gt;Data!$AE$19,"Stage 5",G45&gt;Data!$AF$19,"Stage 6",G45&gt;Data!$AG$19,"Stage 7",G45&gt;Data!$AH$19,"Stage 8",G45&lt;=Data!$AH$19,"Stage 9")))))</f>
        <v/>
      </c>
      <c r="K45" s="266" t="str" cm="1">
        <f t="array" ref="K45">IFERROR(_xlfn.IFNA(
                      _xlfn.IFS(
                      G45="", "",
                      G45=0, "",
                      AND(E45="U9B",G45&lt;=Data!$AI$8), "U9 Boys record",
                      AND(E45="U11B",G45&lt;=Data!$AI$13), "U11 Boys record",
                      AND(E45="U9G",G45&lt;=Data!$AI$19), "U9 Girls record",
                      AND(E45="U11G",G45&lt;=Data!$AI$24), "U11 Girls record"
                       ),""), "")</f>
        <v/>
      </c>
      <c r="L45" s="26"/>
      <c r="M45" s="26"/>
      <c r="P45" s="191">
        <f t="shared" si="0"/>
        <v>0</v>
      </c>
      <c r="Q45" s="192">
        <f t="shared" si="1"/>
        <v>0</v>
      </c>
      <c r="R45" s="193">
        <f t="shared" si="2"/>
        <v>0</v>
      </c>
      <c r="S45" s="192">
        <f t="shared" si="3"/>
        <v>0</v>
      </c>
      <c r="T45" s="194">
        <f t="shared" si="4"/>
        <v>0</v>
      </c>
    </row>
    <row r="46" spans="1:20" s="11" customFormat="1" ht="16" customHeight="1">
      <c r="A46" s="187" t="s">
        <v>3</v>
      </c>
      <c r="B46" s="188" t="str">
        <f>IF(ISNA(VLOOKUP($F46,DECLARATIONS!C$5:D$292,2,FALSE)),"",IF(VLOOKUP($F46,DECLARATIONS!C$5:D$292,2,FALSE)="","NOT DECLARED",IF(ISNA(_xlfn.TEXTBEFORE(VLOOKUP($F46,DECLARATIONS!C$5:D$292,2,FALSE)," ")),VLOOKUP($F46,DECLARATIONS!C$5:D$292,2,FALSE),_xlfn.TEXTBEFORE(VLOOKUP($F46,DECLARATIONS!C$5:D$292,2,FALSE)," "))))</f>
        <v/>
      </c>
      <c r="C46" s="188" t="str">
        <f>IF(ISNA(VLOOKUP($F46,DECLARATIONS!C$5:D$292,2,FALSE)),"",IF(VLOOKUP($F46,DECLARATIONS!C$5:D$292,2,FALSE)="","NOT DECLARED",IF(ISNA(_xlfn.TEXTAFTER(VLOOKUP($F46,DECLARATIONS!C$5:D$292,2,FALSE)," ")),VLOOKUP($F46,DECLARATIONS!C$5:D$292,2,FALSE),_xlfn.TEXTAFTER(VLOOKUP($F46,DECLARATIONS!C$5:D$292,2,FALSE)," "))))</f>
        <v/>
      </c>
      <c r="D46" s="188" t="str">
        <f>IF(ISNA(VLOOKUP($F46,DECLARATIONS!$C$5:$G$292,5,FALSE)),"",IF(VLOOKUP($F46,DECLARATIONS!$C$5:$G$292,5,FALSE)="","NOT DECLARED",VLOOKUP($F46,DECLARATIONS!$C$5:$G$292,5,FALSE)))</f>
        <v/>
      </c>
      <c r="E46" s="188" t="str">
        <f>IF(ISNA(VLOOKUP($F46,DECLARATIONS!$C$5:$F$292,4,FALSE)),"",IF(VLOOKUP($F46,DECLARATIONS!$C$5:$F$292,4,FALSE)="","NOT DECLARED",VLOOKUP($F46,DECLARATIONS!$C$5:$F$292,4,FALSE)&amp;LEFT(VLOOKUP($F46,DECLARATIONS!$C$5:$H$292,6,FALSE))))</f>
        <v/>
      </c>
      <c r="F46" s="91"/>
      <c r="G46" s="189">
        <v>0</v>
      </c>
      <c r="H46" s="188" t="str">
        <f>IF(ISNA(VLOOKUP(F46,DECLARATIONS!C$5:D$292,2,FALSE)),"",IF(VLOOKUP(F46,DECLARATIONS!C$5:D$292,2,FALSE)="","NOTDECLARED",VLOOKUP(F46,DECLARATIONS!C$5:D$292,2,FALSE)))</f>
        <v/>
      </c>
      <c r="I46" s="190">
        <f>IF(LOWER(G46)="dnf",1,IF(T46&lt;ScoringTable!C$3,ScoringTable!I$2,VLOOKUP((1000-T46),ScoringTable!H$2:I$95,2)))</f>
        <v>0</v>
      </c>
      <c r="J46" s="186" t="str" cm="1">
        <f t="array" ref="J46">IF(OR(ISBLANK(G46),G46=0), "", IF(NOT(ISNUMBER(G46)), "Not a valid time", IF(E46="","", IF(RIGHT(E46)="B", _xlfn.IFS(G46&gt;Data!$Z$8,"...",G46&gt;Data!$AA$8,"Stage 1",G46&gt;Data!$AB$8,"Stage 2",G46&gt;Data!$AC$8,"Stage 3",G46&gt;Data!$AD$8,"Stage 4",G46&gt;Data!$AE$8,"Stage 5",G46&gt;Data!$AF$8,"Stage 6",G46&gt;Data!$AG$8,"Stage 7",G46&gt;Data!$AH$8,"Stage 8",G46&lt;=Data!$AH$8,"Stage 9"), _xlfn.IFS(G46&gt;Data!$Z$19,"...",G46&gt;Data!$AA$19,"Stage 1",G46&gt;Data!$AB$19,"Stage 2",G46&gt;Data!$AC$19,"Stage 3",G46&gt;Data!$AD$19,"Stage 4",G46&gt;Data!$AE$19,"Stage 5",G46&gt;Data!$AF$19,"Stage 6",G46&gt;Data!$AG$19,"Stage 7",G46&gt;Data!$AH$19,"Stage 8",G46&lt;=Data!$AH$19,"Stage 9")))))</f>
        <v/>
      </c>
      <c r="K46" s="266" t="str" cm="1">
        <f t="array" ref="K46">IFERROR(_xlfn.IFNA(
                      _xlfn.IFS(
                      G46="", "",
                      G46=0, "",
                      AND(E46="U9B",G46&lt;=Data!$AI$8), "U9 Boys record",
                      AND(E46="U11B",G46&lt;=Data!$AI$13), "U11 Boys record",
                      AND(E46="U9G",G46&lt;=Data!$AI$19), "U9 Girls record",
                      AND(E46="U11G",G46&lt;=Data!$AI$24), "U11 Girls record"
                       ),""), "")</f>
        <v/>
      </c>
      <c r="L46" s="26"/>
      <c r="M46" s="26"/>
      <c r="P46" s="191">
        <f t="shared" si="0"/>
        <v>0</v>
      </c>
      <c r="Q46" s="192">
        <f t="shared" si="1"/>
        <v>0</v>
      </c>
      <c r="R46" s="193">
        <f t="shared" si="2"/>
        <v>0</v>
      </c>
      <c r="S46" s="192">
        <f t="shared" si="3"/>
        <v>0</v>
      </c>
      <c r="T46" s="194">
        <f t="shared" si="4"/>
        <v>0</v>
      </c>
    </row>
    <row r="47" spans="1:20" s="11" customFormat="1" ht="16" customHeight="1">
      <c r="A47" s="187" t="s">
        <v>3</v>
      </c>
      <c r="B47" s="188" t="str">
        <f>IF(ISNA(VLOOKUP($F47,DECLARATIONS!C$5:D$292,2,FALSE)),"",IF(VLOOKUP($F47,DECLARATIONS!C$5:D$292,2,FALSE)="","NOT DECLARED",IF(ISNA(_xlfn.TEXTBEFORE(VLOOKUP($F47,DECLARATIONS!C$5:D$292,2,FALSE)," ")),VLOOKUP($F47,DECLARATIONS!C$5:D$292,2,FALSE),_xlfn.TEXTBEFORE(VLOOKUP($F47,DECLARATIONS!C$5:D$292,2,FALSE)," "))))</f>
        <v/>
      </c>
      <c r="C47" s="188" t="str">
        <f>IF(ISNA(VLOOKUP($F47,DECLARATIONS!C$5:D$292,2,FALSE)),"",IF(VLOOKUP($F47,DECLARATIONS!C$5:D$292,2,FALSE)="","NOT DECLARED",IF(ISNA(_xlfn.TEXTAFTER(VLOOKUP($F47,DECLARATIONS!C$5:D$292,2,FALSE)," ")),VLOOKUP($F47,DECLARATIONS!C$5:D$292,2,FALSE),_xlfn.TEXTAFTER(VLOOKUP($F47,DECLARATIONS!C$5:D$292,2,FALSE)," "))))</f>
        <v/>
      </c>
      <c r="D47" s="188" t="str">
        <f>IF(ISNA(VLOOKUP($F47,DECLARATIONS!$C$5:$G$292,5,FALSE)),"",IF(VLOOKUP($F47,DECLARATIONS!$C$5:$G$292,5,FALSE)="","NOT DECLARED",VLOOKUP($F47,DECLARATIONS!$C$5:$G$292,5,FALSE)))</f>
        <v/>
      </c>
      <c r="E47" s="188" t="str">
        <f>IF(ISNA(VLOOKUP($F47,DECLARATIONS!$C$5:$F$292,4,FALSE)),"",IF(VLOOKUP($F47,DECLARATIONS!$C$5:$F$292,4,FALSE)="","NOT DECLARED",VLOOKUP($F47,DECLARATIONS!$C$5:$F$292,4,FALSE)&amp;LEFT(VLOOKUP($F47,DECLARATIONS!$C$5:$H$292,6,FALSE))))</f>
        <v/>
      </c>
      <c r="F47" s="91"/>
      <c r="G47" s="189">
        <v>0</v>
      </c>
      <c r="H47" s="188" t="str">
        <f>IF(ISNA(VLOOKUP(F47,DECLARATIONS!C$5:D$292,2,FALSE)),"",IF(VLOOKUP(F47,DECLARATIONS!C$5:D$292,2,FALSE)="","NOTDECLARED",VLOOKUP(F47,DECLARATIONS!C$5:D$292,2,FALSE)))</f>
        <v/>
      </c>
      <c r="I47" s="190">
        <f>IF(LOWER(G47)="dnf",1,IF(T47&lt;ScoringTable!C$3,ScoringTable!I$2,VLOOKUP((1000-T47),ScoringTable!H$2:I$95,2)))</f>
        <v>0</v>
      </c>
      <c r="J47" s="186" t="str" cm="1">
        <f t="array" ref="J47">IF(OR(ISBLANK(G47),G47=0), "", IF(NOT(ISNUMBER(G47)), "Not a valid time", IF(E47="","", IF(RIGHT(E47)="B", _xlfn.IFS(G47&gt;Data!$Z$8,"...",G47&gt;Data!$AA$8,"Stage 1",G47&gt;Data!$AB$8,"Stage 2",G47&gt;Data!$AC$8,"Stage 3",G47&gt;Data!$AD$8,"Stage 4",G47&gt;Data!$AE$8,"Stage 5",G47&gt;Data!$AF$8,"Stage 6",G47&gt;Data!$AG$8,"Stage 7",G47&gt;Data!$AH$8,"Stage 8",G47&lt;=Data!$AH$8,"Stage 9"), _xlfn.IFS(G47&gt;Data!$Z$19,"...",G47&gt;Data!$AA$19,"Stage 1",G47&gt;Data!$AB$19,"Stage 2",G47&gt;Data!$AC$19,"Stage 3",G47&gt;Data!$AD$19,"Stage 4",G47&gt;Data!$AE$19,"Stage 5",G47&gt;Data!$AF$19,"Stage 6",G47&gt;Data!$AG$19,"Stage 7",G47&gt;Data!$AH$19,"Stage 8",G47&lt;=Data!$AH$19,"Stage 9")))))</f>
        <v/>
      </c>
      <c r="K47" s="266" t="str" cm="1">
        <f t="array" ref="K47">IFERROR(_xlfn.IFNA(
                      _xlfn.IFS(
                      G47="", "",
                      G47=0, "",
                      AND(E47="U9B",G47&lt;=Data!$AI$8), "U9 Boys record",
                      AND(E47="U11B",G47&lt;=Data!$AI$13), "U11 Boys record",
                      AND(E47="U9G",G47&lt;=Data!$AI$19), "U9 Girls record",
                      AND(E47="U11G",G47&lt;=Data!$AI$24), "U11 Girls record"
                       ),""), "")</f>
        <v/>
      </c>
      <c r="L47" s="26"/>
      <c r="M47" s="26"/>
      <c r="P47" s="191">
        <f t="shared" si="0"/>
        <v>0</v>
      </c>
      <c r="Q47" s="192">
        <f t="shared" si="1"/>
        <v>0</v>
      </c>
      <c r="R47" s="193">
        <f t="shared" si="2"/>
        <v>0</v>
      </c>
      <c r="S47" s="192">
        <f t="shared" si="3"/>
        <v>0</v>
      </c>
      <c r="T47" s="194">
        <f t="shared" si="4"/>
        <v>0</v>
      </c>
    </row>
    <row r="48" spans="1:20" s="11" customFormat="1" ht="16" customHeight="1">
      <c r="A48" s="187" t="s">
        <v>3</v>
      </c>
      <c r="B48" s="188" t="str">
        <f>IF(ISNA(VLOOKUP($F48,DECLARATIONS!C$5:D$292,2,FALSE)),"",IF(VLOOKUP($F48,DECLARATIONS!C$5:D$292,2,FALSE)="","NOT DECLARED",IF(ISNA(_xlfn.TEXTBEFORE(VLOOKUP($F48,DECLARATIONS!C$5:D$292,2,FALSE)," ")),VLOOKUP($F48,DECLARATIONS!C$5:D$292,2,FALSE),_xlfn.TEXTBEFORE(VLOOKUP($F48,DECLARATIONS!C$5:D$292,2,FALSE)," "))))</f>
        <v/>
      </c>
      <c r="C48" s="188" t="str">
        <f>IF(ISNA(VLOOKUP($F48,DECLARATIONS!C$5:D$292,2,FALSE)),"",IF(VLOOKUP($F48,DECLARATIONS!C$5:D$292,2,FALSE)="","NOT DECLARED",IF(ISNA(_xlfn.TEXTAFTER(VLOOKUP($F48,DECLARATIONS!C$5:D$292,2,FALSE)," ")),VLOOKUP($F48,DECLARATIONS!C$5:D$292,2,FALSE),_xlfn.TEXTAFTER(VLOOKUP($F48,DECLARATIONS!C$5:D$292,2,FALSE)," "))))</f>
        <v/>
      </c>
      <c r="D48" s="188" t="str">
        <f>IF(ISNA(VLOOKUP($F48,DECLARATIONS!$C$5:$G$292,5,FALSE)),"",IF(VLOOKUP($F48,DECLARATIONS!$C$5:$G$292,5,FALSE)="","NOT DECLARED",VLOOKUP($F48,DECLARATIONS!$C$5:$G$292,5,FALSE)))</f>
        <v/>
      </c>
      <c r="E48" s="188" t="str">
        <f>IF(ISNA(VLOOKUP($F48,DECLARATIONS!$C$5:$F$292,4,FALSE)),"",IF(VLOOKUP($F48,DECLARATIONS!$C$5:$F$292,4,FALSE)="","NOT DECLARED",VLOOKUP($F48,DECLARATIONS!$C$5:$F$292,4,FALSE)&amp;LEFT(VLOOKUP($F48,DECLARATIONS!$C$5:$H$292,6,FALSE))))</f>
        <v/>
      </c>
      <c r="F48" s="91"/>
      <c r="G48" s="189">
        <v>0</v>
      </c>
      <c r="H48" s="188" t="str">
        <f>IF(ISNA(VLOOKUP(F48,DECLARATIONS!C$5:D$292,2,FALSE)),"",IF(VLOOKUP(F48,DECLARATIONS!C$5:D$292,2,FALSE)="","NOTDECLARED",VLOOKUP(F48,DECLARATIONS!C$5:D$292,2,FALSE)))</f>
        <v/>
      </c>
      <c r="I48" s="190">
        <f>IF(LOWER(G48)="dnf",1,IF(T48&lt;ScoringTable!C$3,ScoringTable!I$2,VLOOKUP((1000-T48),ScoringTable!H$2:I$95,2)))</f>
        <v>0</v>
      </c>
      <c r="J48" s="186" t="str" cm="1">
        <f t="array" ref="J48">IF(OR(ISBLANK(G48),G48=0), "", IF(NOT(ISNUMBER(G48)), "Not a valid time", IF(E48="","", IF(RIGHT(E48)="B", _xlfn.IFS(G48&gt;Data!$Z$8,"...",G48&gt;Data!$AA$8,"Stage 1",G48&gt;Data!$AB$8,"Stage 2",G48&gt;Data!$AC$8,"Stage 3",G48&gt;Data!$AD$8,"Stage 4",G48&gt;Data!$AE$8,"Stage 5",G48&gt;Data!$AF$8,"Stage 6",G48&gt;Data!$AG$8,"Stage 7",G48&gt;Data!$AH$8,"Stage 8",G48&lt;=Data!$AH$8,"Stage 9"), _xlfn.IFS(G48&gt;Data!$Z$19,"...",G48&gt;Data!$AA$19,"Stage 1",G48&gt;Data!$AB$19,"Stage 2",G48&gt;Data!$AC$19,"Stage 3",G48&gt;Data!$AD$19,"Stage 4",G48&gt;Data!$AE$19,"Stage 5",G48&gt;Data!$AF$19,"Stage 6",G48&gt;Data!$AG$19,"Stage 7",G48&gt;Data!$AH$19,"Stage 8",G48&lt;=Data!$AH$19,"Stage 9")))))</f>
        <v/>
      </c>
      <c r="K48" s="266" t="str" cm="1">
        <f t="array" ref="K48">IFERROR(_xlfn.IFNA(
                      _xlfn.IFS(
                      G48="", "",
                      G48=0, "",
                      AND(E48="U9B",G48&lt;=Data!$AI$8), "U9 Boys record",
                      AND(E48="U11B",G48&lt;=Data!$AI$13), "U11 Boys record",
                      AND(E48="U9G",G48&lt;=Data!$AI$19), "U9 Girls record",
                      AND(E48="U11G",G48&lt;=Data!$AI$24), "U11 Girls record"
                       ),""), "")</f>
        <v/>
      </c>
      <c r="L48" s="26"/>
      <c r="M48" s="26"/>
      <c r="P48" s="191">
        <f t="shared" si="0"/>
        <v>0</v>
      </c>
      <c r="Q48" s="192">
        <f t="shared" si="1"/>
        <v>0</v>
      </c>
      <c r="R48" s="193">
        <f t="shared" si="2"/>
        <v>0</v>
      </c>
      <c r="S48" s="192">
        <f t="shared" si="3"/>
        <v>0</v>
      </c>
      <c r="T48" s="194">
        <f t="shared" si="4"/>
        <v>0</v>
      </c>
    </row>
    <row r="49" spans="1:20" s="11" customFormat="1" ht="16" customHeight="1">
      <c r="A49" s="187" t="s">
        <v>3</v>
      </c>
      <c r="B49" s="188" t="str">
        <f>IF(ISNA(VLOOKUP($F49,DECLARATIONS!C$5:D$292,2,FALSE)),"",IF(VLOOKUP($F49,DECLARATIONS!C$5:D$292,2,FALSE)="","NOT DECLARED",IF(ISNA(_xlfn.TEXTBEFORE(VLOOKUP($F49,DECLARATIONS!C$5:D$292,2,FALSE)," ")),VLOOKUP($F49,DECLARATIONS!C$5:D$292,2,FALSE),_xlfn.TEXTBEFORE(VLOOKUP($F49,DECLARATIONS!C$5:D$292,2,FALSE)," "))))</f>
        <v/>
      </c>
      <c r="C49" s="188" t="str">
        <f>IF(ISNA(VLOOKUP($F49,DECLARATIONS!C$5:D$292,2,FALSE)),"",IF(VLOOKUP($F49,DECLARATIONS!C$5:D$292,2,FALSE)="","NOT DECLARED",IF(ISNA(_xlfn.TEXTAFTER(VLOOKUP($F49,DECLARATIONS!C$5:D$292,2,FALSE)," ")),VLOOKUP($F49,DECLARATIONS!C$5:D$292,2,FALSE),_xlfn.TEXTAFTER(VLOOKUP($F49,DECLARATIONS!C$5:D$292,2,FALSE)," "))))</f>
        <v/>
      </c>
      <c r="D49" s="188" t="str">
        <f>IF(ISNA(VLOOKUP($F49,DECLARATIONS!$C$5:$G$292,5,FALSE)),"",IF(VLOOKUP($F49,DECLARATIONS!$C$5:$G$292,5,FALSE)="","NOT DECLARED",VLOOKUP($F49,DECLARATIONS!$C$5:$G$292,5,FALSE)))</f>
        <v/>
      </c>
      <c r="E49" s="188" t="str">
        <f>IF(ISNA(VLOOKUP($F49,DECLARATIONS!$C$5:$F$292,4,FALSE)),"",IF(VLOOKUP($F49,DECLARATIONS!$C$5:$F$292,4,FALSE)="","NOT DECLARED",VLOOKUP($F49,DECLARATIONS!$C$5:$F$292,4,FALSE)&amp;LEFT(VLOOKUP($F49,DECLARATIONS!$C$5:$H$292,6,FALSE))))</f>
        <v/>
      </c>
      <c r="F49" s="91"/>
      <c r="G49" s="189">
        <v>0</v>
      </c>
      <c r="H49" s="188" t="str">
        <f>IF(ISNA(VLOOKUP(F49,DECLARATIONS!C$5:D$292,2,FALSE)),"",IF(VLOOKUP(F49,DECLARATIONS!C$5:D$292,2,FALSE)="","NOTDECLARED",VLOOKUP(F49,DECLARATIONS!C$5:D$292,2,FALSE)))</f>
        <v/>
      </c>
      <c r="I49" s="190">
        <f>IF(LOWER(G49)="dnf",1,IF(T49&lt;ScoringTable!C$3,ScoringTable!I$2,VLOOKUP((1000-T49),ScoringTable!H$2:I$95,2)))</f>
        <v>0</v>
      </c>
      <c r="J49" s="186" t="str" cm="1">
        <f t="array" ref="J49">IF(OR(ISBLANK(G49),G49=0), "", IF(NOT(ISNUMBER(G49)), "Not a valid time", IF(E49="","", IF(RIGHT(E49)="B", _xlfn.IFS(G49&gt;Data!$Z$8,"...",G49&gt;Data!$AA$8,"Stage 1",G49&gt;Data!$AB$8,"Stage 2",G49&gt;Data!$AC$8,"Stage 3",G49&gt;Data!$AD$8,"Stage 4",G49&gt;Data!$AE$8,"Stage 5",G49&gt;Data!$AF$8,"Stage 6",G49&gt;Data!$AG$8,"Stage 7",G49&gt;Data!$AH$8,"Stage 8",G49&lt;=Data!$AH$8,"Stage 9"), _xlfn.IFS(G49&gt;Data!$Z$19,"...",G49&gt;Data!$AA$19,"Stage 1",G49&gt;Data!$AB$19,"Stage 2",G49&gt;Data!$AC$19,"Stage 3",G49&gt;Data!$AD$19,"Stage 4",G49&gt;Data!$AE$19,"Stage 5",G49&gt;Data!$AF$19,"Stage 6",G49&gt;Data!$AG$19,"Stage 7",G49&gt;Data!$AH$19,"Stage 8",G49&lt;=Data!$AH$19,"Stage 9")))))</f>
        <v/>
      </c>
      <c r="K49" s="266" t="str" cm="1">
        <f t="array" ref="K49">IFERROR(_xlfn.IFNA(
                      _xlfn.IFS(
                      G49="", "",
                      G49=0, "",
                      AND(E49="U9B",G49&lt;=Data!$AI$8), "U9 Boys record",
                      AND(E49="U11B",G49&lt;=Data!$AI$13), "U11 Boys record",
                      AND(E49="U9G",G49&lt;=Data!$AI$19), "U9 Girls record",
                      AND(E49="U11G",G49&lt;=Data!$AI$24), "U11 Girls record"
                       ),""), "")</f>
        <v/>
      </c>
      <c r="L49" s="26"/>
      <c r="M49" s="26"/>
      <c r="P49" s="191">
        <f t="shared" si="0"/>
        <v>0</v>
      </c>
      <c r="Q49" s="192">
        <f t="shared" si="1"/>
        <v>0</v>
      </c>
      <c r="R49" s="193">
        <f t="shared" si="2"/>
        <v>0</v>
      </c>
      <c r="S49" s="192">
        <f t="shared" si="3"/>
        <v>0</v>
      </c>
      <c r="T49" s="194">
        <f t="shared" si="4"/>
        <v>0</v>
      </c>
    </row>
    <row r="50" spans="1:20" s="11" customFormat="1" ht="16" customHeight="1">
      <c r="A50" s="187" t="s">
        <v>3</v>
      </c>
      <c r="B50" s="188" t="str">
        <f>IF(ISNA(VLOOKUP($F50,DECLARATIONS!C$5:D$292,2,FALSE)),"",IF(VLOOKUP($F50,DECLARATIONS!C$5:D$292,2,FALSE)="","NOT DECLARED",IF(ISNA(_xlfn.TEXTBEFORE(VLOOKUP($F50,DECLARATIONS!C$5:D$292,2,FALSE)," ")),VLOOKUP($F50,DECLARATIONS!C$5:D$292,2,FALSE),_xlfn.TEXTBEFORE(VLOOKUP($F50,DECLARATIONS!C$5:D$292,2,FALSE)," "))))</f>
        <v/>
      </c>
      <c r="C50" s="188" t="str">
        <f>IF(ISNA(VLOOKUP($F50,DECLARATIONS!C$5:D$292,2,FALSE)),"",IF(VLOOKUP($F50,DECLARATIONS!C$5:D$292,2,FALSE)="","NOT DECLARED",IF(ISNA(_xlfn.TEXTAFTER(VLOOKUP($F50,DECLARATIONS!C$5:D$292,2,FALSE)," ")),VLOOKUP($F50,DECLARATIONS!C$5:D$292,2,FALSE),_xlfn.TEXTAFTER(VLOOKUP($F50,DECLARATIONS!C$5:D$292,2,FALSE)," "))))</f>
        <v/>
      </c>
      <c r="D50" s="188" t="str">
        <f>IF(ISNA(VLOOKUP($F50,DECLARATIONS!$C$5:$G$292,5,FALSE)),"",IF(VLOOKUP($F50,DECLARATIONS!$C$5:$G$292,5,FALSE)="","NOT DECLARED",VLOOKUP($F50,DECLARATIONS!$C$5:$G$292,5,FALSE)))</f>
        <v/>
      </c>
      <c r="E50" s="188" t="str">
        <f>IF(ISNA(VLOOKUP($F50,DECLARATIONS!$C$5:$F$292,4,FALSE)),"",IF(VLOOKUP($F50,DECLARATIONS!$C$5:$F$292,4,FALSE)="","NOT DECLARED",VLOOKUP($F50,DECLARATIONS!$C$5:$F$292,4,FALSE)&amp;LEFT(VLOOKUP($F50,DECLARATIONS!$C$5:$H$292,6,FALSE))))</f>
        <v/>
      </c>
      <c r="F50" s="91"/>
      <c r="G50" s="189">
        <v>0</v>
      </c>
      <c r="H50" s="188" t="str">
        <f>IF(ISNA(VLOOKUP(F50,DECLARATIONS!C$5:D$292,2,FALSE)),"",IF(VLOOKUP(F50,DECLARATIONS!C$5:D$292,2,FALSE)="","NOTDECLARED",VLOOKUP(F50,DECLARATIONS!C$5:D$292,2,FALSE)))</f>
        <v/>
      </c>
      <c r="I50" s="190">
        <f>IF(LOWER(G50)="dnf",1,IF(T50&lt;ScoringTable!C$3,ScoringTable!I$2,VLOOKUP((1000-T50),ScoringTable!H$2:I$95,2)))</f>
        <v>0</v>
      </c>
      <c r="J50" s="186" t="str" cm="1">
        <f t="array" ref="J50">IF(OR(ISBLANK(G50),G50=0), "", IF(NOT(ISNUMBER(G50)), "Not a valid time", IF(E50="","", IF(RIGHT(E50)="B", _xlfn.IFS(G50&gt;Data!$Z$8,"...",G50&gt;Data!$AA$8,"Stage 1",G50&gt;Data!$AB$8,"Stage 2",G50&gt;Data!$AC$8,"Stage 3",G50&gt;Data!$AD$8,"Stage 4",G50&gt;Data!$AE$8,"Stage 5",G50&gt;Data!$AF$8,"Stage 6",G50&gt;Data!$AG$8,"Stage 7",G50&gt;Data!$AH$8,"Stage 8",G50&lt;=Data!$AH$8,"Stage 9"), _xlfn.IFS(G50&gt;Data!$Z$19,"...",G50&gt;Data!$AA$19,"Stage 1",G50&gt;Data!$AB$19,"Stage 2",G50&gt;Data!$AC$19,"Stage 3",G50&gt;Data!$AD$19,"Stage 4",G50&gt;Data!$AE$19,"Stage 5",G50&gt;Data!$AF$19,"Stage 6",G50&gt;Data!$AG$19,"Stage 7",G50&gt;Data!$AH$19,"Stage 8",G50&lt;=Data!$AH$19,"Stage 9")))))</f>
        <v/>
      </c>
      <c r="K50" s="266" t="str" cm="1">
        <f t="array" ref="K50">IFERROR(_xlfn.IFNA(
                      _xlfn.IFS(
                      G50="", "",
                      G50=0, "",
                      AND(E50="U9B",G50&lt;=Data!$AI$8), "U9 Boys record",
                      AND(E50="U11B",G50&lt;=Data!$AI$13), "U11 Boys record",
                      AND(E50="U9G",G50&lt;=Data!$AI$19), "U9 Girls record",
                      AND(E50="U11G",G50&lt;=Data!$AI$24), "U11 Girls record"
                       ),""), "")</f>
        <v/>
      </c>
      <c r="L50" s="26"/>
      <c r="M50" s="26"/>
      <c r="P50" s="191">
        <f t="shared" si="0"/>
        <v>0</v>
      </c>
      <c r="Q50" s="192">
        <f t="shared" si="1"/>
        <v>0</v>
      </c>
      <c r="R50" s="193">
        <f t="shared" si="2"/>
        <v>0</v>
      </c>
      <c r="S50" s="192">
        <f t="shared" si="3"/>
        <v>0</v>
      </c>
      <c r="T50" s="194">
        <f t="shared" si="4"/>
        <v>0</v>
      </c>
    </row>
    <row r="51" spans="1:20" s="11" customFormat="1" ht="16" customHeight="1">
      <c r="A51" s="187" t="s">
        <v>3</v>
      </c>
      <c r="B51" s="188" t="str">
        <f>IF(ISNA(VLOOKUP($F51,DECLARATIONS!C$5:D$292,2,FALSE)),"",IF(VLOOKUP($F51,DECLARATIONS!C$5:D$292,2,FALSE)="","NOT DECLARED",IF(ISNA(_xlfn.TEXTBEFORE(VLOOKUP($F51,DECLARATIONS!C$5:D$292,2,FALSE)," ")),VLOOKUP($F51,DECLARATIONS!C$5:D$292,2,FALSE),_xlfn.TEXTBEFORE(VLOOKUP($F51,DECLARATIONS!C$5:D$292,2,FALSE)," "))))</f>
        <v/>
      </c>
      <c r="C51" s="188" t="str">
        <f>IF(ISNA(VLOOKUP($F51,DECLARATIONS!C$5:D$292,2,FALSE)),"",IF(VLOOKUP($F51,DECLARATIONS!C$5:D$292,2,FALSE)="","NOT DECLARED",IF(ISNA(_xlfn.TEXTAFTER(VLOOKUP($F51,DECLARATIONS!C$5:D$292,2,FALSE)," ")),VLOOKUP($F51,DECLARATIONS!C$5:D$292,2,FALSE),_xlfn.TEXTAFTER(VLOOKUP($F51,DECLARATIONS!C$5:D$292,2,FALSE)," "))))</f>
        <v/>
      </c>
      <c r="D51" s="188" t="str">
        <f>IF(ISNA(VLOOKUP($F51,DECLARATIONS!$C$5:$G$292,5,FALSE)),"",IF(VLOOKUP($F51,DECLARATIONS!$C$5:$G$292,5,FALSE)="","NOT DECLARED",VLOOKUP($F51,DECLARATIONS!$C$5:$G$292,5,FALSE)))</f>
        <v/>
      </c>
      <c r="E51" s="188" t="str">
        <f>IF(ISNA(VLOOKUP($F51,DECLARATIONS!$C$5:$F$292,4,FALSE)),"",IF(VLOOKUP($F51,DECLARATIONS!$C$5:$F$292,4,FALSE)="","NOT DECLARED",VLOOKUP($F51,DECLARATIONS!$C$5:$F$292,4,FALSE)&amp;LEFT(VLOOKUP($F51,DECLARATIONS!$C$5:$H$292,6,FALSE))))</f>
        <v/>
      </c>
      <c r="F51" s="91"/>
      <c r="G51" s="189">
        <v>0</v>
      </c>
      <c r="H51" s="188" t="str">
        <f>IF(ISNA(VLOOKUP(F51,DECLARATIONS!C$5:D$292,2,FALSE)),"",IF(VLOOKUP(F51,DECLARATIONS!C$5:D$292,2,FALSE)="","NOTDECLARED",VLOOKUP(F51,DECLARATIONS!C$5:D$292,2,FALSE)))</f>
        <v/>
      </c>
      <c r="I51" s="190">
        <f>IF(LOWER(G51)="dnf",1,IF(T51&lt;ScoringTable!C$3,ScoringTable!I$2,VLOOKUP((1000-T51),ScoringTable!H$2:I$95,2)))</f>
        <v>0</v>
      </c>
      <c r="J51" s="186" t="str" cm="1">
        <f t="array" ref="J51">IF(OR(ISBLANK(G51),G51=0), "", IF(NOT(ISNUMBER(G51)), "Not a valid time", IF(E51="","", IF(RIGHT(E51)="B", _xlfn.IFS(G51&gt;Data!$Z$8,"...",G51&gt;Data!$AA$8,"Stage 1",G51&gt;Data!$AB$8,"Stage 2",G51&gt;Data!$AC$8,"Stage 3",G51&gt;Data!$AD$8,"Stage 4",G51&gt;Data!$AE$8,"Stage 5",G51&gt;Data!$AF$8,"Stage 6",G51&gt;Data!$AG$8,"Stage 7",G51&gt;Data!$AH$8,"Stage 8",G51&lt;=Data!$AH$8,"Stage 9"), _xlfn.IFS(G51&gt;Data!$Z$19,"...",G51&gt;Data!$AA$19,"Stage 1",G51&gt;Data!$AB$19,"Stage 2",G51&gt;Data!$AC$19,"Stage 3",G51&gt;Data!$AD$19,"Stage 4",G51&gt;Data!$AE$19,"Stage 5",G51&gt;Data!$AF$19,"Stage 6",G51&gt;Data!$AG$19,"Stage 7",G51&gt;Data!$AH$19,"Stage 8",G51&lt;=Data!$AH$19,"Stage 9")))))</f>
        <v/>
      </c>
      <c r="K51" s="266" t="str" cm="1">
        <f t="array" ref="K51">IFERROR(_xlfn.IFNA(
                      _xlfn.IFS(
                      G51="", "",
                      G51=0, "",
                      AND(E51="U9B",G51&lt;=Data!$AI$8), "U9 Boys record",
                      AND(E51="U11B",G51&lt;=Data!$AI$13), "U11 Boys record",
                      AND(E51="U9G",G51&lt;=Data!$AI$19), "U9 Girls record",
                      AND(E51="U11G",G51&lt;=Data!$AI$24), "U11 Girls record"
                       ),""), "")</f>
        <v/>
      </c>
      <c r="L51" s="26"/>
      <c r="M51" s="26"/>
      <c r="P51" s="191">
        <f t="shared" si="0"/>
        <v>0</v>
      </c>
      <c r="Q51" s="192">
        <f t="shared" si="1"/>
        <v>0</v>
      </c>
      <c r="R51" s="193">
        <f t="shared" si="2"/>
        <v>0</v>
      </c>
      <c r="S51" s="192">
        <f t="shared" si="3"/>
        <v>0</v>
      </c>
      <c r="T51" s="194">
        <f t="shared" si="4"/>
        <v>0</v>
      </c>
    </row>
    <row r="52" spans="1:20" s="11" customFormat="1" ht="16" customHeight="1">
      <c r="A52" s="187" t="s">
        <v>3</v>
      </c>
      <c r="B52" s="188" t="str">
        <f>IF(ISNA(VLOOKUP($F52,DECLARATIONS!C$5:D$292,2,FALSE)),"",IF(VLOOKUP($F52,DECLARATIONS!C$5:D$292,2,FALSE)="","NOT DECLARED",IF(ISNA(_xlfn.TEXTBEFORE(VLOOKUP($F52,DECLARATIONS!C$5:D$292,2,FALSE)," ")),VLOOKUP($F52,DECLARATIONS!C$5:D$292,2,FALSE),_xlfn.TEXTBEFORE(VLOOKUP($F52,DECLARATIONS!C$5:D$292,2,FALSE)," "))))</f>
        <v/>
      </c>
      <c r="C52" s="188" t="str">
        <f>IF(ISNA(VLOOKUP($F52,DECLARATIONS!C$5:D$292,2,FALSE)),"",IF(VLOOKUP($F52,DECLARATIONS!C$5:D$292,2,FALSE)="","NOT DECLARED",IF(ISNA(_xlfn.TEXTAFTER(VLOOKUP($F52,DECLARATIONS!C$5:D$292,2,FALSE)," ")),VLOOKUP($F52,DECLARATIONS!C$5:D$292,2,FALSE),_xlfn.TEXTAFTER(VLOOKUP($F52,DECLARATIONS!C$5:D$292,2,FALSE)," "))))</f>
        <v/>
      </c>
      <c r="D52" s="188" t="str">
        <f>IF(ISNA(VLOOKUP($F52,DECLARATIONS!$C$5:$G$292,5,FALSE)),"",IF(VLOOKUP($F52,DECLARATIONS!$C$5:$G$292,5,FALSE)="","NOT DECLARED",VLOOKUP($F52,DECLARATIONS!$C$5:$G$292,5,FALSE)))</f>
        <v/>
      </c>
      <c r="E52" s="188" t="str">
        <f>IF(ISNA(VLOOKUP($F52,DECLARATIONS!$C$5:$F$292,4,FALSE)),"",IF(VLOOKUP($F52,DECLARATIONS!$C$5:$F$292,4,FALSE)="","NOT DECLARED",VLOOKUP($F52,DECLARATIONS!$C$5:$F$292,4,FALSE)&amp;LEFT(VLOOKUP($F52,DECLARATIONS!$C$5:$H$292,6,FALSE))))</f>
        <v/>
      </c>
      <c r="F52" s="91"/>
      <c r="G52" s="189">
        <v>0</v>
      </c>
      <c r="H52" s="188" t="str">
        <f>IF(ISNA(VLOOKUP(F52,DECLARATIONS!C$5:D$292,2,FALSE)),"",IF(VLOOKUP(F52,DECLARATIONS!C$5:D$292,2,FALSE)="","NOTDECLARED",VLOOKUP(F52,DECLARATIONS!C$5:D$292,2,FALSE)))</f>
        <v/>
      </c>
      <c r="I52" s="190">
        <f>IF(LOWER(G52)="dnf",1,IF(T52&lt;ScoringTable!C$3,ScoringTable!I$2,VLOOKUP((1000-T52),ScoringTable!H$2:I$95,2)))</f>
        <v>0</v>
      </c>
      <c r="J52" s="186" t="str" cm="1">
        <f t="array" ref="J52">IF(OR(ISBLANK(G52),G52=0), "", IF(NOT(ISNUMBER(G52)), "Not a valid time", IF(E52="","", IF(RIGHT(E52)="B", _xlfn.IFS(G52&gt;Data!$Z$8,"...",G52&gt;Data!$AA$8,"Stage 1",G52&gt;Data!$AB$8,"Stage 2",G52&gt;Data!$AC$8,"Stage 3",G52&gt;Data!$AD$8,"Stage 4",G52&gt;Data!$AE$8,"Stage 5",G52&gt;Data!$AF$8,"Stage 6",G52&gt;Data!$AG$8,"Stage 7",G52&gt;Data!$AH$8,"Stage 8",G52&lt;=Data!$AH$8,"Stage 9"), _xlfn.IFS(G52&gt;Data!$Z$19,"...",G52&gt;Data!$AA$19,"Stage 1",G52&gt;Data!$AB$19,"Stage 2",G52&gt;Data!$AC$19,"Stage 3",G52&gt;Data!$AD$19,"Stage 4",G52&gt;Data!$AE$19,"Stage 5",G52&gt;Data!$AF$19,"Stage 6",G52&gt;Data!$AG$19,"Stage 7",G52&gt;Data!$AH$19,"Stage 8",G52&lt;=Data!$AH$19,"Stage 9")))))</f>
        <v/>
      </c>
      <c r="K52" s="266" t="str" cm="1">
        <f t="array" ref="K52">IFERROR(_xlfn.IFNA(
                      _xlfn.IFS(
                      G52="", "",
                      G52=0, "",
                      AND(E52="U9B",G52&lt;=Data!$AI$8), "U9 Boys record",
                      AND(E52="U11B",G52&lt;=Data!$AI$13), "U11 Boys record",
                      AND(E52="U9G",G52&lt;=Data!$AI$19), "U9 Girls record",
                      AND(E52="U11G",G52&lt;=Data!$AI$24), "U11 Girls record"
                       ),""), "")</f>
        <v/>
      </c>
      <c r="L52" s="26"/>
      <c r="M52" s="26"/>
      <c r="P52" s="191">
        <f t="shared" si="0"/>
        <v>0</v>
      </c>
      <c r="Q52" s="192">
        <f t="shared" si="1"/>
        <v>0</v>
      </c>
      <c r="R52" s="193">
        <f t="shared" si="2"/>
        <v>0</v>
      </c>
      <c r="S52" s="192">
        <f t="shared" si="3"/>
        <v>0</v>
      </c>
      <c r="T52" s="194">
        <f t="shared" si="4"/>
        <v>0</v>
      </c>
    </row>
    <row r="53" spans="1:20" s="11" customFormat="1" ht="16" customHeight="1">
      <c r="A53" s="187" t="s">
        <v>3</v>
      </c>
      <c r="B53" s="188" t="str">
        <f>IF(ISNA(VLOOKUP($F53,DECLARATIONS!C$5:D$292,2,FALSE)),"",IF(VLOOKUP($F53,DECLARATIONS!C$5:D$292,2,FALSE)="","NOT DECLARED",IF(ISNA(_xlfn.TEXTBEFORE(VLOOKUP($F53,DECLARATIONS!C$5:D$292,2,FALSE)," ")),VLOOKUP($F53,DECLARATIONS!C$5:D$292,2,FALSE),_xlfn.TEXTBEFORE(VLOOKUP($F53,DECLARATIONS!C$5:D$292,2,FALSE)," "))))</f>
        <v/>
      </c>
      <c r="C53" s="188" t="str">
        <f>IF(ISNA(VLOOKUP($F53,DECLARATIONS!C$5:D$292,2,FALSE)),"",IF(VLOOKUP($F53,DECLARATIONS!C$5:D$292,2,FALSE)="","NOT DECLARED",IF(ISNA(_xlfn.TEXTAFTER(VLOOKUP($F53,DECLARATIONS!C$5:D$292,2,FALSE)," ")),VLOOKUP($F53,DECLARATIONS!C$5:D$292,2,FALSE),_xlfn.TEXTAFTER(VLOOKUP($F53,DECLARATIONS!C$5:D$292,2,FALSE)," "))))</f>
        <v/>
      </c>
      <c r="D53" s="188" t="str">
        <f>IF(ISNA(VLOOKUP($F53,DECLARATIONS!$C$5:$G$292,5,FALSE)),"",IF(VLOOKUP($F53,DECLARATIONS!$C$5:$G$292,5,FALSE)="","NOT DECLARED",VLOOKUP($F53,DECLARATIONS!$C$5:$G$292,5,FALSE)))</f>
        <v/>
      </c>
      <c r="E53" s="188" t="str">
        <f>IF(ISNA(VLOOKUP($F53,DECLARATIONS!$C$5:$F$292,4,FALSE)),"",IF(VLOOKUP($F53,DECLARATIONS!$C$5:$F$292,4,FALSE)="","NOT DECLARED",VLOOKUP($F53,DECLARATIONS!$C$5:$F$292,4,FALSE)&amp;LEFT(VLOOKUP($F53,DECLARATIONS!$C$5:$H$292,6,FALSE))))</f>
        <v/>
      </c>
      <c r="F53" s="91"/>
      <c r="G53" s="189">
        <v>0</v>
      </c>
      <c r="H53" s="188" t="str">
        <f>IF(ISNA(VLOOKUP(F53,DECLARATIONS!C$5:D$292,2,FALSE)),"",IF(VLOOKUP(F53,DECLARATIONS!C$5:D$292,2,FALSE)="","NOTDECLARED",VLOOKUP(F53,DECLARATIONS!C$5:D$292,2,FALSE)))</f>
        <v/>
      </c>
      <c r="I53" s="190">
        <f>IF(LOWER(G53)="dnf",1,IF(T53&lt;ScoringTable!C$3,ScoringTable!I$2,VLOOKUP((1000-T53),ScoringTable!H$2:I$95,2)))</f>
        <v>0</v>
      </c>
      <c r="J53" s="186" t="str" cm="1">
        <f t="array" ref="J53">IF(OR(ISBLANK(G53),G53=0), "", IF(NOT(ISNUMBER(G53)), "Not a valid time", IF(E53="","", IF(RIGHT(E53)="B", _xlfn.IFS(G53&gt;Data!$Z$8,"...",G53&gt;Data!$AA$8,"Stage 1",G53&gt;Data!$AB$8,"Stage 2",G53&gt;Data!$AC$8,"Stage 3",G53&gt;Data!$AD$8,"Stage 4",G53&gt;Data!$AE$8,"Stage 5",G53&gt;Data!$AF$8,"Stage 6",G53&gt;Data!$AG$8,"Stage 7",G53&gt;Data!$AH$8,"Stage 8",G53&lt;=Data!$AH$8,"Stage 9"), _xlfn.IFS(G53&gt;Data!$Z$19,"...",G53&gt;Data!$AA$19,"Stage 1",G53&gt;Data!$AB$19,"Stage 2",G53&gt;Data!$AC$19,"Stage 3",G53&gt;Data!$AD$19,"Stage 4",G53&gt;Data!$AE$19,"Stage 5",G53&gt;Data!$AF$19,"Stage 6",G53&gt;Data!$AG$19,"Stage 7",G53&gt;Data!$AH$19,"Stage 8",G53&lt;=Data!$AH$19,"Stage 9")))))</f>
        <v/>
      </c>
      <c r="K53" s="266" t="str" cm="1">
        <f t="array" ref="K53">IFERROR(_xlfn.IFNA(
                      _xlfn.IFS(
                      G53="", "",
                      G53=0, "",
                      AND(E53="U9B",G53&lt;=Data!$AI$8), "U9 Boys record",
                      AND(E53="U11B",G53&lt;=Data!$AI$13), "U11 Boys record",
                      AND(E53="U9G",G53&lt;=Data!$AI$19), "U9 Girls record",
                      AND(E53="U11G",G53&lt;=Data!$AI$24), "U11 Girls record"
                       ),""), "")</f>
        <v/>
      </c>
      <c r="L53" s="26"/>
      <c r="M53" s="26"/>
      <c r="P53" s="191">
        <f t="shared" si="0"/>
        <v>0</v>
      </c>
      <c r="Q53" s="192">
        <f t="shared" si="1"/>
        <v>0</v>
      </c>
      <c r="R53" s="193">
        <f t="shared" si="2"/>
        <v>0</v>
      </c>
      <c r="S53" s="192">
        <f t="shared" si="3"/>
        <v>0</v>
      </c>
      <c r="T53" s="194">
        <f t="shared" si="4"/>
        <v>0</v>
      </c>
    </row>
    <row r="54" spans="1:20" s="11" customFormat="1" ht="16" customHeight="1">
      <c r="A54" s="187" t="s">
        <v>3</v>
      </c>
      <c r="B54" s="188" t="str">
        <f>IF(ISNA(VLOOKUP($F54,DECLARATIONS!C$5:D$292,2,FALSE)),"",IF(VLOOKUP($F54,DECLARATIONS!C$5:D$292,2,FALSE)="","NOT DECLARED",IF(ISNA(_xlfn.TEXTBEFORE(VLOOKUP($F54,DECLARATIONS!C$5:D$292,2,FALSE)," ")),VLOOKUP($F54,DECLARATIONS!C$5:D$292,2,FALSE),_xlfn.TEXTBEFORE(VLOOKUP($F54,DECLARATIONS!C$5:D$292,2,FALSE)," "))))</f>
        <v/>
      </c>
      <c r="C54" s="188" t="str">
        <f>IF(ISNA(VLOOKUP($F54,DECLARATIONS!C$5:D$292,2,FALSE)),"",IF(VLOOKUP($F54,DECLARATIONS!C$5:D$292,2,FALSE)="","NOT DECLARED",IF(ISNA(_xlfn.TEXTAFTER(VLOOKUP($F54,DECLARATIONS!C$5:D$292,2,FALSE)," ")),VLOOKUP($F54,DECLARATIONS!C$5:D$292,2,FALSE),_xlfn.TEXTAFTER(VLOOKUP($F54,DECLARATIONS!C$5:D$292,2,FALSE)," "))))</f>
        <v/>
      </c>
      <c r="D54" s="188" t="str">
        <f>IF(ISNA(VLOOKUP($F54,DECLARATIONS!$C$5:$G$292,5,FALSE)),"",IF(VLOOKUP($F54,DECLARATIONS!$C$5:$G$292,5,FALSE)="","NOT DECLARED",VLOOKUP($F54,DECLARATIONS!$C$5:$G$292,5,FALSE)))</f>
        <v/>
      </c>
      <c r="E54" s="188" t="str">
        <f>IF(ISNA(VLOOKUP($F54,DECLARATIONS!$C$5:$F$292,4,FALSE)),"",IF(VLOOKUP($F54,DECLARATIONS!$C$5:$F$292,4,FALSE)="","NOT DECLARED",VLOOKUP($F54,DECLARATIONS!$C$5:$F$292,4,FALSE)&amp;LEFT(VLOOKUP($F54,DECLARATIONS!$C$5:$H$292,6,FALSE))))</f>
        <v/>
      </c>
      <c r="F54" s="91"/>
      <c r="G54" s="189">
        <v>0</v>
      </c>
      <c r="H54" s="188" t="str">
        <f>IF(ISNA(VLOOKUP(F54,DECLARATIONS!C$5:D$292,2,FALSE)),"",IF(VLOOKUP(F54,DECLARATIONS!C$5:D$292,2,FALSE)="","NOTDECLARED",VLOOKUP(F54,DECLARATIONS!C$5:D$292,2,FALSE)))</f>
        <v/>
      </c>
      <c r="I54" s="190">
        <f>IF(LOWER(G54)="dnf",1,IF(T54&lt;ScoringTable!C$3,ScoringTable!I$2,VLOOKUP((1000-T54),ScoringTable!H$2:I$95,2)))</f>
        <v>0</v>
      </c>
      <c r="J54" s="186" t="str" cm="1">
        <f t="array" ref="J54">IF(OR(ISBLANK(G54),G54=0), "", IF(NOT(ISNUMBER(G54)), "Not a valid time", IF(E54="","", IF(RIGHT(E54)="B", _xlfn.IFS(G54&gt;Data!$Z$8,"...",G54&gt;Data!$AA$8,"Stage 1",G54&gt;Data!$AB$8,"Stage 2",G54&gt;Data!$AC$8,"Stage 3",G54&gt;Data!$AD$8,"Stage 4",G54&gt;Data!$AE$8,"Stage 5",G54&gt;Data!$AF$8,"Stage 6",G54&gt;Data!$AG$8,"Stage 7",G54&gt;Data!$AH$8,"Stage 8",G54&lt;=Data!$AH$8,"Stage 9"), _xlfn.IFS(G54&gt;Data!$Z$19,"...",G54&gt;Data!$AA$19,"Stage 1",G54&gt;Data!$AB$19,"Stage 2",G54&gt;Data!$AC$19,"Stage 3",G54&gt;Data!$AD$19,"Stage 4",G54&gt;Data!$AE$19,"Stage 5",G54&gt;Data!$AF$19,"Stage 6",G54&gt;Data!$AG$19,"Stage 7",G54&gt;Data!$AH$19,"Stage 8",G54&lt;=Data!$AH$19,"Stage 9")))))</f>
        <v/>
      </c>
      <c r="K54" s="266" t="str" cm="1">
        <f t="array" ref="K54">IFERROR(_xlfn.IFNA(
                      _xlfn.IFS(
                      G54="", "",
                      G54=0, "",
                      AND(E54="U9B",G54&lt;=Data!$AI$8), "U9 Boys record",
                      AND(E54="U11B",G54&lt;=Data!$AI$13), "U11 Boys record",
                      AND(E54="U9G",G54&lt;=Data!$AI$19), "U9 Girls record",
                      AND(E54="U11G",G54&lt;=Data!$AI$24), "U11 Girls record"
                       ),""), "")</f>
        <v/>
      </c>
      <c r="L54" s="26"/>
      <c r="M54" s="26"/>
      <c r="P54" s="191">
        <f t="shared" si="0"/>
        <v>0</v>
      </c>
      <c r="Q54" s="192">
        <f t="shared" si="1"/>
        <v>0</v>
      </c>
      <c r="R54" s="193">
        <f t="shared" si="2"/>
        <v>0</v>
      </c>
      <c r="S54" s="192">
        <f t="shared" si="3"/>
        <v>0</v>
      </c>
      <c r="T54" s="194">
        <f t="shared" si="4"/>
        <v>0</v>
      </c>
    </row>
    <row r="55" spans="1:20" s="11" customFormat="1" ht="16" customHeight="1">
      <c r="A55" s="187" t="s">
        <v>3</v>
      </c>
      <c r="B55" s="188" t="str">
        <f>IF(ISNA(VLOOKUP($F55,DECLARATIONS!C$5:D$292,2,FALSE)),"",IF(VLOOKUP($F55,DECLARATIONS!C$5:D$292,2,FALSE)="","NOT DECLARED",IF(ISNA(_xlfn.TEXTBEFORE(VLOOKUP($F55,DECLARATIONS!C$5:D$292,2,FALSE)," ")),VLOOKUP($F55,DECLARATIONS!C$5:D$292,2,FALSE),_xlfn.TEXTBEFORE(VLOOKUP($F55,DECLARATIONS!C$5:D$292,2,FALSE)," "))))</f>
        <v/>
      </c>
      <c r="C55" s="188" t="str">
        <f>IF(ISNA(VLOOKUP($F55,DECLARATIONS!C$5:D$292,2,FALSE)),"",IF(VLOOKUP($F55,DECLARATIONS!C$5:D$292,2,FALSE)="","NOT DECLARED",IF(ISNA(_xlfn.TEXTAFTER(VLOOKUP($F55,DECLARATIONS!C$5:D$292,2,FALSE)," ")),VLOOKUP($F55,DECLARATIONS!C$5:D$292,2,FALSE),_xlfn.TEXTAFTER(VLOOKUP($F55,DECLARATIONS!C$5:D$292,2,FALSE)," "))))</f>
        <v/>
      </c>
      <c r="D55" s="188" t="str">
        <f>IF(ISNA(VLOOKUP($F55,DECLARATIONS!$C$5:$G$292,5,FALSE)),"",IF(VLOOKUP($F55,DECLARATIONS!$C$5:$G$292,5,FALSE)="","NOT DECLARED",VLOOKUP($F55,DECLARATIONS!$C$5:$G$292,5,FALSE)))</f>
        <v/>
      </c>
      <c r="E55" s="188" t="str">
        <f>IF(ISNA(VLOOKUP($F55,DECLARATIONS!$C$5:$F$292,4,FALSE)),"",IF(VLOOKUP($F55,DECLARATIONS!$C$5:$F$292,4,FALSE)="","NOT DECLARED",VLOOKUP($F55,DECLARATIONS!$C$5:$F$292,4,FALSE)&amp;LEFT(VLOOKUP($F55,DECLARATIONS!$C$5:$H$292,6,FALSE))))</f>
        <v/>
      </c>
      <c r="F55" s="91"/>
      <c r="G55" s="189">
        <v>0</v>
      </c>
      <c r="H55" s="188" t="str">
        <f>IF(ISNA(VLOOKUP(F55,DECLARATIONS!C$5:D$292,2,FALSE)),"",IF(VLOOKUP(F55,DECLARATIONS!C$5:D$292,2,FALSE)="","NOTDECLARED",VLOOKUP(F55,DECLARATIONS!C$5:D$292,2,FALSE)))</f>
        <v/>
      </c>
      <c r="I55" s="190">
        <f>IF(LOWER(G55)="dnf",1,IF(T55&lt;ScoringTable!C$3,ScoringTable!I$2,VLOOKUP((1000-T55),ScoringTable!H$2:I$95,2)))</f>
        <v>0</v>
      </c>
      <c r="J55" s="186" t="str" cm="1">
        <f t="array" ref="J55">IF(OR(ISBLANK(G55),G55=0), "", IF(NOT(ISNUMBER(G55)), "Not a valid time", IF(E55="","", IF(RIGHT(E55)="B", _xlfn.IFS(G55&gt;Data!$Z$8,"...",G55&gt;Data!$AA$8,"Stage 1",G55&gt;Data!$AB$8,"Stage 2",G55&gt;Data!$AC$8,"Stage 3",G55&gt;Data!$AD$8,"Stage 4",G55&gt;Data!$AE$8,"Stage 5",G55&gt;Data!$AF$8,"Stage 6",G55&gt;Data!$AG$8,"Stage 7",G55&gt;Data!$AH$8,"Stage 8",G55&lt;=Data!$AH$8,"Stage 9"), _xlfn.IFS(G55&gt;Data!$Z$19,"...",G55&gt;Data!$AA$19,"Stage 1",G55&gt;Data!$AB$19,"Stage 2",G55&gt;Data!$AC$19,"Stage 3",G55&gt;Data!$AD$19,"Stage 4",G55&gt;Data!$AE$19,"Stage 5",G55&gt;Data!$AF$19,"Stage 6",G55&gt;Data!$AG$19,"Stage 7",G55&gt;Data!$AH$19,"Stage 8",G55&lt;=Data!$AH$19,"Stage 9")))))</f>
        <v/>
      </c>
      <c r="K55" s="266" t="str" cm="1">
        <f t="array" ref="K55">IFERROR(_xlfn.IFNA(
                      _xlfn.IFS(
                      G55="", "",
                      G55=0, "",
                      AND(E55="U9B",G55&lt;=Data!$AI$8), "U9 Boys record",
                      AND(E55="U11B",G55&lt;=Data!$AI$13), "U11 Boys record",
                      AND(E55="U9G",G55&lt;=Data!$AI$19), "U9 Girls record",
                      AND(E55="U11G",G55&lt;=Data!$AI$24), "U11 Girls record"
                       ),""), "")</f>
        <v/>
      </c>
      <c r="L55" s="26"/>
      <c r="M55" s="26"/>
      <c r="P55" s="191">
        <f t="shared" si="0"/>
        <v>0</v>
      </c>
      <c r="Q55" s="192">
        <f t="shared" si="1"/>
        <v>0</v>
      </c>
      <c r="R55" s="193">
        <f t="shared" si="2"/>
        <v>0</v>
      </c>
      <c r="S55" s="192">
        <f t="shared" si="3"/>
        <v>0</v>
      </c>
      <c r="T55" s="194">
        <f t="shared" si="4"/>
        <v>0</v>
      </c>
    </row>
    <row r="56" spans="1:20" s="11" customFormat="1" ht="16" customHeight="1">
      <c r="A56" s="187" t="s">
        <v>3</v>
      </c>
      <c r="B56" s="188" t="str">
        <f>IF(ISNA(VLOOKUP($F56,DECLARATIONS!C$5:D$292,2,FALSE)),"",IF(VLOOKUP($F56,DECLARATIONS!C$5:D$292,2,FALSE)="","NOT DECLARED",IF(ISNA(_xlfn.TEXTBEFORE(VLOOKUP($F56,DECLARATIONS!C$5:D$292,2,FALSE)," ")),VLOOKUP($F56,DECLARATIONS!C$5:D$292,2,FALSE),_xlfn.TEXTBEFORE(VLOOKUP($F56,DECLARATIONS!C$5:D$292,2,FALSE)," "))))</f>
        <v/>
      </c>
      <c r="C56" s="188" t="str">
        <f>IF(ISNA(VLOOKUP($F56,DECLARATIONS!C$5:D$292,2,FALSE)),"",IF(VLOOKUP($F56,DECLARATIONS!C$5:D$292,2,FALSE)="","NOT DECLARED",IF(ISNA(_xlfn.TEXTAFTER(VLOOKUP($F56,DECLARATIONS!C$5:D$292,2,FALSE)," ")),VLOOKUP($F56,DECLARATIONS!C$5:D$292,2,FALSE),_xlfn.TEXTAFTER(VLOOKUP($F56,DECLARATIONS!C$5:D$292,2,FALSE)," "))))</f>
        <v/>
      </c>
      <c r="D56" s="188" t="str">
        <f>IF(ISNA(VLOOKUP($F56,DECLARATIONS!$C$5:$G$292,5,FALSE)),"",IF(VLOOKUP($F56,DECLARATIONS!$C$5:$G$292,5,FALSE)="","NOT DECLARED",VLOOKUP($F56,DECLARATIONS!$C$5:$G$292,5,FALSE)))</f>
        <v/>
      </c>
      <c r="E56" s="188" t="str">
        <f>IF(ISNA(VLOOKUP($F56,DECLARATIONS!$C$5:$F$292,4,FALSE)),"",IF(VLOOKUP($F56,DECLARATIONS!$C$5:$F$292,4,FALSE)="","NOT DECLARED",VLOOKUP($F56,DECLARATIONS!$C$5:$F$292,4,FALSE)&amp;LEFT(VLOOKUP($F56,DECLARATIONS!$C$5:$H$292,6,FALSE))))</f>
        <v/>
      </c>
      <c r="F56" s="91"/>
      <c r="G56" s="189">
        <v>0</v>
      </c>
      <c r="H56" s="188" t="str">
        <f>IF(ISNA(VLOOKUP(F56,DECLARATIONS!C$5:D$292,2,FALSE)),"",IF(VLOOKUP(F56,DECLARATIONS!C$5:D$292,2,FALSE)="","NOTDECLARED",VLOOKUP(F56,DECLARATIONS!C$5:D$292,2,FALSE)))</f>
        <v/>
      </c>
      <c r="I56" s="190">
        <f>IF(LOWER(G56)="dnf",1,IF(T56&lt;ScoringTable!C$3,ScoringTable!I$2,VLOOKUP((1000-T56),ScoringTable!H$2:I$95,2)))</f>
        <v>0</v>
      </c>
      <c r="J56" s="186" t="str" cm="1">
        <f t="array" ref="J56">IF(OR(ISBLANK(G56),G56=0), "", IF(NOT(ISNUMBER(G56)), "Not a valid time", IF(E56="","", IF(RIGHT(E56)="B", _xlfn.IFS(G56&gt;Data!$Z$8,"...",G56&gt;Data!$AA$8,"Stage 1",G56&gt;Data!$AB$8,"Stage 2",G56&gt;Data!$AC$8,"Stage 3",G56&gt;Data!$AD$8,"Stage 4",G56&gt;Data!$AE$8,"Stage 5",G56&gt;Data!$AF$8,"Stage 6",G56&gt;Data!$AG$8,"Stage 7",G56&gt;Data!$AH$8,"Stage 8",G56&lt;=Data!$AH$8,"Stage 9"), _xlfn.IFS(G56&gt;Data!$Z$19,"...",G56&gt;Data!$AA$19,"Stage 1",G56&gt;Data!$AB$19,"Stage 2",G56&gt;Data!$AC$19,"Stage 3",G56&gt;Data!$AD$19,"Stage 4",G56&gt;Data!$AE$19,"Stage 5",G56&gt;Data!$AF$19,"Stage 6",G56&gt;Data!$AG$19,"Stage 7",G56&gt;Data!$AH$19,"Stage 8",G56&lt;=Data!$AH$19,"Stage 9")))))</f>
        <v/>
      </c>
      <c r="K56" s="266" t="str" cm="1">
        <f t="array" ref="K56">IFERROR(_xlfn.IFNA(
                      _xlfn.IFS(
                      G56="", "",
                      G56=0, "",
                      AND(E56="U9B",G56&lt;=Data!$AI$8), "U9 Boys record",
                      AND(E56="U11B",G56&lt;=Data!$AI$13), "U11 Boys record",
                      AND(E56="U9G",G56&lt;=Data!$AI$19), "U9 Girls record",
                      AND(E56="U11G",G56&lt;=Data!$AI$24), "U11 Girls record"
                       ),""), "")</f>
        <v/>
      </c>
      <c r="L56" s="26"/>
      <c r="M56" s="26"/>
      <c r="P56" s="191">
        <f t="shared" si="0"/>
        <v>0</v>
      </c>
      <c r="Q56" s="192">
        <f t="shared" si="1"/>
        <v>0</v>
      </c>
      <c r="R56" s="193">
        <f t="shared" si="2"/>
        <v>0</v>
      </c>
      <c r="S56" s="192">
        <f t="shared" si="3"/>
        <v>0</v>
      </c>
      <c r="T56" s="194">
        <f t="shared" si="4"/>
        <v>0</v>
      </c>
    </row>
    <row r="57" spans="1:20" s="11" customFormat="1" ht="16" customHeight="1">
      <c r="A57" s="187" t="s">
        <v>3</v>
      </c>
      <c r="B57" s="188" t="str">
        <f>IF(ISNA(VLOOKUP($F57,DECLARATIONS!C$5:D$292,2,FALSE)),"",IF(VLOOKUP($F57,DECLARATIONS!C$5:D$292,2,FALSE)="","NOT DECLARED",IF(ISNA(_xlfn.TEXTBEFORE(VLOOKUP($F57,DECLARATIONS!C$5:D$292,2,FALSE)," ")),VLOOKUP($F57,DECLARATIONS!C$5:D$292,2,FALSE),_xlfn.TEXTBEFORE(VLOOKUP($F57,DECLARATIONS!C$5:D$292,2,FALSE)," "))))</f>
        <v/>
      </c>
      <c r="C57" s="188" t="str">
        <f>IF(ISNA(VLOOKUP($F57,DECLARATIONS!C$5:D$292,2,FALSE)),"",IF(VLOOKUP($F57,DECLARATIONS!C$5:D$292,2,FALSE)="","NOT DECLARED",IF(ISNA(_xlfn.TEXTAFTER(VLOOKUP($F57,DECLARATIONS!C$5:D$292,2,FALSE)," ")),VLOOKUP($F57,DECLARATIONS!C$5:D$292,2,FALSE),_xlfn.TEXTAFTER(VLOOKUP($F57,DECLARATIONS!C$5:D$292,2,FALSE)," "))))</f>
        <v/>
      </c>
      <c r="D57" s="188" t="str">
        <f>IF(ISNA(VLOOKUP($F57,DECLARATIONS!$C$5:$G$292,5,FALSE)),"",IF(VLOOKUP($F57,DECLARATIONS!$C$5:$G$292,5,FALSE)="","NOT DECLARED",VLOOKUP($F57,DECLARATIONS!$C$5:$G$292,5,FALSE)))</f>
        <v/>
      </c>
      <c r="E57" s="188" t="str">
        <f>IF(ISNA(VLOOKUP($F57,DECLARATIONS!$C$5:$F$292,4,FALSE)),"",IF(VLOOKUP($F57,DECLARATIONS!$C$5:$F$292,4,FALSE)="","NOT DECLARED",VLOOKUP($F57,DECLARATIONS!$C$5:$F$292,4,FALSE)&amp;LEFT(VLOOKUP($F57,DECLARATIONS!$C$5:$H$292,6,FALSE))))</f>
        <v/>
      </c>
      <c r="F57" s="91"/>
      <c r="G57" s="189">
        <v>0</v>
      </c>
      <c r="H57" s="188" t="str">
        <f>IF(ISNA(VLOOKUP(F57,DECLARATIONS!C$5:D$292,2,FALSE)),"",IF(VLOOKUP(F57,DECLARATIONS!C$5:D$292,2,FALSE)="","NOTDECLARED",VLOOKUP(F57,DECLARATIONS!C$5:D$292,2,FALSE)))</f>
        <v/>
      </c>
      <c r="I57" s="190">
        <f>IF(LOWER(G57)="dnf",1,IF(T57&lt;ScoringTable!C$3,ScoringTable!I$2,VLOOKUP((1000-T57),ScoringTable!H$2:I$95,2)))</f>
        <v>0</v>
      </c>
      <c r="J57" s="186" t="str" cm="1">
        <f t="array" ref="J57">IF(OR(ISBLANK(G57),G57=0), "", IF(NOT(ISNUMBER(G57)), "Not a valid time", IF(E57="","", IF(RIGHT(E57)="B", _xlfn.IFS(G57&gt;Data!$Z$8,"...",G57&gt;Data!$AA$8,"Stage 1",G57&gt;Data!$AB$8,"Stage 2",G57&gt;Data!$AC$8,"Stage 3",G57&gt;Data!$AD$8,"Stage 4",G57&gt;Data!$AE$8,"Stage 5",G57&gt;Data!$AF$8,"Stage 6",G57&gt;Data!$AG$8,"Stage 7",G57&gt;Data!$AH$8,"Stage 8",G57&lt;=Data!$AH$8,"Stage 9"), _xlfn.IFS(G57&gt;Data!$Z$19,"...",G57&gt;Data!$AA$19,"Stage 1",G57&gt;Data!$AB$19,"Stage 2",G57&gt;Data!$AC$19,"Stage 3",G57&gt;Data!$AD$19,"Stage 4",G57&gt;Data!$AE$19,"Stage 5",G57&gt;Data!$AF$19,"Stage 6",G57&gt;Data!$AG$19,"Stage 7",G57&gt;Data!$AH$19,"Stage 8",G57&lt;=Data!$AH$19,"Stage 9")))))</f>
        <v/>
      </c>
      <c r="K57" s="266" t="str" cm="1">
        <f t="array" ref="K57">IFERROR(_xlfn.IFNA(
                      _xlfn.IFS(
                      G57="", "",
                      G57=0, "",
                      AND(E57="U9B",G57&lt;=Data!$AI$8), "U9 Boys record",
                      AND(E57="U11B",G57&lt;=Data!$AI$13), "U11 Boys record",
                      AND(E57="U9G",G57&lt;=Data!$AI$19), "U9 Girls record",
                      AND(E57="U11G",G57&lt;=Data!$AI$24), "U11 Girls record"
                       ),""), "")</f>
        <v/>
      </c>
      <c r="L57" s="26"/>
      <c r="M57" s="26"/>
      <c r="P57" s="191">
        <f t="shared" si="0"/>
        <v>0</v>
      </c>
      <c r="Q57" s="192">
        <f t="shared" si="1"/>
        <v>0</v>
      </c>
      <c r="R57" s="193">
        <f t="shared" si="2"/>
        <v>0</v>
      </c>
      <c r="S57" s="192">
        <f t="shared" si="3"/>
        <v>0</v>
      </c>
      <c r="T57" s="194">
        <f t="shared" si="4"/>
        <v>0</v>
      </c>
    </row>
    <row r="58" spans="1:20" s="11" customFormat="1" ht="16" customHeight="1">
      <c r="A58" s="187" t="s">
        <v>3</v>
      </c>
      <c r="B58" s="188" t="str">
        <f>IF(ISNA(VLOOKUP($F58,DECLARATIONS!C$5:D$292,2,FALSE)),"",IF(VLOOKUP($F58,DECLARATIONS!C$5:D$292,2,FALSE)="","NOT DECLARED",IF(ISNA(_xlfn.TEXTBEFORE(VLOOKUP($F58,DECLARATIONS!C$5:D$292,2,FALSE)," ")),VLOOKUP($F58,DECLARATIONS!C$5:D$292,2,FALSE),_xlfn.TEXTBEFORE(VLOOKUP($F58,DECLARATIONS!C$5:D$292,2,FALSE)," "))))</f>
        <v/>
      </c>
      <c r="C58" s="188" t="str">
        <f>IF(ISNA(VLOOKUP($F58,DECLARATIONS!C$5:D$292,2,FALSE)),"",IF(VLOOKUP($F58,DECLARATIONS!C$5:D$292,2,FALSE)="","NOT DECLARED",IF(ISNA(_xlfn.TEXTAFTER(VLOOKUP($F58,DECLARATIONS!C$5:D$292,2,FALSE)," ")),VLOOKUP($F58,DECLARATIONS!C$5:D$292,2,FALSE),_xlfn.TEXTAFTER(VLOOKUP($F58,DECLARATIONS!C$5:D$292,2,FALSE)," "))))</f>
        <v/>
      </c>
      <c r="D58" s="188" t="str">
        <f>IF(ISNA(VLOOKUP($F58,DECLARATIONS!$C$5:$G$292,5,FALSE)),"",IF(VLOOKUP($F58,DECLARATIONS!$C$5:$G$292,5,FALSE)="","NOT DECLARED",VLOOKUP($F58,DECLARATIONS!$C$5:$G$292,5,FALSE)))</f>
        <v/>
      </c>
      <c r="E58" s="188" t="str">
        <f>IF(ISNA(VLOOKUP($F58,DECLARATIONS!$C$5:$F$292,4,FALSE)),"",IF(VLOOKUP($F58,DECLARATIONS!$C$5:$F$292,4,FALSE)="","NOT DECLARED",VLOOKUP($F58,DECLARATIONS!$C$5:$F$292,4,FALSE)&amp;LEFT(VLOOKUP($F58,DECLARATIONS!$C$5:$H$292,6,FALSE))))</f>
        <v/>
      </c>
      <c r="F58" s="91"/>
      <c r="G58" s="189">
        <v>0</v>
      </c>
      <c r="H58" s="188" t="str">
        <f>IF(ISNA(VLOOKUP(F58,DECLARATIONS!C$5:D$292,2,FALSE)),"",IF(VLOOKUP(F58,DECLARATIONS!C$5:D$292,2,FALSE)="","NOTDECLARED",VLOOKUP(F58,DECLARATIONS!C$5:D$292,2,FALSE)))</f>
        <v/>
      </c>
      <c r="I58" s="190">
        <f>IF(LOWER(G58)="dnf",1,IF(T58&lt;ScoringTable!C$3,ScoringTable!I$2,VLOOKUP((1000-T58),ScoringTable!H$2:I$95,2)))</f>
        <v>0</v>
      </c>
      <c r="J58" s="186" t="str" cm="1">
        <f t="array" ref="J58">IF(OR(ISBLANK(G58),G58=0), "", IF(NOT(ISNUMBER(G58)), "Not a valid time", IF(E58="","", IF(RIGHT(E58)="B", _xlfn.IFS(G58&gt;Data!$Z$8,"...",G58&gt;Data!$AA$8,"Stage 1",G58&gt;Data!$AB$8,"Stage 2",G58&gt;Data!$AC$8,"Stage 3",G58&gt;Data!$AD$8,"Stage 4",G58&gt;Data!$AE$8,"Stage 5",G58&gt;Data!$AF$8,"Stage 6",G58&gt;Data!$AG$8,"Stage 7",G58&gt;Data!$AH$8,"Stage 8",G58&lt;=Data!$AH$8,"Stage 9"), _xlfn.IFS(G58&gt;Data!$Z$19,"...",G58&gt;Data!$AA$19,"Stage 1",G58&gt;Data!$AB$19,"Stage 2",G58&gt;Data!$AC$19,"Stage 3",G58&gt;Data!$AD$19,"Stage 4",G58&gt;Data!$AE$19,"Stage 5",G58&gt;Data!$AF$19,"Stage 6",G58&gt;Data!$AG$19,"Stage 7",G58&gt;Data!$AH$19,"Stage 8",G58&lt;=Data!$AH$19,"Stage 9")))))</f>
        <v/>
      </c>
      <c r="K58" s="266" t="str" cm="1">
        <f t="array" ref="K58">IFERROR(_xlfn.IFNA(
                      _xlfn.IFS(
                      G58="", "",
                      G58=0, "",
                      AND(E58="U9B",G58&lt;=Data!$AI$8), "U9 Boys record",
                      AND(E58="U11B",G58&lt;=Data!$AI$13), "U11 Boys record",
                      AND(E58="U9G",G58&lt;=Data!$AI$19), "U9 Girls record",
                      AND(E58="U11G",G58&lt;=Data!$AI$24), "U11 Girls record"
                       ),""), "")</f>
        <v/>
      </c>
      <c r="L58" s="26"/>
      <c r="M58" s="26"/>
      <c r="P58" s="191">
        <f t="shared" si="0"/>
        <v>0</v>
      </c>
      <c r="Q58" s="192">
        <f t="shared" si="1"/>
        <v>0</v>
      </c>
      <c r="R58" s="193">
        <f t="shared" si="2"/>
        <v>0</v>
      </c>
      <c r="S58" s="192">
        <f t="shared" si="3"/>
        <v>0</v>
      </c>
      <c r="T58" s="194">
        <f t="shared" si="4"/>
        <v>0</v>
      </c>
    </row>
    <row r="59" spans="1:20" s="11" customFormat="1" ht="16" customHeight="1">
      <c r="A59" s="187" t="s">
        <v>3</v>
      </c>
      <c r="B59" s="188" t="str">
        <f>IF(ISNA(VLOOKUP($F59,DECLARATIONS!C$5:D$292,2,FALSE)),"",IF(VLOOKUP($F59,DECLARATIONS!C$5:D$292,2,FALSE)="","NOT DECLARED",IF(ISNA(_xlfn.TEXTBEFORE(VLOOKUP($F59,DECLARATIONS!C$5:D$292,2,FALSE)," ")),VLOOKUP($F59,DECLARATIONS!C$5:D$292,2,FALSE),_xlfn.TEXTBEFORE(VLOOKUP($F59,DECLARATIONS!C$5:D$292,2,FALSE)," "))))</f>
        <v/>
      </c>
      <c r="C59" s="188" t="str">
        <f>IF(ISNA(VLOOKUP($F59,DECLARATIONS!C$5:D$292,2,FALSE)),"",IF(VLOOKUP($F59,DECLARATIONS!C$5:D$292,2,FALSE)="","NOT DECLARED",IF(ISNA(_xlfn.TEXTAFTER(VLOOKUP($F59,DECLARATIONS!C$5:D$292,2,FALSE)," ")),VLOOKUP($F59,DECLARATIONS!C$5:D$292,2,FALSE),_xlfn.TEXTAFTER(VLOOKUP($F59,DECLARATIONS!C$5:D$292,2,FALSE)," "))))</f>
        <v/>
      </c>
      <c r="D59" s="188" t="str">
        <f>IF(ISNA(VLOOKUP($F59,DECLARATIONS!$C$5:$G$292,5,FALSE)),"",IF(VLOOKUP($F59,DECLARATIONS!$C$5:$G$292,5,FALSE)="","NOT DECLARED",VLOOKUP($F59,DECLARATIONS!$C$5:$G$292,5,FALSE)))</f>
        <v/>
      </c>
      <c r="E59" s="188" t="str">
        <f>IF(ISNA(VLOOKUP($F59,DECLARATIONS!$C$5:$F$292,4,FALSE)),"",IF(VLOOKUP($F59,DECLARATIONS!$C$5:$F$292,4,FALSE)="","NOT DECLARED",VLOOKUP($F59,DECLARATIONS!$C$5:$F$292,4,FALSE)&amp;LEFT(VLOOKUP($F59,DECLARATIONS!$C$5:$H$292,6,FALSE))))</f>
        <v/>
      </c>
      <c r="F59" s="91"/>
      <c r="G59" s="189">
        <v>0</v>
      </c>
      <c r="H59" s="188" t="str">
        <f>IF(ISNA(VLOOKUP(F59,DECLARATIONS!C$5:D$292,2,FALSE)),"",IF(VLOOKUP(F59,DECLARATIONS!C$5:D$292,2,FALSE)="","NOTDECLARED",VLOOKUP(F59,DECLARATIONS!C$5:D$292,2,FALSE)))</f>
        <v/>
      </c>
      <c r="I59" s="190">
        <f>IF(LOWER(G59)="dnf",1,IF(T59&lt;ScoringTable!C$3,ScoringTable!I$2,VLOOKUP((1000-T59),ScoringTable!H$2:I$95,2)))</f>
        <v>0</v>
      </c>
      <c r="J59" s="186" t="str" cm="1">
        <f t="array" ref="J59">IF(OR(ISBLANK(G59),G59=0), "", IF(NOT(ISNUMBER(G59)), "Not a valid time", IF(E59="","", IF(RIGHT(E59)="B", _xlfn.IFS(G59&gt;Data!$Z$8,"...",G59&gt;Data!$AA$8,"Stage 1",G59&gt;Data!$AB$8,"Stage 2",G59&gt;Data!$AC$8,"Stage 3",G59&gt;Data!$AD$8,"Stage 4",G59&gt;Data!$AE$8,"Stage 5",G59&gt;Data!$AF$8,"Stage 6",G59&gt;Data!$AG$8,"Stage 7",G59&gt;Data!$AH$8,"Stage 8",G59&lt;=Data!$AH$8,"Stage 9"), _xlfn.IFS(G59&gt;Data!$Z$19,"...",G59&gt;Data!$AA$19,"Stage 1",G59&gt;Data!$AB$19,"Stage 2",G59&gt;Data!$AC$19,"Stage 3",G59&gt;Data!$AD$19,"Stage 4",G59&gt;Data!$AE$19,"Stage 5",G59&gt;Data!$AF$19,"Stage 6",G59&gt;Data!$AG$19,"Stage 7",G59&gt;Data!$AH$19,"Stage 8",G59&lt;=Data!$AH$19,"Stage 9")))))</f>
        <v/>
      </c>
      <c r="K59" s="266" t="str" cm="1">
        <f t="array" ref="K59">IFERROR(_xlfn.IFNA(
                      _xlfn.IFS(
                      G59="", "",
                      G59=0, "",
                      AND(E59="U9B",G59&lt;=Data!$AI$8), "U9 Boys record",
                      AND(E59="U11B",G59&lt;=Data!$AI$13), "U11 Boys record",
                      AND(E59="U9G",G59&lt;=Data!$AI$19), "U9 Girls record",
                      AND(E59="U11G",G59&lt;=Data!$AI$24), "U11 Girls record"
                       ),""), "")</f>
        <v/>
      </c>
      <c r="L59" s="26"/>
      <c r="M59" s="26"/>
      <c r="P59" s="191">
        <f t="shared" si="0"/>
        <v>0</v>
      </c>
      <c r="Q59" s="192">
        <f t="shared" si="1"/>
        <v>0</v>
      </c>
      <c r="R59" s="193">
        <f t="shared" si="2"/>
        <v>0</v>
      </c>
      <c r="S59" s="192">
        <f t="shared" si="3"/>
        <v>0</v>
      </c>
      <c r="T59" s="194">
        <f t="shared" si="4"/>
        <v>0</v>
      </c>
    </row>
    <row r="60" spans="1:20" s="11" customFormat="1" ht="16" customHeight="1">
      <c r="A60" s="187" t="s">
        <v>3</v>
      </c>
      <c r="B60" s="188" t="str">
        <f>IF(ISNA(VLOOKUP($F60,DECLARATIONS!C$5:D$292,2,FALSE)),"",IF(VLOOKUP($F60,DECLARATIONS!C$5:D$292,2,FALSE)="","NOT DECLARED",IF(ISNA(_xlfn.TEXTBEFORE(VLOOKUP($F60,DECLARATIONS!C$5:D$292,2,FALSE)," ")),VLOOKUP($F60,DECLARATIONS!C$5:D$292,2,FALSE),_xlfn.TEXTBEFORE(VLOOKUP($F60,DECLARATIONS!C$5:D$292,2,FALSE)," "))))</f>
        <v/>
      </c>
      <c r="C60" s="188" t="str">
        <f>IF(ISNA(VLOOKUP($F60,DECLARATIONS!C$5:D$292,2,FALSE)),"",IF(VLOOKUP($F60,DECLARATIONS!C$5:D$292,2,FALSE)="","NOT DECLARED",IF(ISNA(_xlfn.TEXTAFTER(VLOOKUP($F60,DECLARATIONS!C$5:D$292,2,FALSE)," ")),VLOOKUP($F60,DECLARATIONS!C$5:D$292,2,FALSE),_xlfn.TEXTAFTER(VLOOKUP($F60,DECLARATIONS!C$5:D$292,2,FALSE)," "))))</f>
        <v/>
      </c>
      <c r="D60" s="188" t="str">
        <f>IF(ISNA(VLOOKUP($F60,DECLARATIONS!$C$5:$G$292,5,FALSE)),"",IF(VLOOKUP($F60,DECLARATIONS!$C$5:$G$292,5,FALSE)="","NOT DECLARED",VLOOKUP($F60,DECLARATIONS!$C$5:$G$292,5,FALSE)))</f>
        <v/>
      </c>
      <c r="E60" s="188" t="str">
        <f>IF(ISNA(VLOOKUP($F60,DECLARATIONS!$C$5:$F$292,4,FALSE)),"",IF(VLOOKUP($F60,DECLARATIONS!$C$5:$F$292,4,FALSE)="","NOT DECLARED",VLOOKUP($F60,DECLARATIONS!$C$5:$F$292,4,FALSE)&amp;LEFT(VLOOKUP($F60,DECLARATIONS!$C$5:$H$292,6,FALSE))))</f>
        <v/>
      </c>
      <c r="F60" s="91"/>
      <c r="G60" s="189">
        <v>0</v>
      </c>
      <c r="H60" s="188" t="str">
        <f>IF(ISNA(VLOOKUP(F60,DECLARATIONS!C$5:D$292,2,FALSE)),"",IF(VLOOKUP(F60,DECLARATIONS!C$5:D$292,2,FALSE)="","NOTDECLARED",VLOOKUP(F60,DECLARATIONS!C$5:D$292,2,FALSE)))</f>
        <v/>
      </c>
      <c r="I60" s="190">
        <f>IF(LOWER(G60)="dnf",1,IF(T60&lt;ScoringTable!C$3,ScoringTable!I$2,VLOOKUP((1000-T60),ScoringTable!H$2:I$95,2)))</f>
        <v>0</v>
      </c>
      <c r="J60" s="186" t="str" cm="1">
        <f t="array" ref="J60">IF(OR(ISBLANK(G60),G60=0), "", IF(NOT(ISNUMBER(G60)), "Not a valid time", IF(E60="","", IF(RIGHT(E60)="B", _xlfn.IFS(G60&gt;Data!$Z$8,"...",G60&gt;Data!$AA$8,"Stage 1",G60&gt;Data!$AB$8,"Stage 2",G60&gt;Data!$AC$8,"Stage 3",G60&gt;Data!$AD$8,"Stage 4",G60&gt;Data!$AE$8,"Stage 5",G60&gt;Data!$AF$8,"Stage 6",G60&gt;Data!$AG$8,"Stage 7",G60&gt;Data!$AH$8,"Stage 8",G60&lt;=Data!$AH$8,"Stage 9"), _xlfn.IFS(G60&gt;Data!$Z$19,"...",G60&gt;Data!$AA$19,"Stage 1",G60&gt;Data!$AB$19,"Stage 2",G60&gt;Data!$AC$19,"Stage 3",G60&gt;Data!$AD$19,"Stage 4",G60&gt;Data!$AE$19,"Stage 5",G60&gt;Data!$AF$19,"Stage 6",G60&gt;Data!$AG$19,"Stage 7",G60&gt;Data!$AH$19,"Stage 8",G60&lt;=Data!$AH$19,"Stage 9")))))</f>
        <v/>
      </c>
      <c r="K60" s="266" t="str" cm="1">
        <f t="array" ref="K60">IFERROR(_xlfn.IFNA(
                      _xlfn.IFS(
                      G60="", "",
                      G60=0, "",
                      AND(E60="U9B",G60&lt;=Data!$AI$8), "U9 Boys record",
                      AND(E60="U11B",G60&lt;=Data!$AI$13), "U11 Boys record",
                      AND(E60="U9G",G60&lt;=Data!$AI$19), "U9 Girls record",
                      AND(E60="U11G",G60&lt;=Data!$AI$24), "U11 Girls record"
                       ),""), "")</f>
        <v/>
      </c>
      <c r="L60" s="26"/>
      <c r="M60" s="26"/>
      <c r="P60" s="191">
        <f t="shared" si="0"/>
        <v>0</v>
      </c>
      <c r="Q60" s="192">
        <f t="shared" si="1"/>
        <v>0</v>
      </c>
      <c r="R60" s="193">
        <f t="shared" si="2"/>
        <v>0</v>
      </c>
      <c r="S60" s="192">
        <f t="shared" si="3"/>
        <v>0</v>
      </c>
      <c r="T60" s="194">
        <f t="shared" si="4"/>
        <v>0</v>
      </c>
    </row>
    <row r="61" spans="1:20" s="11" customFormat="1" ht="16" customHeight="1">
      <c r="A61" s="187" t="s">
        <v>3</v>
      </c>
      <c r="B61" s="188" t="str">
        <f>IF(ISNA(VLOOKUP($F61,DECLARATIONS!C$5:D$292,2,FALSE)),"",IF(VLOOKUP($F61,DECLARATIONS!C$5:D$292,2,FALSE)="","NOT DECLARED",IF(ISNA(_xlfn.TEXTBEFORE(VLOOKUP($F61,DECLARATIONS!C$5:D$292,2,FALSE)," ")),VLOOKUP($F61,DECLARATIONS!C$5:D$292,2,FALSE),_xlfn.TEXTBEFORE(VLOOKUP($F61,DECLARATIONS!C$5:D$292,2,FALSE)," "))))</f>
        <v/>
      </c>
      <c r="C61" s="188" t="str">
        <f>IF(ISNA(VLOOKUP($F61,DECLARATIONS!C$5:D$292,2,FALSE)),"",IF(VLOOKUP($F61,DECLARATIONS!C$5:D$292,2,FALSE)="","NOT DECLARED",IF(ISNA(_xlfn.TEXTAFTER(VLOOKUP($F61,DECLARATIONS!C$5:D$292,2,FALSE)," ")),VLOOKUP($F61,DECLARATIONS!C$5:D$292,2,FALSE),_xlfn.TEXTAFTER(VLOOKUP($F61,DECLARATIONS!C$5:D$292,2,FALSE)," "))))</f>
        <v/>
      </c>
      <c r="D61" s="188" t="str">
        <f>IF(ISNA(VLOOKUP($F61,DECLARATIONS!$C$5:$G$292,5,FALSE)),"",IF(VLOOKUP($F61,DECLARATIONS!$C$5:$G$292,5,FALSE)="","NOT DECLARED",VLOOKUP($F61,DECLARATIONS!$C$5:$G$292,5,FALSE)))</f>
        <v/>
      </c>
      <c r="E61" s="188" t="str">
        <f>IF(ISNA(VLOOKUP($F61,DECLARATIONS!$C$5:$F$292,4,FALSE)),"",IF(VLOOKUP($F61,DECLARATIONS!$C$5:$F$292,4,FALSE)="","NOT DECLARED",VLOOKUP($F61,DECLARATIONS!$C$5:$F$292,4,FALSE)&amp;LEFT(VLOOKUP($F61,DECLARATIONS!$C$5:$H$292,6,FALSE))))</f>
        <v/>
      </c>
      <c r="F61" s="91"/>
      <c r="G61" s="189">
        <v>0</v>
      </c>
      <c r="H61" s="188" t="str">
        <f>IF(ISNA(VLOOKUP(F61,DECLARATIONS!C$5:D$292,2,FALSE)),"",IF(VLOOKUP(F61,DECLARATIONS!C$5:D$292,2,FALSE)="","NOTDECLARED",VLOOKUP(F61,DECLARATIONS!C$5:D$292,2,FALSE)))</f>
        <v/>
      </c>
      <c r="I61" s="190">
        <f>IF(LOWER(G61)="dnf",1,IF(T61&lt;ScoringTable!C$3,ScoringTable!I$2,VLOOKUP((1000-T61),ScoringTable!H$2:I$95,2)))</f>
        <v>0</v>
      </c>
      <c r="J61" s="186" t="str" cm="1">
        <f t="array" ref="J61">IF(OR(ISBLANK(G61),G61=0), "", IF(NOT(ISNUMBER(G61)), "Not a valid time", IF(E61="","", IF(RIGHT(E61)="B", _xlfn.IFS(G61&gt;Data!$Z$8,"...",G61&gt;Data!$AA$8,"Stage 1",G61&gt;Data!$AB$8,"Stage 2",G61&gt;Data!$AC$8,"Stage 3",G61&gt;Data!$AD$8,"Stage 4",G61&gt;Data!$AE$8,"Stage 5",G61&gt;Data!$AF$8,"Stage 6",G61&gt;Data!$AG$8,"Stage 7",G61&gt;Data!$AH$8,"Stage 8",G61&lt;=Data!$AH$8,"Stage 9"), _xlfn.IFS(G61&gt;Data!$Z$19,"...",G61&gt;Data!$AA$19,"Stage 1",G61&gt;Data!$AB$19,"Stage 2",G61&gt;Data!$AC$19,"Stage 3",G61&gt;Data!$AD$19,"Stage 4",G61&gt;Data!$AE$19,"Stage 5",G61&gt;Data!$AF$19,"Stage 6",G61&gt;Data!$AG$19,"Stage 7",G61&gt;Data!$AH$19,"Stage 8",G61&lt;=Data!$AH$19,"Stage 9")))))</f>
        <v/>
      </c>
      <c r="K61" s="266" t="str" cm="1">
        <f t="array" ref="K61">IFERROR(_xlfn.IFNA(
                      _xlfn.IFS(
                      G61="", "",
                      G61=0, "",
                      AND(E61="U9B",G61&lt;=Data!$AI$8), "U9 Boys record",
                      AND(E61="U11B",G61&lt;=Data!$AI$13), "U11 Boys record",
                      AND(E61="U9G",G61&lt;=Data!$AI$19), "U9 Girls record",
                      AND(E61="U11G",G61&lt;=Data!$AI$24), "U11 Girls record"
                       ),""), "")</f>
        <v/>
      </c>
      <c r="L61" s="26"/>
      <c r="P61" s="191">
        <f t="shared" si="0"/>
        <v>0</v>
      </c>
      <c r="Q61" s="192">
        <f t="shared" si="1"/>
        <v>0</v>
      </c>
      <c r="R61" s="193">
        <f t="shared" si="2"/>
        <v>0</v>
      </c>
      <c r="S61" s="192">
        <f t="shared" si="3"/>
        <v>0</v>
      </c>
      <c r="T61" s="194">
        <f t="shared" si="4"/>
        <v>0</v>
      </c>
    </row>
    <row r="62" spans="1:20" s="11" customFormat="1" ht="16" customHeight="1">
      <c r="A62" s="187" t="s">
        <v>3</v>
      </c>
      <c r="B62" s="188" t="str">
        <f>IF(ISNA(VLOOKUP($F62,DECLARATIONS!C$5:D$292,2,FALSE)),"",IF(VLOOKUP($F62,DECLARATIONS!C$5:D$292,2,FALSE)="","NOT DECLARED",IF(ISNA(_xlfn.TEXTBEFORE(VLOOKUP($F62,DECLARATIONS!C$5:D$292,2,FALSE)," ")),VLOOKUP($F62,DECLARATIONS!C$5:D$292,2,FALSE),_xlfn.TEXTBEFORE(VLOOKUP($F62,DECLARATIONS!C$5:D$292,2,FALSE)," "))))</f>
        <v/>
      </c>
      <c r="C62" s="188" t="str">
        <f>IF(ISNA(VLOOKUP($F62,DECLARATIONS!C$5:D$292,2,FALSE)),"",IF(VLOOKUP($F62,DECLARATIONS!C$5:D$292,2,FALSE)="","NOT DECLARED",IF(ISNA(_xlfn.TEXTAFTER(VLOOKUP($F62,DECLARATIONS!C$5:D$292,2,FALSE)," ")),VLOOKUP($F62,DECLARATIONS!C$5:D$292,2,FALSE),_xlfn.TEXTAFTER(VLOOKUP($F62,DECLARATIONS!C$5:D$292,2,FALSE)," "))))</f>
        <v/>
      </c>
      <c r="D62" s="188" t="str">
        <f>IF(ISNA(VLOOKUP($F62,DECLARATIONS!$C$5:$G$292,5,FALSE)),"",IF(VLOOKUP($F62,DECLARATIONS!$C$5:$G$292,5,FALSE)="","NOT DECLARED",VLOOKUP($F62,DECLARATIONS!$C$5:$G$292,5,FALSE)))</f>
        <v/>
      </c>
      <c r="E62" s="188" t="str">
        <f>IF(ISNA(VLOOKUP($F62,DECLARATIONS!$C$5:$F$292,4,FALSE)),"",IF(VLOOKUP($F62,DECLARATIONS!$C$5:$F$292,4,FALSE)="","NOT DECLARED",VLOOKUP($F62,DECLARATIONS!$C$5:$F$292,4,FALSE)&amp;LEFT(VLOOKUP($F62,DECLARATIONS!$C$5:$H$292,6,FALSE))))</f>
        <v/>
      </c>
      <c r="F62" s="91"/>
      <c r="G62" s="189">
        <v>0</v>
      </c>
      <c r="H62" s="188" t="str">
        <f>IF(ISNA(VLOOKUP(F62,DECLARATIONS!C$5:D$292,2,FALSE)),"",IF(VLOOKUP(F62,DECLARATIONS!C$5:D$292,2,FALSE)="","NOTDECLARED",VLOOKUP(F62,DECLARATIONS!C$5:D$292,2,FALSE)))</f>
        <v/>
      </c>
      <c r="I62" s="190">
        <f>IF(LOWER(G62)="dnf",1,IF(T62&lt;ScoringTable!C$3,ScoringTable!I$2,VLOOKUP((1000-T62),ScoringTable!H$2:I$95,2)))</f>
        <v>0</v>
      </c>
      <c r="J62" s="186" t="str" cm="1">
        <f t="array" ref="J62">IF(OR(ISBLANK(G62),G62=0), "", IF(NOT(ISNUMBER(G62)), "Not a valid time", IF(E62="","", IF(RIGHT(E62)="B", _xlfn.IFS(G62&gt;Data!$Z$8,"...",G62&gt;Data!$AA$8,"Stage 1",G62&gt;Data!$AB$8,"Stage 2",G62&gt;Data!$AC$8,"Stage 3",G62&gt;Data!$AD$8,"Stage 4",G62&gt;Data!$AE$8,"Stage 5",G62&gt;Data!$AF$8,"Stage 6",G62&gt;Data!$AG$8,"Stage 7",G62&gt;Data!$AH$8,"Stage 8",G62&lt;=Data!$AH$8,"Stage 9"), _xlfn.IFS(G62&gt;Data!$Z$19,"...",G62&gt;Data!$AA$19,"Stage 1",G62&gt;Data!$AB$19,"Stage 2",G62&gt;Data!$AC$19,"Stage 3",G62&gt;Data!$AD$19,"Stage 4",G62&gt;Data!$AE$19,"Stage 5",G62&gt;Data!$AF$19,"Stage 6",G62&gt;Data!$AG$19,"Stage 7",G62&gt;Data!$AH$19,"Stage 8",G62&lt;=Data!$AH$19,"Stage 9")))))</f>
        <v/>
      </c>
      <c r="K62" s="266" t="str" cm="1">
        <f t="array" ref="K62">IFERROR(_xlfn.IFNA(
                      _xlfn.IFS(
                      G62="", "",
                      G62=0, "",
                      AND(E62="U9B",G62&lt;=Data!$AI$8), "U9 Boys record",
                      AND(E62="U11B",G62&lt;=Data!$AI$13), "U11 Boys record",
                      AND(E62="U9G",G62&lt;=Data!$AI$19), "U9 Girls record",
                      AND(E62="U11G",G62&lt;=Data!$AI$24), "U11 Girls record"
                       ),""), "")</f>
        <v/>
      </c>
      <c r="L62" s="26"/>
      <c r="P62" s="191">
        <f t="shared" si="0"/>
        <v>0</v>
      </c>
      <c r="Q62" s="192">
        <f t="shared" si="1"/>
        <v>0</v>
      </c>
      <c r="R62" s="193">
        <f t="shared" si="2"/>
        <v>0</v>
      </c>
      <c r="S62" s="192">
        <f t="shared" si="3"/>
        <v>0</v>
      </c>
      <c r="T62" s="194">
        <f t="shared" si="4"/>
        <v>0</v>
      </c>
    </row>
    <row r="63" spans="1:20" s="11" customFormat="1" ht="16" customHeight="1">
      <c r="A63" s="187" t="s">
        <v>3</v>
      </c>
      <c r="B63" s="188" t="str">
        <f>IF(ISNA(VLOOKUP($F63,DECLARATIONS!C$5:D$292,2,FALSE)),"",IF(VLOOKUP($F63,DECLARATIONS!C$5:D$292,2,FALSE)="","NOT DECLARED",IF(ISNA(_xlfn.TEXTBEFORE(VLOOKUP($F63,DECLARATIONS!C$5:D$292,2,FALSE)," ")),VLOOKUP($F63,DECLARATIONS!C$5:D$292,2,FALSE),_xlfn.TEXTBEFORE(VLOOKUP($F63,DECLARATIONS!C$5:D$292,2,FALSE)," "))))</f>
        <v/>
      </c>
      <c r="C63" s="188" t="str">
        <f>IF(ISNA(VLOOKUP($F63,DECLARATIONS!C$5:D$292,2,FALSE)),"",IF(VLOOKUP($F63,DECLARATIONS!C$5:D$292,2,FALSE)="","NOT DECLARED",IF(ISNA(_xlfn.TEXTAFTER(VLOOKUP($F63,DECLARATIONS!C$5:D$292,2,FALSE)," ")),VLOOKUP($F63,DECLARATIONS!C$5:D$292,2,FALSE),_xlfn.TEXTAFTER(VLOOKUP($F63,DECLARATIONS!C$5:D$292,2,FALSE)," "))))</f>
        <v/>
      </c>
      <c r="D63" s="188" t="str">
        <f>IF(ISNA(VLOOKUP($F63,DECLARATIONS!$C$5:$G$292,5,FALSE)),"",IF(VLOOKUP($F63,DECLARATIONS!$C$5:$G$292,5,FALSE)="","NOT DECLARED",VLOOKUP($F63,DECLARATIONS!$C$5:$G$292,5,FALSE)))</f>
        <v/>
      </c>
      <c r="E63" s="188" t="str">
        <f>IF(ISNA(VLOOKUP($F63,DECLARATIONS!$C$5:$F$292,4,FALSE)),"",IF(VLOOKUP($F63,DECLARATIONS!$C$5:$F$292,4,FALSE)="","NOT DECLARED",VLOOKUP($F63,DECLARATIONS!$C$5:$F$292,4,FALSE)&amp;LEFT(VLOOKUP($F63,DECLARATIONS!$C$5:$H$292,6,FALSE))))</f>
        <v/>
      </c>
      <c r="F63" s="91"/>
      <c r="G63" s="189">
        <v>0</v>
      </c>
      <c r="H63" s="188" t="str">
        <f>IF(ISNA(VLOOKUP(F63,DECLARATIONS!C$5:D$292,2,FALSE)),"",IF(VLOOKUP(F63,DECLARATIONS!C$5:D$292,2,FALSE)="","NOTDECLARED",VLOOKUP(F63,DECLARATIONS!C$5:D$292,2,FALSE)))</f>
        <v/>
      </c>
      <c r="I63" s="190">
        <f>IF(LOWER(G63)="dnf",1,IF(T63&lt;ScoringTable!C$3,ScoringTable!I$2,VLOOKUP((1000-T63),ScoringTable!H$2:I$95,2)))</f>
        <v>0</v>
      </c>
      <c r="J63" s="186" t="str" cm="1">
        <f t="array" ref="J63">IF(OR(ISBLANK(G63),G63=0), "", IF(NOT(ISNUMBER(G63)), "Not a valid time", IF(E63="","", IF(RIGHT(E63)="B", _xlfn.IFS(G63&gt;Data!$Z$8,"...",G63&gt;Data!$AA$8,"Stage 1",G63&gt;Data!$AB$8,"Stage 2",G63&gt;Data!$AC$8,"Stage 3",G63&gt;Data!$AD$8,"Stage 4",G63&gt;Data!$AE$8,"Stage 5",G63&gt;Data!$AF$8,"Stage 6",G63&gt;Data!$AG$8,"Stage 7",G63&gt;Data!$AH$8,"Stage 8",G63&lt;=Data!$AH$8,"Stage 9"), _xlfn.IFS(G63&gt;Data!$Z$19,"...",G63&gt;Data!$AA$19,"Stage 1",G63&gt;Data!$AB$19,"Stage 2",G63&gt;Data!$AC$19,"Stage 3",G63&gt;Data!$AD$19,"Stage 4",G63&gt;Data!$AE$19,"Stage 5",G63&gt;Data!$AF$19,"Stage 6",G63&gt;Data!$AG$19,"Stage 7",G63&gt;Data!$AH$19,"Stage 8",G63&lt;=Data!$AH$19,"Stage 9")))))</f>
        <v/>
      </c>
      <c r="K63" s="266" t="str" cm="1">
        <f t="array" ref="K63">IFERROR(_xlfn.IFNA(
                      _xlfn.IFS(
                      G63="", "",
                      G63=0, "",
                      AND(E63="U9B",G63&lt;=Data!$AI$8), "U9 Boys record",
                      AND(E63="U11B",G63&lt;=Data!$AI$13), "U11 Boys record",
                      AND(E63="U9G",G63&lt;=Data!$AI$19), "U9 Girls record",
                      AND(E63="U11G",G63&lt;=Data!$AI$24), "U11 Girls record"
                       ),""), "")</f>
        <v/>
      </c>
      <c r="L63" s="26"/>
      <c r="P63" s="191">
        <f t="shared" si="0"/>
        <v>0</v>
      </c>
      <c r="Q63" s="192">
        <f t="shared" si="1"/>
        <v>0</v>
      </c>
      <c r="R63" s="193">
        <f t="shared" si="2"/>
        <v>0</v>
      </c>
      <c r="S63" s="192">
        <f t="shared" si="3"/>
        <v>0</v>
      </c>
      <c r="T63" s="194">
        <f t="shared" si="4"/>
        <v>0</v>
      </c>
    </row>
    <row r="64" spans="1:20" s="11" customFormat="1" ht="16" customHeight="1">
      <c r="A64" s="187" t="s">
        <v>3</v>
      </c>
      <c r="B64" s="188" t="str">
        <f>IF(ISNA(VLOOKUP($F64,DECLARATIONS!C$5:D$292,2,FALSE)),"",IF(VLOOKUP($F64,DECLARATIONS!C$5:D$292,2,FALSE)="","NOT DECLARED",IF(ISNA(_xlfn.TEXTBEFORE(VLOOKUP($F64,DECLARATIONS!C$5:D$292,2,FALSE)," ")),VLOOKUP($F64,DECLARATIONS!C$5:D$292,2,FALSE),_xlfn.TEXTBEFORE(VLOOKUP($F64,DECLARATIONS!C$5:D$292,2,FALSE)," "))))</f>
        <v/>
      </c>
      <c r="C64" s="188" t="str">
        <f>IF(ISNA(VLOOKUP($F64,DECLARATIONS!C$5:D$292,2,FALSE)),"",IF(VLOOKUP($F64,DECLARATIONS!C$5:D$292,2,FALSE)="","NOT DECLARED",IF(ISNA(_xlfn.TEXTAFTER(VLOOKUP($F64,DECLARATIONS!C$5:D$292,2,FALSE)," ")),VLOOKUP($F64,DECLARATIONS!C$5:D$292,2,FALSE),_xlfn.TEXTAFTER(VLOOKUP($F64,DECLARATIONS!C$5:D$292,2,FALSE)," "))))</f>
        <v/>
      </c>
      <c r="D64" s="188" t="str">
        <f>IF(ISNA(VLOOKUP($F64,DECLARATIONS!$C$5:$G$292,5,FALSE)),"",IF(VLOOKUP($F64,DECLARATIONS!$C$5:$G$292,5,FALSE)="","NOT DECLARED",VLOOKUP($F64,DECLARATIONS!$C$5:$G$292,5,FALSE)))</f>
        <v/>
      </c>
      <c r="E64" s="188" t="str">
        <f>IF(ISNA(VLOOKUP($F64,DECLARATIONS!$C$5:$F$292,4,FALSE)),"",IF(VLOOKUP($F64,DECLARATIONS!$C$5:$F$292,4,FALSE)="","NOT DECLARED",VLOOKUP($F64,DECLARATIONS!$C$5:$F$292,4,FALSE)&amp;LEFT(VLOOKUP($F64,DECLARATIONS!$C$5:$H$292,6,FALSE))))</f>
        <v/>
      </c>
      <c r="F64" s="91"/>
      <c r="G64" s="189">
        <v>0</v>
      </c>
      <c r="H64" s="188" t="str">
        <f>IF(ISNA(VLOOKUP(F64,DECLARATIONS!C$5:D$292,2,FALSE)),"",IF(VLOOKUP(F64,DECLARATIONS!C$5:D$292,2,FALSE)="","NOTDECLARED",VLOOKUP(F64,DECLARATIONS!C$5:D$292,2,FALSE)))</f>
        <v/>
      </c>
      <c r="I64" s="190">
        <f>IF(LOWER(G64)="dnf",1,IF(T64&lt;ScoringTable!C$3,ScoringTable!I$2,VLOOKUP((1000-T64),ScoringTable!H$2:I$95,2)))</f>
        <v>0</v>
      </c>
      <c r="J64" s="186" t="str" cm="1">
        <f t="array" ref="J64">IF(OR(ISBLANK(G64),G64=0), "", IF(NOT(ISNUMBER(G64)), "Not a valid time", IF(E64="","", IF(RIGHT(E64)="B", _xlfn.IFS(G64&gt;Data!$Z$8,"...",G64&gt;Data!$AA$8,"Stage 1",G64&gt;Data!$AB$8,"Stage 2",G64&gt;Data!$AC$8,"Stage 3",G64&gt;Data!$AD$8,"Stage 4",G64&gt;Data!$AE$8,"Stage 5",G64&gt;Data!$AF$8,"Stage 6",G64&gt;Data!$AG$8,"Stage 7",G64&gt;Data!$AH$8,"Stage 8",G64&lt;=Data!$AH$8,"Stage 9"), _xlfn.IFS(G64&gt;Data!$Z$19,"...",G64&gt;Data!$AA$19,"Stage 1",G64&gt;Data!$AB$19,"Stage 2",G64&gt;Data!$AC$19,"Stage 3",G64&gt;Data!$AD$19,"Stage 4",G64&gt;Data!$AE$19,"Stage 5",G64&gt;Data!$AF$19,"Stage 6",G64&gt;Data!$AG$19,"Stage 7",G64&gt;Data!$AH$19,"Stage 8",G64&lt;=Data!$AH$19,"Stage 9")))))</f>
        <v/>
      </c>
      <c r="K64" s="266" t="str" cm="1">
        <f t="array" ref="K64">IFERROR(_xlfn.IFNA(
                      _xlfn.IFS(
                      G64="", "",
                      G64=0, "",
                      AND(E64="U9B",G64&lt;=Data!$AI$8), "U9 Boys record",
                      AND(E64="U11B",G64&lt;=Data!$AI$13), "U11 Boys record",
                      AND(E64="U9G",G64&lt;=Data!$AI$19), "U9 Girls record",
                      AND(E64="U11G",G64&lt;=Data!$AI$24), "U11 Girls record"
                       ),""), "")</f>
        <v/>
      </c>
      <c r="L64" s="26"/>
      <c r="P64" s="191">
        <f t="shared" si="0"/>
        <v>0</v>
      </c>
      <c r="Q64" s="192">
        <f t="shared" si="1"/>
        <v>0</v>
      </c>
      <c r="R64" s="193">
        <f t="shared" si="2"/>
        <v>0</v>
      </c>
      <c r="S64" s="192">
        <f t="shared" si="3"/>
        <v>0</v>
      </c>
      <c r="T64" s="194">
        <f t="shared" si="4"/>
        <v>0</v>
      </c>
    </row>
    <row r="65" spans="1:20" s="11" customFormat="1" ht="16" customHeight="1">
      <c r="A65" s="187" t="s">
        <v>3</v>
      </c>
      <c r="B65" s="188" t="str">
        <f>IF(ISNA(VLOOKUP($F65,DECLARATIONS!C$5:D$292,2,FALSE)),"",IF(VLOOKUP($F65,DECLARATIONS!C$5:D$292,2,FALSE)="","NOT DECLARED",IF(ISNA(_xlfn.TEXTBEFORE(VLOOKUP($F65,DECLARATIONS!C$5:D$292,2,FALSE)," ")),VLOOKUP($F65,DECLARATIONS!C$5:D$292,2,FALSE),_xlfn.TEXTBEFORE(VLOOKUP($F65,DECLARATIONS!C$5:D$292,2,FALSE)," "))))</f>
        <v/>
      </c>
      <c r="C65" s="188" t="str">
        <f>IF(ISNA(VLOOKUP($F65,DECLARATIONS!C$5:D$292,2,FALSE)),"",IF(VLOOKUP($F65,DECLARATIONS!C$5:D$292,2,FALSE)="","NOT DECLARED",IF(ISNA(_xlfn.TEXTAFTER(VLOOKUP($F65,DECLARATIONS!C$5:D$292,2,FALSE)," ")),VLOOKUP($F65,DECLARATIONS!C$5:D$292,2,FALSE),_xlfn.TEXTAFTER(VLOOKUP($F65,DECLARATIONS!C$5:D$292,2,FALSE)," "))))</f>
        <v/>
      </c>
      <c r="D65" s="188" t="str">
        <f>IF(ISNA(VLOOKUP($F65,DECLARATIONS!$C$5:$G$292,5,FALSE)),"",IF(VLOOKUP($F65,DECLARATIONS!$C$5:$G$292,5,FALSE)="","NOT DECLARED",VLOOKUP($F65,DECLARATIONS!$C$5:$G$292,5,FALSE)))</f>
        <v/>
      </c>
      <c r="E65" s="188" t="str">
        <f>IF(ISNA(VLOOKUP($F65,DECLARATIONS!$C$5:$F$292,4,FALSE)),"",IF(VLOOKUP($F65,DECLARATIONS!$C$5:$F$292,4,FALSE)="","NOT DECLARED",VLOOKUP($F65,DECLARATIONS!$C$5:$F$292,4,FALSE)&amp;LEFT(VLOOKUP($F65,DECLARATIONS!$C$5:$H$292,6,FALSE))))</f>
        <v/>
      </c>
      <c r="F65" s="91"/>
      <c r="G65" s="189">
        <v>0</v>
      </c>
      <c r="H65" s="188" t="str">
        <f>IF(ISNA(VLOOKUP(F65,DECLARATIONS!C$5:D$292,2,FALSE)),"",IF(VLOOKUP(F65,DECLARATIONS!C$5:D$292,2,FALSE)="","NOTDECLARED",VLOOKUP(F65,DECLARATIONS!C$5:D$292,2,FALSE)))</f>
        <v/>
      </c>
      <c r="I65" s="190">
        <f>IF(LOWER(G65)="dnf",1,IF(T65&lt;ScoringTable!C$3,ScoringTable!I$2,VLOOKUP((1000-T65),ScoringTable!H$2:I$95,2)))</f>
        <v>0</v>
      </c>
      <c r="J65" s="186" t="str" cm="1">
        <f t="array" ref="J65">IF(OR(ISBLANK(G65),G65=0), "", IF(NOT(ISNUMBER(G65)), "Not a valid time", IF(E65="","", IF(RIGHT(E65)="B", _xlfn.IFS(G65&gt;Data!$Z$8,"...",G65&gt;Data!$AA$8,"Stage 1",G65&gt;Data!$AB$8,"Stage 2",G65&gt;Data!$AC$8,"Stage 3",G65&gt;Data!$AD$8,"Stage 4",G65&gt;Data!$AE$8,"Stage 5",G65&gt;Data!$AF$8,"Stage 6",G65&gt;Data!$AG$8,"Stage 7",G65&gt;Data!$AH$8,"Stage 8",G65&lt;=Data!$AH$8,"Stage 9"), _xlfn.IFS(G65&gt;Data!$Z$19,"...",G65&gt;Data!$AA$19,"Stage 1",G65&gt;Data!$AB$19,"Stage 2",G65&gt;Data!$AC$19,"Stage 3",G65&gt;Data!$AD$19,"Stage 4",G65&gt;Data!$AE$19,"Stage 5",G65&gt;Data!$AF$19,"Stage 6",G65&gt;Data!$AG$19,"Stage 7",G65&gt;Data!$AH$19,"Stage 8",G65&lt;=Data!$AH$19,"Stage 9")))))</f>
        <v/>
      </c>
      <c r="K65" s="266" t="str" cm="1">
        <f t="array" ref="K65">IFERROR(_xlfn.IFNA(
                      _xlfn.IFS(
                      G65="", "",
                      G65=0, "",
                      AND(E65="U9B",G65&lt;=Data!$AI$8), "U9 Boys record",
                      AND(E65="U11B",G65&lt;=Data!$AI$13), "U11 Boys record",
                      AND(E65="U9G",G65&lt;=Data!$AI$19), "U9 Girls record",
                      AND(E65="U11G",G65&lt;=Data!$AI$24), "U11 Girls record"
                       ),""), "")</f>
        <v/>
      </c>
      <c r="L65" s="26"/>
      <c r="P65" s="191">
        <f t="shared" si="0"/>
        <v>0</v>
      </c>
      <c r="Q65" s="192">
        <f t="shared" si="1"/>
        <v>0</v>
      </c>
      <c r="R65" s="193">
        <f t="shared" si="2"/>
        <v>0</v>
      </c>
      <c r="S65" s="192">
        <f t="shared" si="3"/>
        <v>0</v>
      </c>
      <c r="T65" s="194">
        <f t="shared" si="4"/>
        <v>0</v>
      </c>
    </row>
    <row r="66" spans="1:20" s="11" customFormat="1" ht="16" customHeight="1">
      <c r="A66" s="187" t="s">
        <v>3</v>
      </c>
      <c r="B66" s="188" t="str">
        <f>IF(ISNA(VLOOKUP($F66,DECLARATIONS!C$5:D$292,2,FALSE)),"",IF(VLOOKUP($F66,DECLARATIONS!C$5:D$292,2,FALSE)="","NOT DECLARED",IF(ISNA(_xlfn.TEXTBEFORE(VLOOKUP($F66,DECLARATIONS!C$5:D$292,2,FALSE)," ")),VLOOKUP($F66,DECLARATIONS!C$5:D$292,2,FALSE),_xlfn.TEXTBEFORE(VLOOKUP($F66,DECLARATIONS!C$5:D$292,2,FALSE)," "))))</f>
        <v/>
      </c>
      <c r="C66" s="188" t="str">
        <f>IF(ISNA(VLOOKUP($F66,DECLARATIONS!C$5:D$292,2,FALSE)),"",IF(VLOOKUP($F66,DECLARATIONS!C$5:D$292,2,FALSE)="","NOT DECLARED",IF(ISNA(_xlfn.TEXTAFTER(VLOOKUP($F66,DECLARATIONS!C$5:D$292,2,FALSE)," ")),VLOOKUP($F66,DECLARATIONS!C$5:D$292,2,FALSE),_xlfn.TEXTAFTER(VLOOKUP($F66,DECLARATIONS!C$5:D$292,2,FALSE)," "))))</f>
        <v/>
      </c>
      <c r="D66" s="188" t="str">
        <f>IF(ISNA(VLOOKUP($F66,DECLARATIONS!$C$5:$G$292,5,FALSE)),"",IF(VLOOKUP($F66,DECLARATIONS!$C$5:$G$292,5,FALSE)="","NOT DECLARED",VLOOKUP($F66,DECLARATIONS!$C$5:$G$292,5,FALSE)))</f>
        <v/>
      </c>
      <c r="E66" s="188" t="str">
        <f>IF(ISNA(VLOOKUP($F66,DECLARATIONS!$C$5:$F$292,4,FALSE)),"",IF(VLOOKUP($F66,DECLARATIONS!$C$5:$F$292,4,FALSE)="","NOT DECLARED",VLOOKUP($F66,DECLARATIONS!$C$5:$F$292,4,FALSE)&amp;LEFT(VLOOKUP($F66,DECLARATIONS!$C$5:$H$292,6,FALSE))))</f>
        <v/>
      </c>
      <c r="F66" s="91"/>
      <c r="G66" s="189">
        <v>0</v>
      </c>
      <c r="H66" s="188" t="str">
        <f>IF(ISNA(VLOOKUP(F66,DECLARATIONS!C$5:D$292,2,FALSE)),"",IF(VLOOKUP(F66,DECLARATIONS!C$5:D$292,2,FALSE)="","NOTDECLARED",VLOOKUP(F66,DECLARATIONS!C$5:D$292,2,FALSE)))</f>
        <v/>
      </c>
      <c r="I66" s="190">
        <f>IF(LOWER(G66)="dnf",1,IF(T66&lt;ScoringTable!C$3,ScoringTable!I$2,VLOOKUP((1000-T66),ScoringTable!H$2:I$95,2)))</f>
        <v>0</v>
      </c>
      <c r="J66" s="186" t="str" cm="1">
        <f t="array" ref="J66">IF(OR(ISBLANK(G66),G66=0), "", IF(NOT(ISNUMBER(G66)), "Not a valid time", IF(E66="","", IF(RIGHT(E66)="B", _xlfn.IFS(G66&gt;Data!$Z$8,"...",G66&gt;Data!$AA$8,"Stage 1",G66&gt;Data!$AB$8,"Stage 2",G66&gt;Data!$AC$8,"Stage 3",G66&gt;Data!$AD$8,"Stage 4",G66&gt;Data!$AE$8,"Stage 5",G66&gt;Data!$AF$8,"Stage 6",G66&gt;Data!$AG$8,"Stage 7",G66&gt;Data!$AH$8,"Stage 8",G66&lt;=Data!$AH$8,"Stage 9"), _xlfn.IFS(G66&gt;Data!$Z$19,"...",G66&gt;Data!$AA$19,"Stage 1",G66&gt;Data!$AB$19,"Stage 2",G66&gt;Data!$AC$19,"Stage 3",G66&gt;Data!$AD$19,"Stage 4",G66&gt;Data!$AE$19,"Stage 5",G66&gt;Data!$AF$19,"Stage 6",G66&gt;Data!$AG$19,"Stage 7",G66&gt;Data!$AH$19,"Stage 8",G66&lt;=Data!$AH$19,"Stage 9")))))</f>
        <v/>
      </c>
      <c r="K66" s="266" t="str" cm="1">
        <f t="array" ref="K66">IFERROR(_xlfn.IFNA(
                      _xlfn.IFS(
                      G66="", "",
                      G66=0, "",
                      AND(E66="U9B",G66&lt;=Data!$AI$8), "U9 Boys record",
                      AND(E66="U11B",G66&lt;=Data!$AI$13), "U11 Boys record",
                      AND(E66="U9G",G66&lt;=Data!$AI$19), "U9 Girls record",
                      AND(E66="U11G",G66&lt;=Data!$AI$24), "U11 Girls record"
                       ),""), "")</f>
        <v/>
      </c>
      <c r="L66" s="26"/>
      <c r="P66" s="191">
        <f t="shared" si="0"/>
        <v>0</v>
      </c>
      <c r="Q66" s="192">
        <f t="shared" si="1"/>
        <v>0</v>
      </c>
      <c r="R66" s="193">
        <f t="shared" si="2"/>
        <v>0</v>
      </c>
      <c r="S66" s="192">
        <f t="shared" si="3"/>
        <v>0</v>
      </c>
      <c r="T66" s="194">
        <f t="shared" si="4"/>
        <v>0</v>
      </c>
    </row>
    <row r="67" spans="1:20" s="11" customFormat="1" ht="16" customHeight="1">
      <c r="A67" s="187" t="s">
        <v>3</v>
      </c>
      <c r="B67" s="188" t="str">
        <f>IF(ISNA(VLOOKUP($F67,DECLARATIONS!C$5:D$292,2,FALSE)),"",IF(VLOOKUP($F67,DECLARATIONS!C$5:D$292,2,FALSE)="","NOT DECLARED",IF(ISNA(_xlfn.TEXTBEFORE(VLOOKUP($F67,DECLARATIONS!C$5:D$292,2,FALSE)," ")),VLOOKUP($F67,DECLARATIONS!C$5:D$292,2,FALSE),_xlfn.TEXTBEFORE(VLOOKUP($F67,DECLARATIONS!C$5:D$292,2,FALSE)," "))))</f>
        <v/>
      </c>
      <c r="C67" s="188" t="str">
        <f>IF(ISNA(VLOOKUP($F67,DECLARATIONS!C$5:D$292,2,FALSE)),"",IF(VLOOKUP($F67,DECLARATIONS!C$5:D$292,2,FALSE)="","NOT DECLARED",IF(ISNA(_xlfn.TEXTAFTER(VLOOKUP($F67,DECLARATIONS!C$5:D$292,2,FALSE)," ")),VLOOKUP($F67,DECLARATIONS!C$5:D$292,2,FALSE),_xlfn.TEXTAFTER(VLOOKUP($F67,DECLARATIONS!C$5:D$292,2,FALSE)," "))))</f>
        <v/>
      </c>
      <c r="D67" s="188" t="str">
        <f>IF(ISNA(VLOOKUP($F67,DECLARATIONS!$C$5:$G$292,5,FALSE)),"",IF(VLOOKUP($F67,DECLARATIONS!$C$5:$G$292,5,FALSE)="","NOT DECLARED",VLOOKUP($F67,DECLARATIONS!$C$5:$G$292,5,FALSE)))</f>
        <v/>
      </c>
      <c r="E67" s="188" t="str">
        <f>IF(ISNA(VLOOKUP($F67,DECLARATIONS!$C$5:$F$292,4,FALSE)),"",IF(VLOOKUP($F67,DECLARATIONS!$C$5:$F$292,4,FALSE)="","NOT DECLARED",VLOOKUP($F67,DECLARATIONS!$C$5:$F$292,4,FALSE)&amp;LEFT(VLOOKUP($F67,DECLARATIONS!$C$5:$H$292,6,FALSE))))</f>
        <v/>
      </c>
      <c r="F67" s="91"/>
      <c r="G67" s="189">
        <v>0</v>
      </c>
      <c r="H67" s="188" t="str">
        <f>IF(ISNA(VLOOKUP(F67,DECLARATIONS!C$5:D$292,2,FALSE)),"",IF(VLOOKUP(F67,DECLARATIONS!C$5:D$292,2,FALSE)="","NOTDECLARED",VLOOKUP(F67,DECLARATIONS!C$5:D$292,2,FALSE)))</f>
        <v/>
      </c>
      <c r="I67" s="190">
        <f>IF(LOWER(G67)="dnf",1,IF(T67&lt;ScoringTable!C$3,ScoringTable!I$2,VLOOKUP((1000-T67),ScoringTable!H$2:I$95,2)))</f>
        <v>0</v>
      </c>
      <c r="J67" s="186" t="str" cm="1">
        <f t="array" ref="J67">IF(OR(ISBLANK(G67),G67=0), "", IF(NOT(ISNUMBER(G67)), "Not a valid time", IF(E67="","", IF(RIGHT(E67)="B", _xlfn.IFS(G67&gt;Data!$Z$8,"...",G67&gt;Data!$AA$8,"Stage 1",G67&gt;Data!$AB$8,"Stage 2",G67&gt;Data!$AC$8,"Stage 3",G67&gt;Data!$AD$8,"Stage 4",G67&gt;Data!$AE$8,"Stage 5",G67&gt;Data!$AF$8,"Stage 6",G67&gt;Data!$AG$8,"Stage 7",G67&gt;Data!$AH$8,"Stage 8",G67&lt;=Data!$AH$8,"Stage 9"), _xlfn.IFS(G67&gt;Data!$Z$19,"...",G67&gt;Data!$AA$19,"Stage 1",G67&gt;Data!$AB$19,"Stage 2",G67&gt;Data!$AC$19,"Stage 3",G67&gt;Data!$AD$19,"Stage 4",G67&gt;Data!$AE$19,"Stage 5",G67&gt;Data!$AF$19,"Stage 6",G67&gt;Data!$AG$19,"Stage 7",G67&gt;Data!$AH$19,"Stage 8",G67&lt;=Data!$AH$19,"Stage 9")))))</f>
        <v/>
      </c>
      <c r="K67" s="266" t="str" cm="1">
        <f t="array" ref="K67">IFERROR(_xlfn.IFNA(
                      _xlfn.IFS(
                      G67="", "",
                      G67=0, "",
                      AND(E67="U9B",G67&lt;=Data!$AI$8), "U9 Boys record",
                      AND(E67="U11B",G67&lt;=Data!$AI$13), "U11 Boys record",
                      AND(E67="U9G",G67&lt;=Data!$AI$19), "U9 Girls record",
                      AND(E67="U11G",G67&lt;=Data!$AI$24), "U11 Girls record"
                       ),""), "")</f>
        <v/>
      </c>
      <c r="L67" s="26"/>
      <c r="P67" s="191">
        <f t="shared" si="0"/>
        <v>0</v>
      </c>
      <c r="Q67" s="192">
        <f t="shared" si="1"/>
        <v>0</v>
      </c>
      <c r="R67" s="193">
        <f t="shared" si="2"/>
        <v>0</v>
      </c>
      <c r="S67" s="192">
        <f t="shared" si="3"/>
        <v>0</v>
      </c>
      <c r="T67" s="194">
        <f t="shared" si="4"/>
        <v>0</v>
      </c>
    </row>
    <row r="68" spans="1:20" s="11" customFormat="1" ht="16" customHeight="1">
      <c r="A68" s="187" t="s">
        <v>3</v>
      </c>
      <c r="B68" s="188" t="str">
        <f>IF(ISNA(VLOOKUP($F68,DECLARATIONS!C$5:D$292,2,FALSE)),"",IF(VLOOKUP($F68,DECLARATIONS!C$5:D$292,2,FALSE)="","NOT DECLARED",IF(ISNA(_xlfn.TEXTBEFORE(VLOOKUP($F68,DECLARATIONS!C$5:D$292,2,FALSE)," ")),VLOOKUP($F68,DECLARATIONS!C$5:D$292,2,FALSE),_xlfn.TEXTBEFORE(VLOOKUP($F68,DECLARATIONS!C$5:D$292,2,FALSE)," "))))</f>
        <v/>
      </c>
      <c r="C68" s="188" t="str">
        <f>IF(ISNA(VLOOKUP($F68,DECLARATIONS!C$5:D$292,2,FALSE)),"",IF(VLOOKUP($F68,DECLARATIONS!C$5:D$292,2,FALSE)="","NOT DECLARED",IF(ISNA(_xlfn.TEXTAFTER(VLOOKUP($F68,DECLARATIONS!C$5:D$292,2,FALSE)," ")),VLOOKUP($F68,DECLARATIONS!C$5:D$292,2,FALSE),_xlfn.TEXTAFTER(VLOOKUP($F68,DECLARATIONS!C$5:D$292,2,FALSE)," "))))</f>
        <v/>
      </c>
      <c r="D68" s="188" t="str">
        <f>IF(ISNA(VLOOKUP($F68,DECLARATIONS!$C$5:$G$292,5,FALSE)),"",IF(VLOOKUP($F68,DECLARATIONS!$C$5:$G$292,5,FALSE)="","NOT DECLARED",VLOOKUP($F68,DECLARATIONS!$C$5:$G$292,5,FALSE)))</f>
        <v/>
      </c>
      <c r="E68" s="188" t="str">
        <f>IF(ISNA(VLOOKUP($F68,DECLARATIONS!$C$5:$F$292,4,FALSE)),"",IF(VLOOKUP($F68,DECLARATIONS!$C$5:$F$292,4,FALSE)="","NOT DECLARED",VLOOKUP($F68,DECLARATIONS!$C$5:$F$292,4,FALSE)&amp;LEFT(VLOOKUP($F68,DECLARATIONS!$C$5:$H$292,6,FALSE))))</f>
        <v/>
      </c>
      <c r="F68" s="91"/>
      <c r="G68" s="189">
        <v>0</v>
      </c>
      <c r="H68" s="188" t="str">
        <f>IF(ISNA(VLOOKUP(F68,DECLARATIONS!C$5:D$292,2,FALSE)),"",IF(VLOOKUP(F68,DECLARATIONS!C$5:D$292,2,FALSE)="","NOTDECLARED",VLOOKUP(F68,DECLARATIONS!C$5:D$292,2,FALSE)))</f>
        <v/>
      </c>
      <c r="I68" s="190">
        <f>IF(LOWER(G68)="dnf",1,IF(T68&lt;ScoringTable!C$3,ScoringTable!I$2,VLOOKUP((1000-T68),ScoringTable!H$2:I$95,2)))</f>
        <v>0</v>
      </c>
      <c r="J68" s="186" t="str" cm="1">
        <f t="array" ref="J68">IF(OR(ISBLANK(G68),G68=0), "", IF(NOT(ISNUMBER(G68)), "Not a valid time", IF(E68="","", IF(RIGHT(E68)="B", _xlfn.IFS(G68&gt;Data!$Z$8,"...",G68&gt;Data!$AA$8,"Stage 1",G68&gt;Data!$AB$8,"Stage 2",G68&gt;Data!$AC$8,"Stage 3",G68&gt;Data!$AD$8,"Stage 4",G68&gt;Data!$AE$8,"Stage 5",G68&gt;Data!$AF$8,"Stage 6",G68&gt;Data!$AG$8,"Stage 7",G68&gt;Data!$AH$8,"Stage 8",G68&lt;=Data!$AH$8,"Stage 9"), _xlfn.IFS(G68&gt;Data!$Z$19,"...",G68&gt;Data!$AA$19,"Stage 1",G68&gt;Data!$AB$19,"Stage 2",G68&gt;Data!$AC$19,"Stage 3",G68&gt;Data!$AD$19,"Stage 4",G68&gt;Data!$AE$19,"Stage 5",G68&gt;Data!$AF$19,"Stage 6",G68&gt;Data!$AG$19,"Stage 7",G68&gt;Data!$AH$19,"Stage 8",G68&lt;=Data!$AH$19,"Stage 9")))))</f>
        <v/>
      </c>
      <c r="K68" s="266" t="str" cm="1">
        <f t="array" ref="K68">IFERROR(_xlfn.IFNA(
                      _xlfn.IFS(
                      G68="", "",
                      G68=0, "",
                      AND(E68="U9B",G68&lt;=Data!$AI$8), "U9 Boys record",
                      AND(E68="U11B",G68&lt;=Data!$AI$13), "U11 Boys record",
                      AND(E68="U9G",G68&lt;=Data!$AI$19), "U9 Girls record",
                      AND(E68="U11G",G68&lt;=Data!$AI$24), "U11 Girls record"
                       ),""), "")</f>
        <v/>
      </c>
      <c r="L68" s="26"/>
      <c r="P68" s="191">
        <f t="shared" si="0"/>
        <v>0</v>
      </c>
      <c r="Q68" s="192">
        <f t="shared" si="1"/>
        <v>0</v>
      </c>
      <c r="R68" s="193">
        <f t="shared" si="2"/>
        <v>0</v>
      </c>
      <c r="S68" s="192">
        <f t="shared" si="3"/>
        <v>0</v>
      </c>
      <c r="T68" s="194">
        <f t="shared" si="4"/>
        <v>0</v>
      </c>
    </row>
    <row r="69" spans="1:20" s="11" customFormat="1" ht="16" customHeight="1">
      <c r="A69" s="187" t="s">
        <v>3</v>
      </c>
      <c r="B69" s="188" t="str">
        <f>IF(ISNA(VLOOKUP($F69,DECLARATIONS!C$5:D$292,2,FALSE)),"",IF(VLOOKUP($F69,DECLARATIONS!C$5:D$292,2,FALSE)="","NOT DECLARED",IF(ISNA(_xlfn.TEXTBEFORE(VLOOKUP($F69,DECLARATIONS!C$5:D$292,2,FALSE)," ")),VLOOKUP($F69,DECLARATIONS!C$5:D$292,2,FALSE),_xlfn.TEXTBEFORE(VLOOKUP($F69,DECLARATIONS!C$5:D$292,2,FALSE)," "))))</f>
        <v/>
      </c>
      <c r="C69" s="188" t="str">
        <f>IF(ISNA(VLOOKUP($F69,DECLARATIONS!C$5:D$292,2,FALSE)),"",IF(VLOOKUP($F69,DECLARATIONS!C$5:D$292,2,FALSE)="","NOT DECLARED",IF(ISNA(_xlfn.TEXTAFTER(VLOOKUP($F69,DECLARATIONS!C$5:D$292,2,FALSE)," ")),VLOOKUP($F69,DECLARATIONS!C$5:D$292,2,FALSE),_xlfn.TEXTAFTER(VLOOKUP($F69,DECLARATIONS!C$5:D$292,2,FALSE)," "))))</f>
        <v/>
      </c>
      <c r="D69" s="188" t="str">
        <f>IF(ISNA(VLOOKUP($F69,DECLARATIONS!$C$5:$G$292,5,FALSE)),"",IF(VLOOKUP($F69,DECLARATIONS!$C$5:$G$292,5,FALSE)="","NOT DECLARED",VLOOKUP($F69,DECLARATIONS!$C$5:$G$292,5,FALSE)))</f>
        <v/>
      </c>
      <c r="E69" s="188" t="str">
        <f>IF(ISNA(VLOOKUP($F69,DECLARATIONS!$C$5:$F$292,4,FALSE)),"",IF(VLOOKUP($F69,DECLARATIONS!$C$5:$F$292,4,FALSE)="","NOT DECLARED",VLOOKUP($F69,DECLARATIONS!$C$5:$F$292,4,FALSE)&amp;LEFT(VLOOKUP($F69,DECLARATIONS!$C$5:$H$292,6,FALSE))))</f>
        <v/>
      </c>
      <c r="F69" s="91"/>
      <c r="G69" s="189">
        <v>0</v>
      </c>
      <c r="H69" s="188" t="str">
        <f>IF(ISNA(VLOOKUP(F69,DECLARATIONS!C$5:D$292,2,FALSE)),"",IF(VLOOKUP(F69,DECLARATIONS!C$5:D$292,2,FALSE)="","NOTDECLARED",VLOOKUP(F69,DECLARATIONS!C$5:D$292,2,FALSE)))</f>
        <v/>
      </c>
      <c r="I69" s="190">
        <f>IF(LOWER(G69)="dnf",1,IF(T69&lt;ScoringTable!C$3,ScoringTable!I$2,VLOOKUP((1000-T69),ScoringTable!H$2:I$95,2)))</f>
        <v>0</v>
      </c>
      <c r="J69" s="186" t="str" cm="1">
        <f t="array" ref="J69">IF(OR(ISBLANK(G69),G69=0), "", IF(NOT(ISNUMBER(G69)), "Not a valid time", IF(E69="","", IF(RIGHT(E69)="B", _xlfn.IFS(G69&gt;Data!$Z$8,"...",G69&gt;Data!$AA$8,"Stage 1",G69&gt;Data!$AB$8,"Stage 2",G69&gt;Data!$AC$8,"Stage 3",G69&gt;Data!$AD$8,"Stage 4",G69&gt;Data!$AE$8,"Stage 5",G69&gt;Data!$AF$8,"Stage 6",G69&gt;Data!$AG$8,"Stage 7",G69&gt;Data!$AH$8,"Stage 8",G69&lt;=Data!$AH$8,"Stage 9"), _xlfn.IFS(G69&gt;Data!$Z$19,"...",G69&gt;Data!$AA$19,"Stage 1",G69&gt;Data!$AB$19,"Stage 2",G69&gt;Data!$AC$19,"Stage 3",G69&gt;Data!$AD$19,"Stage 4",G69&gt;Data!$AE$19,"Stage 5",G69&gt;Data!$AF$19,"Stage 6",G69&gt;Data!$AG$19,"Stage 7",G69&gt;Data!$AH$19,"Stage 8",G69&lt;=Data!$AH$19,"Stage 9")))))</f>
        <v/>
      </c>
      <c r="K69" s="266" t="str" cm="1">
        <f t="array" ref="K69">IFERROR(_xlfn.IFNA(
                      _xlfn.IFS(
                      G69="", "",
                      G69=0, "",
                      AND(E69="U9B",G69&lt;=Data!$AI$8), "U9 Boys record",
                      AND(E69="U11B",G69&lt;=Data!$AI$13), "U11 Boys record",
                      AND(E69="U9G",G69&lt;=Data!$AI$19), "U9 Girls record",
                      AND(E69="U11G",G69&lt;=Data!$AI$24), "U11 Girls record"
                       ),""), "")</f>
        <v/>
      </c>
      <c r="L69" s="26"/>
      <c r="P69" s="191">
        <f t="shared" si="0"/>
        <v>0</v>
      </c>
      <c r="Q69" s="192">
        <f t="shared" si="1"/>
        <v>0</v>
      </c>
      <c r="R69" s="193">
        <f t="shared" si="2"/>
        <v>0</v>
      </c>
      <c r="S69" s="192">
        <f t="shared" si="3"/>
        <v>0</v>
      </c>
      <c r="T69" s="194">
        <f t="shared" si="4"/>
        <v>0</v>
      </c>
    </row>
    <row r="70" spans="1:20" s="11" customFormat="1" ht="16" customHeight="1">
      <c r="A70" s="187" t="s">
        <v>3</v>
      </c>
      <c r="B70" s="188" t="str">
        <f>IF(ISNA(VLOOKUP($F70,DECLARATIONS!C$5:D$292,2,FALSE)),"",IF(VLOOKUP($F70,DECLARATIONS!C$5:D$292,2,FALSE)="","NOT DECLARED",IF(ISNA(_xlfn.TEXTBEFORE(VLOOKUP($F70,DECLARATIONS!C$5:D$292,2,FALSE)," ")),VLOOKUP($F70,DECLARATIONS!C$5:D$292,2,FALSE),_xlfn.TEXTBEFORE(VLOOKUP($F70,DECLARATIONS!C$5:D$292,2,FALSE)," "))))</f>
        <v/>
      </c>
      <c r="C70" s="188" t="str">
        <f>IF(ISNA(VLOOKUP($F70,DECLARATIONS!C$5:D$292,2,FALSE)),"",IF(VLOOKUP($F70,DECLARATIONS!C$5:D$292,2,FALSE)="","NOT DECLARED",IF(ISNA(_xlfn.TEXTAFTER(VLOOKUP($F70,DECLARATIONS!C$5:D$292,2,FALSE)," ")),VLOOKUP($F70,DECLARATIONS!C$5:D$292,2,FALSE),_xlfn.TEXTAFTER(VLOOKUP($F70,DECLARATIONS!C$5:D$292,2,FALSE)," "))))</f>
        <v/>
      </c>
      <c r="D70" s="188" t="str">
        <f>IF(ISNA(VLOOKUP($F70,DECLARATIONS!$C$5:$G$292,5,FALSE)),"",IF(VLOOKUP($F70,DECLARATIONS!$C$5:$G$292,5,FALSE)="","NOT DECLARED",VLOOKUP($F70,DECLARATIONS!$C$5:$G$292,5,FALSE)))</f>
        <v/>
      </c>
      <c r="E70" s="188" t="str">
        <f>IF(ISNA(VLOOKUP($F70,DECLARATIONS!$C$5:$F$292,4,FALSE)),"",IF(VLOOKUP($F70,DECLARATIONS!$C$5:$F$292,4,FALSE)="","NOT DECLARED",VLOOKUP($F70,DECLARATIONS!$C$5:$F$292,4,FALSE)&amp;LEFT(VLOOKUP($F70,DECLARATIONS!$C$5:$H$292,6,FALSE))))</f>
        <v/>
      </c>
      <c r="F70" s="91"/>
      <c r="G70" s="189">
        <v>0</v>
      </c>
      <c r="H70" s="188" t="str">
        <f>IF(ISNA(VLOOKUP(F70,DECLARATIONS!C$5:D$292,2,FALSE)),"",IF(VLOOKUP(F70,DECLARATIONS!C$5:D$292,2,FALSE)="","NOTDECLARED",VLOOKUP(F70,DECLARATIONS!C$5:D$292,2,FALSE)))</f>
        <v/>
      </c>
      <c r="I70" s="190">
        <f>IF(LOWER(G70)="dnf",1,IF(T70&lt;ScoringTable!C$3,ScoringTable!I$2,VLOOKUP((1000-T70),ScoringTable!H$2:I$95,2)))</f>
        <v>0</v>
      </c>
      <c r="J70" s="186" t="str" cm="1">
        <f t="array" ref="J70">IF(OR(ISBLANK(G70),G70=0), "", IF(NOT(ISNUMBER(G70)), "Not a valid time", IF(E70="","", IF(RIGHT(E70)="B", _xlfn.IFS(G70&gt;Data!$Z$8,"...",G70&gt;Data!$AA$8,"Stage 1",G70&gt;Data!$AB$8,"Stage 2",G70&gt;Data!$AC$8,"Stage 3",G70&gt;Data!$AD$8,"Stage 4",G70&gt;Data!$AE$8,"Stage 5",G70&gt;Data!$AF$8,"Stage 6",G70&gt;Data!$AG$8,"Stage 7",G70&gt;Data!$AH$8,"Stage 8",G70&lt;=Data!$AH$8,"Stage 9"), _xlfn.IFS(G70&gt;Data!$Z$19,"...",G70&gt;Data!$AA$19,"Stage 1",G70&gt;Data!$AB$19,"Stage 2",G70&gt;Data!$AC$19,"Stage 3",G70&gt;Data!$AD$19,"Stage 4",G70&gt;Data!$AE$19,"Stage 5",G70&gt;Data!$AF$19,"Stage 6",G70&gt;Data!$AG$19,"Stage 7",G70&gt;Data!$AH$19,"Stage 8",G70&lt;=Data!$AH$19,"Stage 9")))))</f>
        <v/>
      </c>
      <c r="K70" s="266" t="str" cm="1">
        <f t="array" ref="K70">IFERROR(_xlfn.IFNA(
                      _xlfn.IFS(
                      G70="", "",
                      G70=0, "",
                      AND(E70="U9B",G70&lt;=Data!$AI$8), "U9 Boys record",
                      AND(E70="U11B",G70&lt;=Data!$AI$13), "U11 Boys record",
                      AND(E70="U9G",G70&lt;=Data!$AI$19), "U9 Girls record",
                      AND(E70="U11G",G70&lt;=Data!$AI$24), "U11 Girls record"
                       ),""), "")</f>
        <v/>
      </c>
      <c r="L70" s="26"/>
      <c r="P70" s="191">
        <f t="shared" si="0"/>
        <v>0</v>
      </c>
      <c r="Q70" s="192">
        <f t="shared" si="1"/>
        <v>0</v>
      </c>
      <c r="R70" s="193">
        <f t="shared" si="2"/>
        <v>0</v>
      </c>
      <c r="S70" s="192">
        <f t="shared" si="3"/>
        <v>0</v>
      </c>
      <c r="T70" s="194">
        <f t="shared" si="4"/>
        <v>0</v>
      </c>
    </row>
    <row r="71" spans="1:20" s="11" customFormat="1" ht="16" customHeight="1">
      <c r="A71" s="187" t="s">
        <v>3</v>
      </c>
      <c r="B71" s="188" t="str">
        <f>IF(ISNA(VLOOKUP($F71,DECLARATIONS!C$5:D$292,2,FALSE)),"",IF(VLOOKUP($F71,DECLARATIONS!C$5:D$292,2,FALSE)="","NOT DECLARED",IF(ISNA(_xlfn.TEXTBEFORE(VLOOKUP($F71,DECLARATIONS!C$5:D$292,2,FALSE)," ")),VLOOKUP($F71,DECLARATIONS!C$5:D$292,2,FALSE),_xlfn.TEXTBEFORE(VLOOKUP($F71,DECLARATIONS!C$5:D$292,2,FALSE)," "))))</f>
        <v/>
      </c>
      <c r="C71" s="188" t="str">
        <f>IF(ISNA(VLOOKUP($F71,DECLARATIONS!C$5:D$292,2,FALSE)),"",IF(VLOOKUP($F71,DECLARATIONS!C$5:D$292,2,FALSE)="","NOT DECLARED",IF(ISNA(_xlfn.TEXTAFTER(VLOOKUP($F71,DECLARATIONS!C$5:D$292,2,FALSE)," ")),VLOOKUP($F71,DECLARATIONS!C$5:D$292,2,FALSE),_xlfn.TEXTAFTER(VLOOKUP($F71,DECLARATIONS!C$5:D$292,2,FALSE)," "))))</f>
        <v/>
      </c>
      <c r="D71" s="188" t="str">
        <f>IF(ISNA(VLOOKUP($F71,DECLARATIONS!$C$5:$G$292,5,FALSE)),"",IF(VLOOKUP($F71,DECLARATIONS!$C$5:$G$292,5,FALSE)="","NOT DECLARED",VLOOKUP($F71,DECLARATIONS!$C$5:$G$292,5,FALSE)))</f>
        <v/>
      </c>
      <c r="E71" s="188" t="str">
        <f>IF(ISNA(VLOOKUP($F71,DECLARATIONS!$C$5:$F$292,4,FALSE)),"",IF(VLOOKUP($F71,DECLARATIONS!$C$5:$F$292,4,FALSE)="","NOT DECLARED",VLOOKUP($F71,DECLARATIONS!$C$5:$F$292,4,FALSE)&amp;LEFT(VLOOKUP($F71,DECLARATIONS!$C$5:$H$292,6,FALSE))))</f>
        <v/>
      </c>
      <c r="F71" s="91"/>
      <c r="G71" s="189">
        <v>0</v>
      </c>
      <c r="H71" s="188" t="str">
        <f>IF(ISNA(VLOOKUP(F71,DECLARATIONS!C$5:D$292,2,FALSE)),"",IF(VLOOKUP(F71,DECLARATIONS!C$5:D$292,2,FALSE)="","NOTDECLARED",VLOOKUP(F71,DECLARATIONS!C$5:D$292,2,FALSE)))</f>
        <v/>
      </c>
      <c r="I71" s="190">
        <f>IF(LOWER(G71)="dnf",1,IF(T71&lt;ScoringTable!C$3,ScoringTable!I$2,VLOOKUP((1000-T71),ScoringTable!H$2:I$95,2)))</f>
        <v>0</v>
      </c>
      <c r="J71" s="186" t="str" cm="1">
        <f t="array" ref="J71">IF(OR(ISBLANK(G71),G71=0), "", IF(NOT(ISNUMBER(G71)), "Not a valid time", IF(E71="","", IF(RIGHT(E71)="B", _xlfn.IFS(G71&gt;Data!$Z$8,"...",G71&gt;Data!$AA$8,"Stage 1",G71&gt;Data!$AB$8,"Stage 2",G71&gt;Data!$AC$8,"Stage 3",G71&gt;Data!$AD$8,"Stage 4",G71&gt;Data!$AE$8,"Stage 5",G71&gt;Data!$AF$8,"Stage 6",G71&gt;Data!$AG$8,"Stage 7",G71&gt;Data!$AH$8,"Stage 8",G71&lt;=Data!$AH$8,"Stage 9"), _xlfn.IFS(G71&gt;Data!$Z$19,"...",G71&gt;Data!$AA$19,"Stage 1",G71&gt;Data!$AB$19,"Stage 2",G71&gt;Data!$AC$19,"Stage 3",G71&gt;Data!$AD$19,"Stage 4",G71&gt;Data!$AE$19,"Stage 5",G71&gt;Data!$AF$19,"Stage 6",G71&gt;Data!$AG$19,"Stage 7",G71&gt;Data!$AH$19,"Stage 8",G71&lt;=Data!$AH$19,"Stage 9")))))</f>
        <v/>
      </c>
      <c r="K71" s="266" t="str" cm="1">
        <f t="array" ref="K71">IFERROR(_xlfn.IFNA(
                      _xlfn.IFS(
                      G71="", "",
                      G71=0, "",
                      AND(E71="U9B",G71&lt;=Data!$AI$8), "U9 Boys record",
                      AND(E71="U11B",G71&lt;=Data!$AI$13), "U11 Boys record",
                      AND(E71="U9G",G71&lt;=Data!$AI$19), "U9 Girls record",
                      AND(E71="U11G",G71&lt;=Data!$AI$24), "U11 Girls record"
                       ),""), "")</f>
        <v/>
      </c>
      <c r="L71" s="26"/>
      <c r="P71" s="191">
        <f t="shared" ref="P71:P134" si="5">G71*86400</f>
        <v>0</v>
      </c>
      <c r="Q71" s="192">
        <f t="shared" ref="Q71:Q134" si="6">P71/60</f>
        <v>0</v>
      </c>
      <c r="R71" s="193">
        <f t="shared" ref="R71:R134" si="7">(ROUNDDOWN(Q71,0))</f>
        <v>0</v>
      </c>
      <c r="S71" s="192">
        <f t="shared" ref="S71:S134" si="8">P71-((R71*60))</f>
        <v>0</v>
      </c>
      <c r="T71" s="194">
        <f t="shared" ref="T71:T134" si="9">+(R71)+(S71/100)</f>
        <v>0</v>
      </c>
    </row>
    <row r="72" spans="1:20" s="11" customFormat="1" ht="16" customHeight="1">
      <c r="A72" s="187" t="s">
        <v>3</v>
      </c>
      <c r="B72" s="188" t="str">
        <f>IF(ISNA(VLOOKUP($F72,DECLARATIONS!C$5:D$292,2,FALSE)),"",IF(VLOOKUP($F72,DECLARATIONS!C$5:D$292,2,FALSE)="","NOT DECLARED",IF(ISNA(_xlfn.TEXTBEFORE(VLOOKUP($F72,DECLARATIONS!C$5:D$292,2,FALSE)," ")),VLOOKUP($F72,DECLARATIONS!C$5:D$292,2,FALSE),_xlfn.TEXTBEFORE(VLOOKUP($F72,DECLARATIONS!C$5:D$292,2,FALSE)," "))))</f>
        <v/>
      </c>
      <c r="C72" s="188" t="str">
        <f>IF(ISNA(VLOOKUP($F72,DECLARATIONS!C$5:D$292,2,FALSE)),"",IF(VLOOKUP($F72,DECLARATIONS!C$5:D$292,2,FALSE)="","NOT DECLARED",IF(ISNA(_xlfn.TEXTAFTER(VLOOKUP($F72,DECLARATIONS!C$5:D$292,2,FALSE)," ")),VLOOKUP($F72,DECLARATIONS!C$5:D$292,2,FALSE),_xlfn.TEXTAFTER(VLOOKUP($F72,DECLARATIONS!C$5:D$292,2,FALSE)," "))))</f>
        <v/>
      </c>
      <c r="D72" s="188" t="str">
        <f>IF(ISNA(VLOOKUP($F72,DECLARATIONS!$C$5:$G$292,5,FALSE)),"",IF(VLOOKUP($F72,DECLARATIONS!$C$5:$G$292,5,FALSE)="","NOT DECLARED",VLOOKUP($F72,DECLARATIONS!$C$5:$G$292,5,FALSE)))</f>
        <v/>
      </c>
      <c r="E72" s="188" t="str">
        <f>IF(ISNA(VLOOKUP($F72,DECLARATIONS!$C$5:$F$292,4,FALSE)),"",IF(VLOOKUP($F72,DECLARATIONS!$C$5:$F$292,4,FALSE)="","NOT DECLARED",VLOOKUP($F72,DECLARATIONS!$C$5:$F$292,4,FALSE)&amp;LEFT(VLOOKUP($F72,DECLARATIONS!$C$5:$H$292,6,FALSE))))</f>
        <v/>
      </c>
      <c r="F72" s="91"/>
      <c r="G72" s="189">
        <v>0</v>
      </c>
      <c r="H72" s="188" t="str">
        <f>IF(ISNA(VLOOKUP(F72,DECLARATIONS!C$5:D$292,2,FALSE)),"",IF(VLOOKUP(F72,DECLARATIONS!C$5:D$292,2,FALSE)="","NOTDECLARED",VLOOKUP(F72,DECLARATIONS!C$5:D$292,2,FALSE)))</f>
        <v/>
      </c>
      <c r="I72" s="190">
        <f>IF(LOWER(G72)="dnf",1,IF(T72&lt;ScoringTable!C$3,ScoringTable!I$2,VLOOKUP((1000-T72),ScoringTable!H$2:I$95,2)))</f>
        <v>0</v>
      </c>
      <c r="J72" s="186" t="str" cm="1">
        <f t="array" ref="J72">IF(OR(ISBLANK(G72),G72=0), "", IF(NOT(ISNUMBER(G72)), "Not a valid time", IF(E72="","", IF(RIGHT(E72)="B", _xlfn.IFS(G72&gt;Data!$Z$8,"...",G72&gt;Data!$AA$8,"Stage 1",G72&gt;Data!$AB$8,"Stage 2",G72&gt;Data!$AC$8,"Stage 3",G72&gt;Data!$AD$8,"Stage 4",G72&gt;Data!$AE$8,"Stage 5",G72&gt;Data!$AF$8,"Stage 6",G72&gt;Data!$AG$8,"Stage 7",G72&gt;Data!$AH$8,"Stage 8",G72&lt;=Data!$AH$8,"Stage 9"), _xlfn.IFS(G72&gt;Data!$Z$19,"...",G72&gt;Data!$AA$19,"Stage 1",G72&gt;Data!$AB$19,"Stage 2",G72&gt;Data!$AC$19,"Stage 3",G72&gt;Data!$AD$19,"Stage 4",G72&gt;Data!$AE$19,"Stage 5",G72&gt;Data!$AF$19,"Stage 6",G72&gt;Data!$AG$19,"Stage 7",G72&gt;Data!$AH$19,"Stage 8",G72&lt;=Data!$AH$19,"Stage 9")))))</f>
        <v/>
      </c>
      <c r="K72" s="266" t="str" cm="1">
        <f t="array" ref="K72">IFERROR(_xlfn.IFNA(
                      _xlfn.IFS(
                      G72="", "",
                      G72=0, "",
                      AND(E72="U9B",G72&lt;=Data!$AI$8), "U9 Boys record",
                      AND(E72="U11B",G72&lt;=Data!$AI$13), "U11 Boys record",
                      AND(E72="U9G",G72&lt;=Data!$AI$19), "U9 Girls record",
                      AND(E72="U11G",G72&lt;=Data!$AI$24), "U11 Girls record"
                       ),""), "")</f>
        <v/>
      </c>
      <c r="L72" s="26"/>
      <c r="P72" s="191">
        <f t="shared" si="5"/>
        <v>0</v>
      </c>
      <c r="Q72" s="192">
        <f t="shared" si="6"/>
        <v>0</v>
      </c>
      <c r="R72" s="193">
        <f t="shared" si="7"/>
        <v>0</v>
      </c>
      <c r="S72" s="192">
        <f t="shared" si="8"/>
        <v>0</v>
      </c>
      <c r="T72" s="194">
        <f t="shared" si="9"/>
        <v>0</v>
      </c>
    </row>
    <row r="73" spans="1:20" s="11" customFormat="1" ht="16" customHeight="1">
      <c r="A73" s="187" t="s">
        <v>3</v>
      </c>
      <c r="B73" s="188" t="str">
        <f>IF(ISNA(VLOOKUP($F73,DECLARATIONS!C$5:D$292,2,FALSE)),"",IF(VLOOKUP($F73,DECLARATIONS!C$5:D$292,2,FALSE)="","NOT DECLARED",IF(ISNA(_xlfn.TEXTBEFORE(VLOOKUP($F73,DECLARATIONS!C$5:D$292,2,FALSE)," ")),VLOOKUP($F73,DECLARATIONS!C$5:D$292,2,FALSE),_xlfn.TEXTBEFORE(VLOOKUP($F73,DECLARATIONS!C$5:D$292,2,FALSE)," "))))</f>
        <v/>
      </c>
      <c r="C73" s="188" t="str">
        <f>IF(ISNA(VLOOKUP($F73,DECLARATIONS!C$5:D$292,2,FALSE)),"",IF(VLOOKUP($F73,DECLARATIONS!C$5:D$292,2,FALSE)="","NOT DECLARED",IF(ISNA(_xlfn.TEXTAFTER(VLOOKUP($F73,DECLARATIONS!C$5:D$292,2,FALSE)," ")),VLOOKUP($F73,DECLARATIONS!C$5:D$292,2,FALSE),_xlfn.TEXTAFTER(VLOOKUP($F73,DECLARATIONS!C$5:D$292,2,FALSE)," "))))</f>
        <v/>
      </c>
      <c r="D73" s="188" t="str">
        <f>IF(ISNA(VLOOKUP($F73,DECLARATIONS!$C$5:$G$292,5,FALSE)),"",IF(VLOOKUP($F73,DECLARATIONS!$C$5:$G$292,5,FALSE)="","NOT DECLARED",VLOOKUP($F73,DECLARATIONS!$C$5:$G$292,5,FALSE)))</f>
        <v/>
      </c>
      <c r="E73" s="188" t="str">
        <f>IF(ISNA(VLOOKUP($F73,DECLARATIONS!$C$5:$F$292,4,FALSE)),"",IF(VLOOKUP($F73,DECLARATIONS!$C$5:$F$292,4,FALSE)="","NOT DECLARED",VLOOKUP($F73,DECLARATIONS!$C$5:$F$292,4,FALSE)&amp;LEFT(VLOOKUP($F73,DECLARATIONS!$C$5:$H$292,6,FALSE))))</f>
        <v/>
      </c>
      <c r="F73" s="91"/>
      <c r="G73" s="189">
        <v>0</v>
      </c>
      <c r="H73" s="188" t="str">
        <f>IF(ISNA(VLOOKUP(F73,DECLARATIONS!C$5:D$292,2,FALSE)),"",IF(VLOOKUP(F73,DECLARATIONS!C$5:D$292,2,FALSE)="","NOTDECLARED",VLOOKUP(F73,DECLARATIONS!C$5:D$292,2,FALSE)))</f>
        <v/>
      </c>
      <c r="I73" s="190">
        <f>IF(LOWER(G73)="dnf",1,IF(T73&lt;ScoringTable!C$3,ScoringTable!I$2,VLOOKUP((1000-T73),ScoringTable!H$2:I$95,2)))</f>
        <v>0</v>
      </c>
      <c r="J73" s="186" t="str" cm="1">
        <f t="array" ref="J73">IF(OR(ISBLANK(G73),G73=0), "", IF(NOT(ISNUMBER(G73)), "Not a valid time", IF(E73="","", IF(RIGHT(E73)="B", _xlfn.IFS(G73&gt;Data!$Z$8,"...",G73&gt;Data!$AA$8,"Stage 1",G73&gt;Data!$AB$8,"Stage 2",G73&gt;Data!$AC$8,"Stage 3",G73&gt;Data!$AD$8,"Stage 4",G73&gt;Data!$AE$8,"Stage 5",G73&gt;Data!$AF$8,"Stage 6",G73&gt;Data!$AG$8,"Stage 7",G73&gt;Data!$AH$8,"Stage 8",G73&lt;=Data!$AH$8,"Stage 9"), _xlfn.IFS(G73&gt;Data!$Z$19,"...",G73&gt;Data!$AA$19,"Stage 1",G73&gt;Data!$AB$19,"Stage 2",G73&gt;Data!$AC$19,"Stage 3",G73&gt;Data!$AD$19,"Stage 4",G73&gt;Data!$AE$19,"Stage 5",G73&gt;Data!$AF$19,"Stage 6",G73&gt;Data!$AG$19,"Stage 7",G73&gt;Data!$AH$19,"Stage 8",G73&lt;=Data!$AH$19,"Stage 9")))))</f>
        <v/>
      </c>
      <c r="K73" s="266" t="str" cm="1">
        <f t="array" ref="K73">IFERROR(_xlfn.IFNA(
                      _xlfn.IFS(
                      G73="", "",
                      G73=0, "",
                      AND(E73="U9B",G73&lt;=Data!$AI$8), "U9 Boys record",
                      AND(E73="U11B",G73&lt;=Data!$AI$13), "U11 Boys record",
                      AND(E73="U9G",G73&lt;=Data!$AI$19), "U9 Girls record",
                      AND(E73="U11G",G73&lt;=Data!$AI$24), "U11 Girls record"
                       ),""), "")</f>
        <v/>
      </c>
      <c r="L73" s="26"/>
      <c r="P73" s="191">
        <f t="shared" si="5"/>
        <v>0</v>
      </c>
      <c r="Q73" s="192">
        <f t="shared" si="6"/>
        <v>0</v>
      </c>
      <c r="R73" s="193">
        <f t="shared" si="7"/>
        <v>0</v>
      </c>
      <c r="S73" s="192">
        <f t="shared" si="8"/>
        <v>0</v>
      </c>
      <c r="T73" s="194">
        <f t="shared" si="9"/>
        <v>0</v>
      </c>
    </row>
    <row r="74" spans="1:20" s="11" customFormat="1" ht="16" customHeight="1">
      <c r="A74" s="187" t="s">
        <v>3</v>
      </c>
      <c r="B74" s="188" t="str">
        <f>IF(ISNA(VLOOKUP($F74,DECLARATIONS!C$5:D$292,2,FALSE)),"",IF(VLOOKUP($F74,DECLARATIONS!C$5:D$292,2,FALSE)="","NOT DECLARED",IF(ISNA(_xlfn.TEXTBEFORE(VLOOKUP($F74,DECLARATIONS!C$5:D$292,2,FALSE)," ")),VLOOKUP($F74,DECLARATIONS!C$5:D$292,2,FALSE),_xlfn.TEXTBEFORE(VLOOKUP($F74,DECLARATIONS!C$5:D$292,2,FALSE)," "))))</f>
        <v/>
      </c>
      <c r="C74" s="188" t="str">
        <f>IF(ISNA(VLOOKUP($F74,DECLARATIONS!C$5:D$292,2,FALSE)),"",IF(VLOOKUP($F74,DECLARATIONS!C$5:D$292,2,FALSE)="","NOT DECLARED",IF(ISNA(_xlfn.TEXTAFTER(VLOOKUP($F74,DECLARATIONS!C$5:D$292,2,FALSE)," ")),VLOOKUP($F74,DECLARATIONS!C$5:D$292,2,FALSE),_xlfn.TEXTAFTER(VLOOKUP($F74,DECLARATIONS!C$5:D$292,2,FALSE)," "))))</f>
        <v/>
      </c>
      <c r="D74" s="188" t="str">
        <f>IF(ISNA(VLOOKUP($F74,DECLARATIONS!$C$5:$G$292,5,FALSE)),"",IF(VLOOKUP($F74,DECLARATIONS!$C$5:$G$292,5,FALSE)="","NOT DECLARED",VLOOKUP($F74,DECLARATIONS!$C$5:$G$292,5,FALSE)))</f>
        <v/>
      </c>
      <c r="E74" s="188" t="str">
        <f>IF(ISNA(VLOOKUP($F74,DECLARATIONS!$C$5:$F$292,4,FALSE)),"",IF(VLOOKUP($F74,DECLARATIONS!$C$5:$F$292,4,FALSE)="","NOT DECLARED",VLOOKUP($F74,DECLARATIONS!$C$5:$F$292,4,FALSE)&amp;LEFT(VLOOKUP($F74,DECLARATIONS!$C$5:$H$292,6,FALSE))))</f>
        <v/>
      </c>
      <c r="F74" s="91"/>
      <c r="G74" s="189">
        <v>0</v>
      </c>
      <c r="H74" s="188" t="str">
        <f>IF(ISNA(VLOOKUP(F74,DECLARATIONS!C$5:D$292,2,FALSE)),"",IF(VLOOKUP(F74,DECLARATIONS!C$5:D$292,2,FALSE)="","NOTDECLARED",VLOOKUP(F74,DECLARATIONS!C$5:D$292,2,FALSE)))</f>
        <v/>
      </c>
      <c r="I74" s="190">
        <f>IF(LOWER(G74)="dnf",1,IF(T74&lt;ScoringTable!C$3,ScoringTable!I$2,VLOOKUP((1000-T74),ScoringTable!H$2:I$95,2)))</f>
        <v>0</v>
      </c>
      <c r="J74" s="186" t="str" cm="1">
        <f t="array" ref="J74">IF(OR(ISBLANK(G74),G74=0), "", IF(NOT(ISNUMBER(G74)), "Not a valid time", IF(E74="","", IF(RIGHT(E74)="B", _xlfn.IFS(G74&gt;Data!$Z$8,"...",G74&gt;Data!$AA$8,"Stage 1",G74&gt;Data!$AB$8,"Stage 2",G74&gt;Data!$AC$8,"Stage 3",G74&gt;Data!$AD$8,"Stage 4",G74&gt;Data!$AE$8,"Stage 5",G74&gt;Data!$AF$8,"Stage 6",G74&gt;Data!$AG$8,"Stage 7",G74&gt;Data!$AH$8,"Stage 8",G74&lt;=Data!$AH$8,"Stage 9"), _xlfn.IFS(G74&gt;Data!$Z$19,"...",G74&gt;Data!$AA$19,"Stage 1",G74&gt;Data!$AB$19,"Stage 2",G74&gt;Data!$AC$19,"Stage 3",G74&gt;Data!$AD$19,"Stage 4",G74&gt;Data!$AE$19,"Stage 5",G74&gt;Data!$AF$19,"Stage 6",G74&gt;Data!$AG$19,"Stage 7",G74&gt;Data!$AH$19,"Stage 8",G74&lt;=Data!$AH$19,"Stage 9")))))</f>
        <v/>
      </c>
      <c r="K74" s="266" t="str" cm="1">
        <f t="array" ref="K74">IFERROR(_xlfn.IFNA(
                      _xlfn.IFS(
                      G74="", "",
                      G74=0, "",
                      AND(E74="U9B",G74&lt;=Data!$AI$8), "U9 Boys record",
                      AND(E74="U11B",G74&lt;=Data!$AI$13), "U11 Boys record",
                      AND(E74="U9G",G74&lt;=Data!$AI$19), "U9 Girls record",
                      AND(E74="U11G",G74&lt;=Data!$AI$24), "U11 Girls record"
                       ),""), "")</f>
        <v/>
      </c>
      <c r="L74" s="26"/>
      <c r="P74" s="191">
        <f t="shared" si="5"/>
        <v>0</v>
      </c>
      <c r="Q74" s="192">
        <f t="shared" si="6"/>
        <v>0</v>
      </c>
      <c r="R74" s="193">
        <f t="shared" si="7"/>
        <v>0</v>
      </c>
      <c r="S74" s="192">
        <f t="shared" si="8"/>
        <v>0</v>
      </c>
      <c r="T74" s="194">
        <f t="shared" si="9"/>
        <v>0</v>
      </c>
    </row>
    <row r="75" spans="1:20" s="11" customFormat="1" ht="16" customHeight="1">
      <c r="A75" s="187" t="s">
        <v>3</v>
      </c>
      <c r="B75" s="188" t="str">
        <f>IF(ISNA(VLOOKUP($F75,DECLARATIONS!C$5:D$292,2,FALSE)),"",IF(VLOOKUP($F75,DECLARATIONS!C$5:D$292,2,FALSE)="","NOT DECLARED",IF(ISNA(_xlfn.TEXTBEFORE(VLOOKUP($F75,DECLARATIONS!C$5:D$292,2,FALSE)," ")),VLOOKUP($F75,DECLARATIONS!C$5:D$292,2,FALSE),_xlfn.TEXTBEFORE(VLOOKUP($F75,DECLARATIONS!C$5:D$292,2,FALSE)," "))))</f>
        <v/>
      </c>
      <c r="C75" s="188" t="str">
        <f>IF(ISNA(VLOOKUP($F75,DECLARATIONS!C$5:D$292,2,FALSE)),"",IF(VLOOKUP($F75,DECLARATIONS!C$5:D$292,2,FALSE)="","NOT DECLARED",IF(ISNA(_xlfn.TEXTAFTER(VLOOKUP($F75,DECLARATIONS!C$5:D$292,2,FALSE)," ")),VLOOKUP($F75,DECLARATIONS!C$5:D$292,2,FALSE),_xlfn.TEXTAFTER(VLOOKUP($F75,DECLARATIONS!C$5:D$292,2,FALSE)," "))))</f>
        <v/>
      </c>
      <c r="D75" s="188" t="str">
        <f>IF(ISNA(VLOOKUP($F75,DECLARATIONS!$C$5:$G$292,5,FALSE)),"",IF(VLOOKUP($F75,DECLARATIONS!$C$5:$G$292,5,FALSE)="","NOT DECLARED",VLOOKUP($F75,DECLARATIONS!$C$5:$G$292,5,FALSE)))</f>
        <v/>
      </c>
      <c r="E75" s="188" t="str">
        <f>IF(ISNA(VLOOKUP($F75,DECLARATIONS!$C$5:$F$292,4,FALSE)),"",IF(VLOOKUP($F75,DECLARATIONS!$C$5:$F$292,4,FALSE)="","NOT DECLARED",VLOOKUP($F75,DECLARATIONS!$C$5:$F$292,4,FALSE)&amp;LEFT(VLOOKUP($F75,DECLARATIONS!$C$5:$H$292,6,FALSE))))</f>
        <v/>
      </c>
      <c r="F75" s="91"/>
      <c r="G75" s="189">
        <v>0</v>
      </c>
      <c r="H75" s="188" t="str">
        <f>IF(ISNA(VLOOKUP(F75,DECLARATIONS!C$5:D$292,2,FALSE)),"",IF(VLOOKUP(F75,DECLARATIONS!C$5:D$292,2,FALSE)="","NOTDECLARED",VLOOKUP(F75,DECLARATIONS!C$5:D$292,2,FALSE)))</f>
        <v/>
      </c>
      <c r="I75" s="190">
        <f>IF(LOWER(G75)="dnf",1,IF(T75&lt;ScoringTable!C$3,ScoringTable!I$2,VLOOKUP((1000-T75),ScoringTable!H$2:I$95,2)))</f>
        <v>0</v>
      </c>
      <c r="J75" s="186" t="str" cm="1">
        <f t="array" ref="J75">IF(OR(ISBLANK(G75),G75=0), "", IF(NOT(ISNUMBER(G75)), "Not a valid time", IF(E75="","", IF(RIGHT(E75)="B", _xlfn.IFS(G75&gt;Data!$Z$8,"...",G75&gt;Data!$AA$8,"Stage 1",G75&gt;Data!$AB$8,"Stage 2",G75&gt;Data!$AC$8,"Stage 3",G75&gt;Data!$AD$8,"Stage 4",G75&gt;Data!$AE$8,"Stage 5",G75&gt;Data!$AF$8,"Stage 6",G75&gt;Data!$AG$8,"Stage 7",G75&gt;Data!$AH$8,"Stage 8",G75&lt;=Data!$AH$8,"Stage 9"), _xlfn.IFS(G75&gt;Data!$Z$19,"...",G75&gt;Data!$AA$19,"Stage 1",G75&gt;Data!$AB$19,"Stage 2",G75&gt;Data!$AC$19,"Stage 3",G75&gt;Data!$AD$19,"Stage 4",G75&gt;Data!$AE$19,"Stage 5",G75&gt;Data!$AF$19,"Stage 6",G75&gt;Data!$AG$19,"Stage 7",G75&gt;Data!$AH$19,"Stage 8",G75&lt;=Data!$AH$19,"Stage 9")))))</f>
        <v/>
      </c>
      <c r="K75" s="266" t="str" cm="1">
        <f t="array" ref="K75">IFERROR(_xlfn.IFNA(
                      _xlfn.IFS(
                      G75="", "",
                      G75=0, "",
                      AND(E75="U9B",G75&lt;=Data!$AI$8), "U9 Boys record",
                      AND(E75="U11B",G75&lt;=Data!$AI$13), "U11 Boys record",
                      AND(E75="U9G",G75&lt;=Data!$AI$19), "U9 Girls record",
                      AND(E75="U11G",G75&lt;=Data!$AI$24), "U11 Girls record"
                       ),""), "")</f>
        <v/>
      </c>
      <c r="L75" s="26"/>
      <c r="P75" s="191">
        <f t="shared" si="5"/>
        <v>0</v>
      </c>
      <c r="Q75" s="192">
        <f t="shared" si="6"/>
        <v>0</v>
      </c>
      <c r="R75" s="193">
        <f t="shared" si="7"/>
        <v>0</v>
      </c>
      <c r="S75" s="192">
        <f t="shared" si="8"/>
        <v>0</v>
      </c>
      <c r="T75" s="194">
        <f t="shared" si="9"/>
        <v>0</v>
      </c>
    </row>
    <row r="76" spans="1:20" s="11" customFormat="1" ht="16" customHeight="1">
      <c r="A76" s="187" t="s">
        <v>3</v>
      </c>
      <c r="B76" s="188" t="str">
        <f>IF(ISNA(VLOOKUP($F76,DECLARATIONS!C$5:D$292,2,FALSE)),"",IF(VLOOKUP($F76,DECLARATIONS!C$5:D$292,2,FALSE)="","NOT DECLARED",IF(ISNA(_xlfn.TEXTBEFORE(VLOOKUP($F76,DECLARATIONS!C$5:D$292,2,FALSE)," ")),VLOOKUP($F76,DECLARATIONS!C$5:D$292,2,FALSE),_xlfn.TEXTBEFORE(VLOOKUP($F76,DECLARATIONS!C$5:D$292,2,FALSE)," "))))</f>
        <v/>
      </c>
      <c r="C76" s="188" t="str">
        <f>IF(ISNA(VLOOKUP($F76,DECLARATIONS!C$5:D$292,2,FALSE)),"",IF(VLOOKUP($F76,DECLARATIONS!C$5:D$292,2,FALSE)="","NOT DECLARED",IF(ISNA(_xlfn.TEXTAFTER(VLOOKUP($F76,DECLARATIONS!C$5:D$292,2,FALSE)," ")),VLOOKUP($F76,DECLARATIONS!C$5:D$292,2,FALSE),_xlfn.TEXTAFTER(VLOOKUP($F76,DECLARATIONS!C$5:D$292,2,FALSE)," "))))</f>
        <v/>
      </c>
      <c r="D76" s="188" t="str">
        <f>IF(ISNA(VLOOKUP($F76,DECLARATIONS!$C$5:$G$292,5,FALSE)),"",IF(VLOOKUP($F76,DECLARATIONS!$C$5:$G$292,5,FALSE)="","NOT DECLARED",VLOOKUP($F76,DECLARATIONS!$C$5:$G$292,5,FALSE)))</f>
        <v/>
      </c>
      <c r="E76" s="188" t="str">
        <f>IF(ISNA(VLOOKUP($F76,DECLARATIONS!$C$5:$F$292,4,FALSE)),"",IF(VLOOKUP($F76,DECLARATIONS!$C$5:$F$292,4,FALSE)="","NOT DECLARED",VLOOKUP($F76,DECLARATIONS!$C$5:$F$292,4,FALSE)&amp;LEFT(VLOOKUP($F76,DECLARATIONS!$C$5:$H$292,6,FALSE))))</f>
        <v/>
      </c>
      <c r="F76" s="91"/>
      <c r="G76" s="189">
        <v>0</v>
      </c>
      <c r="H76" s="188" t="str">
        <f>IF(ISNA(VLOOKUP(F76,DECLARATIONS!C$5:D$292,2,FALSE)),"",IF(VLOOKUP(F76,DECLARATIONS!C$5:D$292,2,FALSE)="","NOTDECLARED",VLOOKUP(F76,DECLARATIONS!C$5:D$292,2,FALSE)))</f>
        <v/>
      </c>
      <c r="I76" s="190">
        <f>IF(LOWER(G76)="dnf",1,IF(T76&lt;ScoringTable!C$3,ScoringTable!I$2,VLOOKUP((1000-T76),ScoringTable!H$2:I$95,2)))</f>
        <v>0</v>
      </c>
      <c r="J76" s="186" t="str" cm="1">
        <f t="array" ref="J76">IF(OR(ISBLANK(G76),G76=0), "", IF(NOT(ISNUMBER(G76)), "Not a valid time", IF(E76="","", IF(RIGHT(E76)="B", _xlfn.IFS(G76&gt;Data!$Z$8,"...",G76&gt;Data!$AA$8,"Stage 1",G76&gt;Data!$AB$8,"Stage 2",G76&gt;Data!$AC$8,"Stage 3",G76&gt;Data!$AD$8,"Stage 4",G76&gt;Data!$AE$8,"Stage 5",G76&gt;Data!$AF$8,"Stage 6",G76&gt;Data!$AG$8,"Stage 7",G76&gt;Data!$AH$8,"Stage 8",G76&lt;=Data!$AH$8,"Stage 9"), _xlfn.IFS(G76&gt;Data!$Z$19,"...",G76&gt;Data!$AA$19,"Stage 1",G76&gt;Data!$AB$19,"Stage 2",G76&gt;Data!$AC$19,"Stage 3",G76&gt;Data!$AD$19,"Stage 4",G76&gt;Data!$AE$19,"Stage 5",G76&gt;Data!$AF$19,"Stage 6",G76&gt;Data!$AG$19,"Stage 7",G76&gt;Data!$AH$19,"Stage 8",G76&lt;=Data!$AH$19,"Stage 9")))))</f>
        <v/>
      </c>
      <c r="K76" s="266" t="str" cm="1">
        <f t="array" ref="K76">IFERROR(_xlfn.IFNA(
                      _xlfn.IFS(
                      G76="", "",
                      G76=0, "",
                      AND(E76="U9B",G76&lt;=Data!$AI$8), "U9 Boys record",
                      AND(E76="U11B",G76&lt;=Data!$AI$13), "U11 Boys record",
                      AND(E76="U9G",G76&lt;=Data!$AI$19), "U9 Girls record",
                      AND(E76="U11G",G76&lt;=Data!$AI$24), "U11 Girls record"
                       ),""), "")</f>
        <v/>
      </c>
      <c r="L76" s="26"/>
      <c r="P76" s="191">
        <f t="shared" si="5"/>
        <v>0</v>
      </c>
      <c r="Q76" s="192">
        <f t="shared" si="6"/>
        <v>0</v>
      </c>
      <c r="R76" s="193">
        <f t="shared" si="7"/>
        <v>0</v>
      </c>
      <c r="S76" s="192">
        <f t="shared" si="8"/>
        <v>0</v>
      </c>
      <c r="T76" s="194">
        <f t="shared" si="9"/>
        <v>0</v>
      </c>
    </row>
    <row r="77" spans="1:20" s="11" customFormat="1" ht="16" customHeight="1">
      <c r="A77" s="187" t="s">
        <v>3</v>
      </c>
      <c r="B77" s="188" t="str">
        <f>IF(ISNA(VLOOKUP($F77,DECLARATIONS!C$5:D$292,2,FALSE)),"",IF(VLOOKUP($F77,DECLARATIONS!C$5:D$292,2,FALSE)="","NOT DECLARED",IF(ISNA(_xlfn.TEXTBEFORE(VLOOKUP($F77,DECLARATIONS!C$5:D$292,2,FALSE)," ")),VLOOKUP($F77,DECLARATIONS!C$5:D$292,2,FALSE),_xlfn.TEXTBEFORE(VLOOKUP($F77,DECLARATIONS!C$5:D$292,2,FALSE)," "))))</f>
        <v/>
      </c>
      <c r="C77" s="188" t="str">
        <f>IF(ISNA(VLOOKUP($F77,DECLARATIONS!C$5:D$292,2,FALSE)),"",IF(VLOOKUP($F77,DECLARATIONS!C$5:D$292,2,FALSE)="","NOT DECLARED",IF(ISNA(_xlfn.TEXTAFTER(VLOOKUP($F77,DECLARATIONS!C$5:D$292,2,FALSE)," ")),VLOOKUP($F77,DECLARATIONS!C$5:D$292,2,FALSE),_xlfn.TEXTAFTER(VLOOKUP($F77,DECLARATIONS!C$5:D$292,2,FALSE)," "))))</f>
        <v/>
      </c>
      <c r="D77" s="188" t="str">
        <f>IF(ISNA(VLOOKUP($F77,DECLARATIONS!$C$5:$G$292,5,FALSE)),"",IF(VLOOKUP($F77,DECLARATIONS!$C$5:$G$292,5,FALSE)="","NOT DECLARED",VLOOKUP($F77,DECLARATIONS!$C$5:$G$292,5,FALSE)))</f>
        <v/>
      </c>
      <c r="E77" s="188" t="str">
        <f>IF(ISNA(VLOOKUP($F77,DECLARATIONS!$C$5:$F$292,4,FALSE)),"",IF(VLOOKUP($F77,DECLARATIONS!$C$5:$F$292,4,FALSE)="","NOT DECLARED",VLOOKUP($F77,DECLARATIONS!$C$5:$F$292,4,FALSE)&amp;LEFT(VLOOKUP($F77,DECLARATIONS!$C$5:$H$292,6,FALSE))))</f>
        <v/>
      </c>
      <c r="F77" s="91"/>
      <c r="G77" s="189">
        <v>0</v>
      </c>
      <c r="H77" s="188" t="str">
        <f>IF(ISNA(VLOOKUP(F77,DECLARATIONS!C$5:D$292,2,FALSE)),"",IF(VLOOKUP(F77,DECLARATIONS!C$5:D$292,2,FALSE)="","NOTDECLARED",VLOOKUP(F77,DECLARATIONS!C$5:D$292,2,FALSE)))</f>
        <v/>
      </c>
      <c r="I77" s="190">
        <f>IF(LOWER(G77)="dnf",1,IF(T77&lt;ScoringTable!C$3,ScoringTable!I$2,VLOOKUP((1000-T77),ScoringTable!H$2:I$95,2)))</f>
        <v>0</v>
      </c>
      <c r="J77" s="186" t="str" cm="1">
        <f t="array" ref="J77">IF(OR(ISBLANK(G77),G77=0), "", IF(NOT(ISNUMBER(G77)), "Not a valid time", IF(E77="","", IF(RIGHT(E77)="B", _xlfn.IFS(G77&gt;Data!$Z$8,"...",G77&gt;Data!$AA$8,"Stage 1",G77&gt;Data!$AB$8,"Stage 2",G77&gt;Data!$AC$8,"Stage 3",G77&gt;Data!$AD$8,"Stage 4",G77&gt;Data!$AE$8,"Stage 5",G77&gt;Data!$AF$8,"Stage 6",G77&gt;Data!$AG$8,"Stage 7",G77&gt;Data!$AH$8,"Stage 8",G77&lt;=Data!$AH$8,"Stage 9"), _xlfn.IFS(G77&gt;Data!$Z$19,"...",G77&gt;Data!$AA$19,"Stage 1",G77&gt;Data!$AB$19,"Stage 2",G77&gt;Data!$AC$19,"Stage 3",G77&gt;Data!$AD$19,"Stage 4",G77&gt;Data!$AE$19,"Stage 5",G77&gt;Data!$AF$19,"Stage 6",G77&gt;Data!$AG$19,"Stage 7",G77&gt;Data!$AH$19,"Stage 8",G77&lt;=Data!$AH$19,"Stage 9")))))</f>
        <v/>
      </c>
      <c r="K77" s="266" t="str" cm="1">
        <f t="array" ref="K77">IFERROR(_xlfn.IFNA(
                      _xlfn.IFS(
                      G77="", "",
                      G77=0, "",
                      AND(E77="U9B",G77&lt;=Data!$AI$8), "U9 Boys record",
                      AND(E77="U11B",G77&lt;=Data!$AI$13), "U11 Boys record",
                      AND(E77="U9G",G77&lt;=Data!$AI$19), "U9 Girls record",
                      AND(E77="U11G",G77&lt;=Data!$AI$24), "U11 Girls record"
                       ),""), "")</f>
        <v/>
      </c>
      <c r="L77" s="26"/>
      <c r="P77" s="191">
        <f t="shared" si="5"/>
        <v>0</v>
      </c>
      <c r="Q77" s="192">
        <f t="shared" si="6"/>
        <v>0</v>
      </c>
      <c r="R77" s="193">
        <f t="shared" si="7"/>
        <v>0</v>
      </c>
      <c r="S77" s="192">
        <f t="shared" si="8"/>
        <v>0</v>
      </c>
      <c r="T77" s="194">
        <f t="shared" si="9"/>
        <v>0</v>
      </c>
    </row>
    <row r="78" spans="1:20" s="11" customFormat="1" ht="16" customHeight="1">
      <c r="A78" s="187" t="s">
        <v>3</v>
      </c>
      <c r="B78" s="188" t="str">
        <f>IF(ISNA(VLOOKUP($F78,DECLARATIONS!C$5:D$292,2,FALSE)),"",IF(VLOOKUP($F78,DECLARATIONS!C$5:D$292,2,FALSE)="","NOT DECLARED",IF(ISNA(_xlfn.TEXTBEFORE(VLOOKUP($F78,DECLARATIONS!C$5:D$292,2,FALSE)," ")),VLOOKUP($F78,DECLARATIONS!C$5:D$292,2,FALSE),_xlfn.TEXTBEFORE(VLOOKUP($F78,DECLARATIONS!C$5:D$292,2,FALSE)," "))))</f>
        <v/>
      </c>
      <c r="C78" s="188" t="str">
        <f>IF(ISNA(VLOOKUP($F78,DECLARATIONS!C$5:D$292,2,FALSE)),"",IF(VLOOKUP($F78,DECLARATIONS!C$5:D$292,2,FALSE)="","NOT DECLARED",IF(ISNA(_xlfn.TEXTAFTER(VLOOKUP($F78,DECLARATIONS!C$5:D$292,2,FALSE)," ")),VLOOKUP($F78,DECLARATIONS!C$5:D$292,2,FALSE),_xlfn.TEXTAFTER(VLOOKUP($F78,DECLARATIONS!C$5:D$292,2,FALSE)," "))))</f>
        <v/>
      </c>
      <c r="D78" s="188" t="str">
        <f>IF(ISNA(VLOOKUP($F78,DECLARATIONS!$C$5:$G$292,5,FALSE)),"",IF(VLOOKUP($F78,DECLARATIONS!$C$5:$G$292,5,FALSE)="","NOT DECLARED",VLOOKUP($F78,DECLARATIONS!$C$5:$G$292,5,FALSE)))</f>
        <v/>
      </c>
      <c r="E78" s="188" t="str">
        <f>IF(ISNA(VLOOKUP($F78,DECLARATIONS!$C$5:$F$292,4,FALSE)),"",IF(VLOOKUP($F78,DECLARATIONS!$C$5:$F$292,4,FALSE)="","NOT DECLARED",VLOOKUP($F78,DECLARATIONS!$C$5:$F$292,4,FALSE)&amp;LEFT(VLOOKUP($F78,DECLARATIONS!$C$5:$H$292,6,FALSE))))</f>
        <v/>
      </c>
      <c r="F78" s="91"/>
      <c r="G78" s="189">
        <v>0</v>
      </c>
      <c r="H78" s="188" t="str">
        <f>IF(ISNA(VLOOKUP(F78,DECLARATIONS!C$5:D$292,2,FALSE)),"",IF(VLOOKUP(F78,DECLARATIONS!C$5:D$292,2,FALSE)="","NOTDECLARED",VLOOKUP(F78,DECLARATIONS!C$5:D$292,2,FALSE)))</f>
        <v/>
      </c>
      <c r="I78" s="190">
        <f>IF(LOWER(G78)="dnf",1,IF(T78&lt;ScoringTable!C$3,ScoringTable!I$2,VLOOKUP((1000-T78),ScoringTable!H$2:I$95,2)))</f>
        <v>0</v>
      </c>
      <c r="J78" s="186" t="str" cm="1">
        <f t="array" ref="J78">IF(OR(ISBLANK(G78),G78=0), "", IF(NOT(ISNUMBER(G78)), "Not a valid time", IF(E78="","", IF(RIGHT(E78)="B", _xlfn.IFS(G78&gt;Data!$Z$8,"...",G78&gt;Data!$AA$8,"Stage 1",G78&gt;Data!$AB$8,"Stage 2",G78&gt;Data!$AC$8,"Stage 3",G78&gt;Data!$AD$8,"Stage 4",G78&gt;Data!$AE$8,"Stage 5",G78&gt;Data!$AF$8,"Stage 6",G78&gt;Data!$AG$8,"Stage 7",G78&gt;Data!$AH$8,"Stage 8",G78&lt;=Data!$AH$8,"Stage 9"), _xlfn.IFS(G78&gt;Data!$Z$19,"...",G78&gt;Data!$AA$19,"Stage 1",G78&gt;Data!$AB$19,"Stage 2",G78&gt;Data!$AC$19,"Stage 3",G78&gt;Data!$AD$19,"Stage 4",G78&gt;Data!$AE$19,"Stage 5",G78&gt;Data!$AF$19,"Stage 6",G78&gt;Data!$AG$19,"Stage 7",G78&gt;Data!$AH$19,"Stage 8",G78&lt;=Data!$AH$19,"Stage 9")))))</f>
        <v/>
      </c>
      <c r="K78" s="266" t="str" cm="1">
        <f t="array" ref="K78">IFERROR(_xlfn.IFNA(
                      _xlfn.IFS(
                      G78="", "",
                      G78=0, "",
                      AND(E78="U9B",G78&lt;=Data!$AI$8), "U9 Boys record",
                      AND(E78="U11B",G78&lt;=Data!$AI$13), "U11 Boys record",
                      AND(E78="U9G",G78&lt;=Data!$AI$19), "U9 Girls record",
                      AND(E78="U11G",G78&lt;=Data!$AI$24), "U11 Girls record"
                       ),""), "")</f>
        <v/>
      </c>
      <c r="L78" s="26"/>
      <c r="P78" s="191">
        <f t="shared" si="5"/>
        <v>0</v>
      </c>
      <c r="Q78" s="192">
        <f t="shared" si="6"/>
        <v>0</v>
      </c>
      <c r="R78" s="193">
        <f t="shared" si="7"/>
        <v>0</v>
      </c>
      <c r="S78" s="192">
        <f t="shared" si="8"/>
        <v>0</v>
      </c>
      <c r="T78" s="194">
        <f t="shared" si="9"/>
        <v>0</v>
      </c>
    </row>
    <row r="79" spans="1:20" s="11" customFormat="1" ht="16" customHeight="1">
      <c r="A79" s="187" t="s">
        <v>3</v>
      </c>
      <c r="B79" s="188" t="str">
        <f>IF(ISNA(VLOOKUP($F79,DECLARATIONS!C$5:D$292,2,FALSE)),"",IF(VLOOKUP($F79,DECLARATIONS!C$5:D$292,2,FALSE)="","NOT DECLARED",IF(ISNA(_xlfn.TEXTBEFORE(VLOOKUP($F79,DECLARATIONS!C$5:D$292,2,FALSE)," ")),VLOOKUP($F79,DECLARATIONS!C$5:D$292,2,FALSE),_xlfn.TEXTBEFORE(VLOOKUP($F79,DECLARATIONS!C$5:D$292,2,FALSE)," "))))</f>
        <v/>
      </c>
      <c r="C79" s="188" t="str">
        <f>IF(ISNA(VLOOKUP($F79,DECLARATIONS!C$5:D$292,2,FALSE)),"",IF(VLOOKUP($F79,DECLARATIONS!C$5:D$292,2,FALSE)="","NOT DECLARED",IF(ISNA(_xlfn.TEXTAFTER(VLOOKUP($F79,DECLARATIONS!C$5:D$292,2,FALSE)," ")),VLOOKUP($F79,DECLARATIONS!C$5:D$292,2,FALSE),_xlfn.TEXTAFTER(VLOOKUP($F79,DECLARATIONS!C$5:D$292,2,FALSE)," "))))</f>
        <v/>
      </c>
      <c r="D79" s="188" t="str">
        <f>IF(ISNA(VLOOKUP($F79,DECLARATIONS!$C$5:$G$292,5,FALSE)),"",IF(VLOOKUP($F79,DECLARATIONS!$C$5:$G$292,5,FALSE)="","NOT DECLARED",VLOOKUP($F79,DECLARATIONS!$C$5:$G$292,5,FALSE)))</f>
        <v/>
      </c>
      <c r="E79" s="188" t="str">
        <f>IF(ISNA(VLOOKUP($F79,DECLARATIONS!$C$5:$F$292,4,FALSE)),"",IF(VLOOKUP($F79,DECLARATIONS!$C$5:$F$292,4,FALSE)="","NOT DECLARED",VLOOKUP($F79,DECLARATIONS!$C$5:$F$292,4,FALSE)&amp;LEFT(VLOOKUP($F79,DECLARATIONS!$C$5:$H$292,6,FALSE))))</f>
        <v/>
      </c>
      <c r="F79" s="91"/>
      <c r="G79" s="189">
        <v>0</v>
      </c>
      <c r="H79" s="188" t="str">
        <f>IF(ISNA(VLOOKUP(F79,DECLARATIONS!C$5:D$292,2,FALSE)),"",IF(VLOOKUP(F79,DECLARATIONS!C$5:D$292,2,FALSE)="","NOTDECLARED",VLOOKUP(F79,DECLARATIONS!C$5:D$292,2,FALSE)))</f>
        <v/>
      </c>
      <c r="I79" s="190">
        <f>IF(LOWER(G79)="dnf",1,IF(T79&lt;ScoringTable!C$3,ScoringTable!I$2,VLOOKUP((1000-T79),ScoringTable!H$2:I$95,2)))</f>
        <v>0</v>
      </c>
      <c r="J79" s="186" t="str" cm="1">
        <f t="array" ref="J79">IF(OR(ISBLANK(G79),G79=0), "", IF(NOT(ISNUMBER(G79)), "Not a valid time", IF(E79="","", IF(RIGHT(E79)="B", _xlfn.IFS(G79&gt;Data!$Z$8,"...",G79&gt;Data!$AA$8,"Stage 1",G79&gt;Data!$AB$8,"Stage 2",G79&gt;Data!$AC$8,"Stage 3",G79&gt;Data!$AD$8,"Stage 4",G79&gt;Data!$AE$8,"Stage 5",G79&gt;Data!$AF$8,"Stage 6",G79&gt;Data!$AG$8,"Stage 7",G79&gt;Data!$AH$8,"Stage 8",G79&lt;=Data!$AH$8,"Stage 9"), _xlfn.IFS(G79&gt;Data!$Z$19,"...",G79&gt;Data!$AA$19,"Stage 1",G79&gt;Data!$AB$19,"Stage 2",G79&gt;Data!$AC$19,"Stage 3",G79&gt;Data!$AD$19,"Stage 4",G79&gt;Data!$AE$19,"Stage 5",G79&gt;Data!$AF$19,"Stage 6",G79&gt;Data!$AG$19,"Stage 7",G79&gt;Data!$AH$19,"Stage 8",G79&lt;=Data!$AH$19,"Stage 9")))))</f>
        <v/>
      </c>
      <c r="K79" s="266" t="str" cm="1">
        <f t="array" ref="K79">IFERROR(_xlfn.IFNA(
                      _xlfn.IFS(
                      G79="", "",
                      G79=0, "",
                      AND(E79="U9B",G79&lt;=Data!$AI$8), "U9 Boys record",
                      AND(E79="U11B",G79&lt;=Data!$AI$13), "U11 Boys record",
                      AND(E79="U9G",G79&lt;=Data!$AI$19), "U9 Girls record",
                      AND(E79="U11G",G79&lt;=Data!$AI$24), "U11 Girls record"
                       ),""), "")</f>
        <v/>
      </c>
      <c r="L79" s="26"/>
      <c r="P79" s="191">
        <f t="shared" si="5"/>
        <v>0</v>
      </c>
      <c r="Q79" s="192">
        <f t="shared" si="6"/>
        <v>0</v>
      </c>
      <c r="R79" s="193">
        <f t="shared" si="7"/>
        <v>0</v>
      </c>
      <c r="S79" s="192">
        <f t="shared" si="8"/>
        <v>0</v>
      </c>
      <c r="T79" s="194">
        <f t="shared" si="9"/>
        <v>0</v>
      </c>
    </row>
    <row r="80" spans="1:20" s="11" customFormat="1" ht="16" customHeight="1">
      <c r="A80" s="187" t="s">
        <v>3</v>
      </c>
      <c r="B80" s="188" t="str">
        <f>IF(ISNA(VLOOKUP($F80,DECLARATIONS!C$5:D$292,2,FALSE)),"",IF(VLOOKUP($F80,DECLARATIONS!C$5:D$292,2,FALSE)="","NOT DECLARED",IF(ISNA(_xlfn.TEXTBEFORE(VLOOKUP($F80,DECLARATIONS!C$5:D$292,2,FALSE)," ")),VLOOKUP($F80,DECLARATIONS!C$5:D$292,2,FALSE),_xlfn.TEXTBEFORE(VLOOKUP($F80,DECLARATIONS!C$5:D$292,2,FALSE)," "))))</f>
        <v/>
      </c>
      <c r="C80" s="188" t="str">
        <f>IF(ISNA(VLOOKUP($F80,DECLARATIONS!C$5:D$292,2,FALSE)),"",IF(VLOOKUP($F80,DECLARATIONS!C$5:D$292,2,FALSE)="","NOT DECLARED",IF(ISNA(_xlfn.TEXTAFTER(VLOOKUP($F80,DECLARATIONS!C$5:D$292,2,FALSE)," ")),VLOOKUP($F80,DECLARATIONS!C$5:D$292,2,FALSE),_xlfn.TEXTAFTER(VLOOKUP($F80,DECLARATIONS!C$5:D$292,2,FALSE)," "))))</f>
        <v/>
      </c>
      <c r="D80" s="188" t="str">
        <f>IF(ISNA(VLOOKUP($F80,DECLARATIONS!$C$5:$G$292,5,FALSE)),"",IF(VLOOKUP($F80,DECLARATIONS!$C$5:$G$292,5,FALSE)="","NOT DECLARED",VLOOKUP($F80,DECLARATIONS!$C$5:$G$292,5,FALSE)))</f>
        <v/>
      </c>
      <c r="E80" s="188" t="str">
        <f>IF(ISNA(VLOOKUP($F80,DECLARATIONS!$C$5:$F$292,4,FALSE)),"",IF(VLOOKUP($F80,DECLARATIONS!$C$5:$F$292,4,FALSE)="","NOT DECLARED",VLOOKUP($F80,DECLARATIONS!$C$5:$F$292,4,FALSE)&amp;LEFT(VLOOKUP($F80,DECLARATIONS!$C$5:$H$292,6,FALSE))))</f>
        <v/>
      </c>
      <c r="F80" s="91"/>
      <c r="G80" s="189">
        <v>0</v>
      </c>
      <c r="H80" s="188" t="str">
        <f>IF(ISNA(VLOOKUP(F80,DECLARATIONS!C$5:D$292,2,FALSE)),"",IF(VLOOKUP(F80,DECLARATIONS!C$5:D$292,2,FALSE)="","NOTDECLARED",VLOOKUP(F80,DECLARATIONS!C$5:D$292,2,FALSE)))</f>
        <v/>
      </c>
      <c r="I80" s="190">
        <f>IF(LOWER(G80)="dnf",1,IF(T80&lt;ScoringTable!C$3,ScoringTable!I$2,VLOOKUP((1000-T80),ScoringTable!H$2:I$95,2)))</f>
        <v>0</v>
      </c>
      <c r="J80" s="186" t="str" cm="1">
        <f t="array" ref="J80">IF(OR(ISBLANK(G80),G80=0), "", IF(NOT(ISNUMBER(G80)), "Not a valid time", IF(E80="","", IF(RIGHT(E80)="B", _xlfn.IFS(G80&gt;Data!$Z$8,"...",G80&gt;Data!$AA$8,"Stage 1",G80&gt;Data!$AB$8,"Stage 2",G80&gt;Data!$AC$8,"Stage 3",G80&gt;Data!$AD$8,"Stage 4",G80&gt;Data!$AE$8,"Stage 5",G80&gt;Data!$AF$8,"Stage 6",G80&gt;Data!$AG$8,"Stage 7",G80&gt;Data!$AH$8,"Stage 8",G80&lt;=Data!$AH$8,"Stage 9"), _xlfn.IFS(G80&gt;Data!$Z$19,"...",G80&gt;Data!$AA$19,"Stage 1",G80&gt;Data!$AB$19,"Stage 2",G80&gt;Data!$AC$19,"Stage 3",G80&gt;Data!$AD$19,"Stage 4",G80&gt;Data!$AE$19,"Stage 5",G80&gt;Data!$AF$19,"Stage 6",G80&gt;Data!$AG$19,"Stage 7",G80&gt;Data!$AH$19,"Stage 8",G80&lt;=Data!$AH$19,"Stage 9")))))</f>
        <v/>
      </c>
      <c r="K80" s="266" t="str" cm="1">
        <f t="array" ref="K80">IFERROR(_xlfn.IFNA(
                      _xlfn.IFS(
                      G80="", "",
                      G80=0, "",
                      AND(E80="U9B",G80&lt;=Data!$AI$8), "U9 Boys record",
                      AND(E80="U11B",G80&lt;=Data!$AI$13), "U11 Boys record",
                      AND(E80="U9G",G80&lt;=Data!$AI$19), "U9 Girls record",
                      AND(E80="U11G",G80&lt;=Data!$AI$24), "U11 Girls record"
                       ),""), "")</f>
        <v/>
      </c>
      <c r="L80" s="26"/>
      <c r="P80" s="191">
        <f t="shared" si="5"/>
        <v>0</v>
      </c>
      <c r="Q80" s="192">
        <f t="shared" si="6"/>
        <v>0</v>
      </c>
      <c r="R80" s="193">
        <f t="shared" si="7"/>
        <v>0</v>
      </c>
      <c r="S80" s="192">
        <f t="shared" si="8"/>
        <v>0</v>
      </c>
      <c r="T80" s="194">
        <f t="shared" si="9"/>
        <v>0</v>
      </c>
    </row>
    <row r="81" spans="1:20" s="11" customFormat="1" ht="16" customHeight="1">
      <c r="A81" s="187" t="s">
        <v>3</v>
      </c>
      <c r="B81" s="188" t="str">
        <f>IF(ISNA(VLOOKUP($F81,DECLARATIONS!C$5:D$292,2,FALSE)),"",IF(VLOOKUP($F81,DECLARATIONS!C$5:D$292,2,FALSE)="","NOT DECLARED",IF(ISNA(_xlfn.TEXTBEFORE(VLOOKUP($F81,DECLARATIONS!C$5:D$292,2,FALSE)," ")),VLOOKUP($F81,DECLARATIONS!C$5:D$292,2,FALSE),_xlfn.TEXTBEFORE(VLOOKUP($F81,DECLARATIONS!C$5:D$292,2,FALSE)," "))))</f>
        <v/>
      </c>
      <c r="C81" s="188" t="str">
        <f>IF(ISNA(VLOOKUP($F81,DECLARATIONS!C$5:D$292,2,FALSE)),"",IF(VLOOKUP($F81,DECLARATIONS!C$5:D$292,2,FALSE)="","NOT DECLARED",IF(ISNA(_xlfn.TEXTAFTER(VLOOKUP($F81,DECLARATIONS!C$5:D$292,2,FALSE)," ")),VLOOKUP($F81,DECLARATIONS!C$5:D$292,2,FALSE),_xlfn.TEXTAFTER(VLOOKUP($F81,DECLARATIONS!C$5:D$292,2,FALSE)," "))))</f>
        <v/>
      </c>
      <c r="D81" s="188" t="str">
        <f>IF(ISNA(VLOOKUP($F81,DECLARATIONS!$C$5:$G$292,5,FALSE)),"",IF(VLOOKUP($F81,DECLARATIONS!$C$5:$G$292,5,FALSE)="","NOT DECLARED",VLOOKUP($F81,DECLARATIONS!$C$5:$G$292,5,FALSE)))</f>
        <v/>
      </c>
      <c r="E81" s="188" t="str">
        <f>IF(ISNA(VLOOKUP($F81,DECLARATIONS!$C$5:$F$292,4,FALSE)),"",IF(VLOOKUP($F81,DECLARATIONS!$C$5:$F$292,4,FALSE)="","NOT DECLARED",VLOOKUP($F81,DECLARATIONS!$C$5:$F$292,4,FALSE)&amp;LEFT(VLOOKUP($F81,DECLARATIONS!$C$5:$H$292,6,FALSE))))</f>
        <v/>
      </c>
      <c r="F81" s="91"/>
      <c r="G81" s="189">
        <v>0</v>
      </c>
      <c r="H81" s="188" t="str">
        <f>IF(ISNA(VLOOKUP(F81,DECLARATIONS!C$5:D$292,2,FALSE)),"",IF(VLOOKUP(F81,DECLARATIONS!C$5:D$292,2,FALSE)="","NOTDECLARED",VLOOKUP(F81,DECLARATIONS!C$5:D$292,2,FALSE)))</f>
        <v/>
      </c>
      <c r="I81" s="190">
        <f>IF(LOWER(G81)="dnf",1,IF(T81&lt;ScoringTable!C$3,ScoringTable!I$2,VLOOKUP((1000-T81),ScoringTable!H$2:I$95,2)))</f>
        <v>0</v>
      </c>
      <c r="J81" s="186" t="str" cm="1">
        <f t="array" ref="J81">IF(OR(ISBLANK(G81),G81=0), "", IF(NOT(ISNUMBER(G81)), "Not a valid time", IF(E81="","", IF(RIGHT(E81)="B", _xlfn.IFS(G81&gt;Data!$Z$8,"...",G81&gt;Data!$AA$8,"Stage 1",G81&gt;Data!$AB$8,"Stage 2",G81&gt;Data!$AC$8,"Stage 3",G81&gt;Data!$AD$8,"Stage 4",G81&gt;Data!$AE$8,"Stage 5",G81&gt;Data!$AF$8,"Stage 6",G81&gt;Data!$AG$8,"Stage 7",G81&gt;Data!$AH$8,"Stage 8",G81&lt;=Data!$AH$8,"Stage 9"), _xlfn.IFS(G81&gt;Data!$Z$19,"...",G81&gt;Data!$AA$19,"Stage 1",G81&gt;Data!$AB$19,"Stage 2",G81&gt;Data!$AC$19,"Stage 3",G81&gt;Data!$AD$19,"Stage 4",G81&gt;Data!$AE$19,"Stage 5",G81&gt;Data!$AF$19,"Stage 6",G81&gt;Data!$AG$19,"Stage 7",G81&gt;Data!$AH$19,"Stage 8",G81&lt;=Data!$AH$19,"Stage 9")))))</f>
        <v/>
      </c>
      <c r="K81" s="266" t="str" cm="1">
        <f t="array" ref="K81">IFERROR(_xlfn.IFNA(
                      _xlfn.IFS(
                      G81="", "",
                      G81=0, "",
                      AND(E81="U9B",G81&lt;=Data!$AI$8), "U9 Boys record",
                      AND(E81="U11B",G81&lt;=Data!$AI$13), "U11 Boys record",
                      AND(E81="U9G",G81&lt;=Data!$AI$19), "U9 Girls record",
                      AND(E81="U11G",G81&lt;=Data!$AI$24), "U11 Girls record"
                       ),""), "")</f>
        <v/>
      </c>
      <c r="L81" s="26"/>
      <c r="P81" s="191">
        <f t="shared" si="5"/>
        <v>0</v>
      </c>
      <c r="Q81" s="192">
        <f t="shared" si="6"/>
        <v>0</v>
      </c>
      <c r="R81" s="193">
        <f t="shared" si="7"/>
        <v>0</v>
      </c>
      <c r="S81" s="192">
        <f t="shared" si="8"/>
        <v>0</v>
      </c>
      <c r="T81" s="194">
        <f t="shared" si="9"/>
        <v>0</v>
      </c>
    </row>
    <row r="82" spans="1:20" s="11" customFormat="1" ht="16" customHeight="1">
      <c r="A82" s="187" t="s">
        <v>3</v>
      </c>
      <c r="B82" s="188" t="str">
        <f>IF(ISNA(VLOOKUP($F82,DECLARATIONS!C$5:D$292,2,FALSE)),"",IF(VLOOKUP($F82,DECLARATIONS!C$5:D$292,2,FALSE)="","NOT DECLARED",IF(ISNA(_xlfn.TEXTBEFORE(VLOOKUP($F82,DECLARATIONS!C$5:D$292,2,FALSE)," ")),VLOOKUP($F82,DECLARATIONS!C$5:D$292,2,FALSE),_xlfn.TEXTBEFORE(VLOOKUP($F82,DECLARATIONS!C$5:D$292,2,FALSE)," "))))</f>
        <v/>
      </c>
      <c r="C82" s="188" t="str">
        <f>IF(ISNA(VLOOKUP($F82,DECLARATIONS!C$5:D$292,2,FALSE)),"",IF(VLOOKUP($F82,DECLARATIONS!C$5:D$292,2,FALSE)="","NOT DECLARED",IF(ISNA(_xlfn.TEXTAFTER(VLOOKUP($F82,DECLARATIONS!C$5:D$292,2,FALSE)," ")),VLOOKUP($F82,DECLARATIONS!C$5:D$292,2,FALSE),_xlfn.TEXTAFTER(VLOOKUP($F82,DECLARATIONS!C$5:D$292,2,FALSE)," "))))</f>
        <v/>
      </c>
      <c r="D82" s="188" t="str">
        <f>IF(ISNA(VLOOKUP($F82,DECLARATIONS!$C$5:$G$292,5,FALSE)),"",IF(VLOOKUP($F82,DECLARATIONS!$C$5:$G$292,5,FALSE)="","NOT DECLARED",VLOOKUP($F82,DECLARATIONS!$C$5:$G$292,5,FALSE)))</f>
        <v/>
      </c>
      <c r="E82" s="188" t="str">
        <f>IF(ISNA(VLOOKUP($F82,DECLARATIONS!$C$5:$F$292,4,FALSE)),"",IF(VLOOKUP($F82,DECLARATIONS!$C$5:$F$292,4,FALSE)="","NOT DECLARED",VLOOKUP($F82,DECLARATIONS!$C$5:$F$292,4,FALSE)&amp;LEFT(VLOOKUP($F82,DECLARATIONS!$C$5:$H$292,6,FALSE))))</f>
        <v/>
      </c>
      <c r="F82" s="91"/>
      <c r="G82" s="189">
        <v>0</v>
      </c>
      <c r="H82" s="188" t="str">
        <f>IF(ISNA(VLOOKUP(F82,DECLARATIONS!C$5:D$292,2,FALSE)),"",IF(VLOOKUP(F82,DECLARATIONS!C$5:D$292,2,FALSE)="","NOTDECLARED",VLOOKUP(F82,DECLARATIONS!C$5:D$292,2,FALSE)))</f>
        <v/>
      </c>
      <c r="I82" s="190">
        <f>IF(LOWER(G82)="dnf",1,IF(T82&lt;ScoringTable!C$3,ScoringTable!I$2,VLOOKUP((1000-T82),ScoringTable!H$2:I$95,2)))</f>
        <v>0</v>
      </c>
      <c r="J82" s="186" t="str" cm="1">
        <f t="array" ref="J82">IF(OR(ISBLANK(G82),G82=0), "", IF(NOT(ISNUMBER(G82)), "Not a valid time", IF(E82="","", IF(RIGHT(E82)="B", _xlfn.IFS(G82&gt;Data!$Z$8,"...",G82&gt;Data!$AA$8,"Stage 1",G82&gt;Data!$AB$8,"Stage 2",G82&gt;Data!$AC$8,"Stage 3",G82&gt;Data!$AD$8,"Stage 4",G82&gt;Data!$AE$8,"Stage 5",G82&gt;Data!$AF$8,"Stage 6",G82&gt;Data!$AG$8,"Stage 7",G82&gt;Data!$AH$8,"Stage 8",G82&lt;=Data!$AH$8,"Stage 9"), _xlfn.IFS(G82&gt;Data!$Z$19,"...",G82&gt;Data!$AA$19,"Stage 1",G82&gt;Data!$AB$19,"Stage 2",G82&gt;Data!$AC$19,"Stage 3",G82&gt;Data!$AD$19,"Stage 4",G82&gt;Data!$AE$19,"Stage 5",G82&gt;Data!$AF$19,"Stage 6",G82&gt;Data!$AG$19,"Stage 7",G82&gt;Data!$AH$19,"Stage 8",G82&lt;=Data!$AH$19,"Stage 9")))))</f>
        <v/>
      </c>
      <c r="K82" s="266" t="str" cm="1">
        <f t="array" ref="K82">IFERROR(_xlfn.IFNA(
                      _xlfn.IFS(
                      G82="", "",
                      G82=0, "",
                      AND(E82="U9B",G82&lt;=Data!$AI$8), "U9 Boys record",
                      AND(E82="U11B",G82&lt;=Data!$AI$13), "U11 Boys record",
                      AND(E82="U9G",G82&lt;=Data!$AI$19), "U9 Girls record",
                      AND(E82="U11G",G82&lt;=Data!$AI$24), "U11 Girls record"
                       ),""), "")</f>
        <v/>
      </c>
      <c r="L82" s="26"/>
      <c r="P82" s="191">
        <f t="shared" si="5"/>
        <v>0</v>
      </c>
      <c r="Q82" s="192">
        <f t="shared" si="6"/>
        <v>0</v>
      </c>
      <c r="R82" s="193">
        <f t="shared" si="7"/>
        <v>0</v>
      </c>
      <c r="S82" s="192">
        <f t="shared" si="8"/>
        <v>0</v>
      </c>
      <c r="T82" s="194">
        <f t="shared" si="9"/>
        <v>0</v>
      </c>
    </row>
    <row r="83" spans="1:20" s="11" customFormat="1" ht="16" customHeight="1">
      <c r="A83" s="187" t="s">
        <v>3</v>
      </c>
      <c r="B83" s="188" t="str">
        <f>IF(ISNA(VLOOKUP($F83,DECLARATIONS!C$5:D$292,2,FALSE)),"",IF(VLOOKUP($F83,DECLARATIONS!C$5:D$292,2,FALSE)="","NOT DECLARED",IF(ISNA(_xlfn.TEXTBEFORE(VLOOKUP($F83,DECLARATIONS!C$5:D$292,2,FALSE)," ")),VLOOKUP($F83,DECLARATIONS!C$5:D$292,2,FALSE),_xlfn.TEXTBEFORE(VLOOKUP($F83,DECLARATIONS!C$5:D$292,2,FALSE)," "))))</f>
        <v/>
      </c>
      <c r="C83" s="188" t="str">
        <f>IF(ISNA(VLOOKUP($F83,DECLARATIONS!C$5:D$292,2,FALSE)),"",IF(VLOOKUP($F83,DECLARATIONS!C$5:D$292,2,FALSE)="","NOT DECLARED",IF(ISNA(_xlfn.TEXTAFTER(VLOOKUP($F83,DECLARATIONS!C$5:D$292,2,FALSE)," ")),VLOOKUP($F83,DECLARATIONS!C$5:D$292,2,FALSE),_xlfn.TEXTAFTER(VLOOKUP($F83,DECLARATIONS!C$5:D$292,2,FALSE)," "))))</f>
        <v/>
      </c>
      <c r="D83" s="188" t="str">
        <f>IF(ISNA(VLOOKUP($F83,DECLARATIONS!$C$5:$G$292,5,FALSE)),"",IF(VLOOKUP($F83,DECLARATIONS!$C$5:$G$292,5,FALSE)="","NOT DECLARED",VLOOKUP($F83,DECLARATIONS!$C$5:$G$292,5,FALSE)))</f>
        <v/>
      </c>
      <c r="E83" s="188" t="str">
        <f>IF(ISNA(VLOOKUP($F83,DECLARATIONS!$C$5:$F$292,4,FALSE)),"",IF(VLOOKUP($F83,DECLARATIONS!$C$5:$F$292,4,FALSE)="","NOT DECLARED",VLOOKUP($F83,DECLARATIONS!$C$5:$F$292,4,FALSE)&amp;LEFT(VLOOKUP($F83,DECLARATIONS!$C$5:$H$292,6,FALSE))))</f>
        <v/>
      </c>
      <c r="F83" s="91"/>
      <c r="G83" s="189">
        <v>0</v>
      </c>
      <c r="H83" s="188" t="str">
        <f>IF(ISNA(VLOOKUP(F83,DECLARATIONS!C$5:D$292,2,FALSE)),"",IF(VLOOKUP(F83,DECLARATIONS!C$5:D$292,2,FALSE)="","NOTDECLARED",VLOOKUP(F83,DECLARATIONS!C$5:D$292,2,FALSE)))</f>
        <v/>
      </c>
      <c r="I83" s="190">
        <f>IF(LOWER(G83)="dnf",1,IF(T83&lt;ScoringTable!C$3,ScoringTable!I$2,VLOOKUP((1000-T83),ScoringTable!H$2:I$95,2)))</f>
        <v>0</v>
      </c>
      <c r="J83" s="186" t="str" cm="1">
        <f t="array" ref="J83">IF(OR(ISBLANK(G83),G83=0), "", IF(NOT(ISNUMBER(G83)), "Not a valid time", IF(E83="","", IF(RIGHT(E83)="B", _xlfn.IFS(G83&gt;Data!$Z$8,"...",G83&gt;Data!$AA$8,"Stage 1",G83&gt;Data!$AB$8,"Stage 2",G83&gt;Data!$AC$8,"Stage 3",G83&gt;Data!$AD$8,"Stage 4",G83&gt;Data!$AE$8,"Stage 5",G83&gt;Data!$AF$8,"Stage 6",G83&gt;Data!$AG$8,"Stage 7",G83&gt;Data!$AH$8,"Stage 8",G83&lt;=Data!$AH$8,"Stage 9"), _xlfn.IFS(G83&gt;Data!$Z$19,"...",G83&gt;Data!$AA$19,"Stage 1",G83&gt;Data!$AB$19,"Stage 2",G83&gt;Data!$AC$19,"Stage 3",G83&gt;Data!$AD$19,"Stage 4",G83&gt;Data!$AE$19,"Stage 5",G83&gt;Data!$AF$19,"Stage 6",G83&gt;Data!$AG$19,"Stage 7",G83&gt;Data!$AH$19,"Stage 8",G83&lt;=Data!$AH$19,"Stage 9")))))</f>
        <v/>
      </c>
      <c r="K83" s="266" t="str" cm="1">
        <f t="array" ref="K83">IFERROR(_xlfn.IFNA(
                      _xlfn.IFS(
                      G83="", "",
                      G83=0, "",
                      AND(E83="U9B",G83&lt;=Data!$AI$8), "U9 Boys record",
                      AND(E83="U11B",G83&lt;=Data!$AI$13), "U11 Boys record",
                      AND(E83="U9G",G83&lt;=Data!$AI$19), "U9 Girls record",
                      AND(E83="U11G",G83&lt;=Data!$AI$24), "U11 Girls record"
                       ),""), "")</f>
        <v/>
      </c>
      <c r="L83" s="26"/>
      <c r="P83" s="191">
        <f t="shared" si="5"/>
        <v>0</v>
      </c>
      <c r="Q83" s="192">
        <f t="shared" si="6"/>
        <v>0</v>
      </c>
      <c r="R83" s="193">
        <f t="shared" si="7"/>
        <v>0</v>
      </c>
      <c r="S83" s="192">
        <f t="shared" si="8"/>
        <v>0</v>
      </c>
      <c r="T83" s="194">
        <f t="shared" si="9"/>
        <v>0</v>
      </c>
    </row>
    <row r="84" spans="1:20" s="11" customFormat="1" ht="16" customHeight="1">
      <c r="A84" s="187" t="s">
        <v>3</v>
      </c>
      <c r="B84" s="188" t="str">
        <f>IF(ISNA(VLOOKUP($F84,DECLARATIONS!C$5:D$292,2,FALSE)),"",IF(VLOOKUP($F84,DECLARATIONS!C$5:D$292,2,FALSE)="","NOT DECLARED",IF(ISNA(_xlfn.TEXTBEFORE(VLOOKUP($F84,DECLARATIONS!C$5:D$292,2,FALSE)," ")),VLOOKUP($F84,DECLARATIONS!C$5:D$292,2,FALSE),_xlfn.TEXTBEFORE(VLOOKUP($F84,DECLARATIONS!C$5:D$292,2,FALSE)," "))))</f>
        <v/>
      </c>
      <c r="C84" s="188" t="str">
        <f>IF(ISNA(VLOOKUP($F84,DECLARATIONS!C$5:D$292,2,FALSE)),"",IF(VLOOKUP($F84,DECLARATIONS!C$5:D$292,2,FALSE)="","NOT DECLARED",IF(ISNA(_xlfn.TEXTAFTER(VLOOKUP($F84,DECLARATIONS!C$5:D$292,2,FALSE)," ")),VLOOKUP($F84,DECLARATIONS!C$5:D$292,2,FALSE),_xlfn.TEXTAFTER(VLOOKUP($F84,DECLARATIONS!C$5:D$292,2,FALSE)," "))))</f>
        <v/>
      </c>
      <c r="D84" s="188" t="str">
        <f>IF(ISNA(VLOOKUP($F84,DECLARATIONS!$C$5:$G$292,5,FALSE)),"",IF(VLOOKUP($F84,DECLARATIONS!$C$5:$G$292,5,FALSE)="","NOT DECLARED",VLOOKUP($F84,DECLARATIONS!$C$5:$G$292,5,FALSE)))</f>
        <v/>
      </c>
      <c r="E84" s="188" t="str">
        <f>IF(ISNA(VLOOKUP($F84,DECLARATIONS!$C$5:$F$292,4,FALSE)),"",IF(VLOOKUP($F84,DECLARATIONS!$C$5:$F$292,4,FALSE)="","NOT DECLARED",VLOOKUP($F84,DECLARATIONS!$C$5:$F$292,4,FALSE)&amp;LEFT(VLOOKUP($F84,DECLARATIONS!$C$5:$H$292,6,FALSE))))</f>
        <v/>
      </c>
      <c r="F84" s="91"/>
      <c r="G84" s="189">
        <v>0</v>
      </c>
      <c r="H84" s="188" t="str">
        <f>IF(ISNA(VLOOKUP(F84,DECLARATIONS!C$5:D$292,2,FALSE)),"",IF(VLOOKUP(F84,DECLARATIONS!C$5:D$292,2,FALSE)="","NOTDECLARED",VLOOKUP(F84,DECLARATIONS!C$5:D$292,2,FALSE)))</f>
        <v/>
      </c>
      <c r="I84" s="190">
        <f>IF(LOWER(G84)="dnf",1,IF(T84&lt;ScoringTable!C$3,ScoringTable!I$2,VLOOKUP((1000-T84),ScoringTable!H$2:I$95,2)))</f>
        <v>0</v>
      </c>
      <c r="J84" s="186" t="str" cm="1">
        <f t="array" ref="J84">IF(OR(ISBLANK(G84),G84=0), "", IF(NOT(ISNUMBER(G84)), "Not a valid time", IF(E84="","", IF(RIGHT(E84)="B", _xlfn.IFS(G84&gt;Data!$Z$8,"...",G84&gt;Data!$AA$8,"Stage 1",G84&gt;Data!$AB$8,"Stage 2",G84&gt;Data!$AC$8,"Stage 3",G84&gt;Data!$AD$8,"Stage 4",G84&gt;Data!$AE$8,"Stage 5",G84&gt;Data!$AF$8,"Stage 6",G84&gt;Data!$AG$8,"Stage 7",G84&gt;Data!$AH$8,"Stage 8",G84&lt;=Data!$AH$8,"Stage 9"), _xlfn.IFS(G84&gt;Data!$Z$19,"...",G84&gt;Data!$AA$19,"Stage 1",G84&gt;Data!$AB$19,"Stage 2",G84&gt;Data!$AC$19,"Stage 3",G84&gt;Data!$AD$19,"Stage 4",G84&gt;Data!$AE$19,"Stage 5",G84&gt;Data!$AF$19,"Stage 6",G84&gt;Data!$AG$19,"Stage 7",G84&gt;Data!$AH$19,"Stage 8",G84&lt;=Data!$AH$19,"Stage 9")))))</f>
        <v/>
      </c>
      <c r="K84" s="266" t="str" cm="1">
        <f t="array" ref="K84">IFERROR(_xlfn.IFNA(
                      _xlfn.IFS(
                      G84="", "",
                      G84=0, "",
                      AND(E84="U9B",G84&lt;=Data!$AI$8), "U9 Boys record",
                      AND(E84="U11B",G84&lt;=Data!$AI$13), "U11 Boys record",
                      AND(E84="U9G",G84&lt;=Data!$AI$19), "U9 Girls record",
                      AND(E84="U11G",G84&lt;=Data!$AI$24), "U11 Girls record"
                       ),""), "")</f>
        <v/>
      </c>
      <c r="L84" s="26"/>
      <c r="P84" s="191">
        <f t="shared" si="5"/>
        <v>0</v>
      </c>
      <c r="Q84" s="192">
        <f t="shared" si="6"/>
        <v>0</v>
      </c>
      <c r="R84" s="193">
        <f t="shared" si="7"/>
        <v>0</v>
      </c>
      <c r="S84" s="192">
        <f t="shared" si="8"/>
        <v>0</v>
      </c>
      <c r="T84" s="194">
        <f t="shared" si="9"/>
        <v>0</v>
      </c>
    </row>
    <row r="85" spans="1:20" s="11" customFormat="1" ht="16" customHeight="1">
      <c r="A85" s="187" t="s">
        <v>3</v>
      </c>
      <c r="B85" s="188" t="str">
        <f>IF(ISNA(VLOOKUP($F85,DECLARATIONS!C$5:D$292,2,FALSE)),"",IF(VLOOKUP($F85,DECLARATIONS!C$5:D$292,2,FALSE)="","NOT DECLARED",IF(ISNA(_xlfn.TEXTBEFORE(VLOOKUP($F85,DECLARATIONS!C$5:D$292,2,FALSE)," ")),VLOOKUP($F85,DECLARATIONS!C$5:D$292,2,FALSE),_xlfn.TEXTBEFORE(VLOOKUP($F85,DECLARATIONS!C$5:D$292,2,FALSE)," "))))</f>
        <v/>
      </c>
      <c r="C85" s="188" t="str">
        <f>IF(ISNA(VLOOKUP($F85,DECLARATIONS!C$5:D$292,2,FALSE)),"",IF(VLOOKUP($F85,DECLARATIONS!C$5:D$292,2,FALSE)="","NOT DECLARED",IF(ISNA(_xlfn.TEXTAFTER(VLOOKUP($F85,DECLARATIONS!C$5:D$292,2,FALSE)," ")),VLOOKUP($F85,DECLARATIONS!C$5:D$292,2,FALSE),_xlfn.TEXTAFTER(VLOOKUP($F85,DECLARATIONS!C$5:D$292,2,FALSE)," "))))</f>
        <v/>
      </c>
      <c r="D85" s="188" t="str">
        <f>IF(ISNA(VLOOKUP($F85,DECLARATIONS!$C$5:$G$292,5,FALSE)),"",IF(VLOOKUP($F85,DECLARATIONS!$C$5:$G$292,5,FALSE)="","NOT DECLARED",VLOOKUP($F85,DECLARATIONS!$C$5:$G$292,5,FALSE)))</f>
        <v/>
      </c>
      <c r="E85" s="188" t="str">
        <f>IF(ISNA(VLOOKUP($F85,DECLARATIONS!$C$5:$F$292,4,FALSE)),"",IF(VLOOKUP($F85,DECLARATIONS!$C$5:$F$292,4,FALSE)="","NOT DECLARED",VLOOKUP($F85,DECLARATIONS!$C$5:$F$292,4,FALSE)&amp;LEFT(VLOOKUP($F85,DECLARATIONS!$C$5:$H$292,6,FALSE))))</f>
        <v/>
      </c>
      <c r="F85" s="91"/>
      <c r="G85" s="189">
        <v>0</v>
      </c>
      <c r="H85" s="188" t="str">
        <f>IF(ISNA(VLOOKUP(F85,DECLARATIONS!C$5:D$292,2,FALSE)),"",IF(VLOOKUP(F85,DECLARATIONS!C$5:D$292,2,FALSE)="","NOTDECLARED",VLOOKUP(F85,DECLARATIONS!C$5:D$292,2,FALSE)))</f>
        <v/>
      </c>
      <c r="I85" s="190">
        <f>IF(LOWER(G85)="dnf",1,IF(T85&lt;ScoringTable!C$3,ScoringTable!I$2,VLOOKUP((1000-T85),ScoringTable!H$2:I$95,2)))</f>
        <v>0</v>
      </c>
      <c r="J85" s="186" t="str" cm="1">
        <f t="array" ref="J85">IF(OR(ISBLANK(G85),G85=0), "", IF(NOT(ISNUMBER(G85)), "Not a valid time", IF(E85="","", IF(RIGHT(E85)="B", _xlfn.IFS(G85&gt;Data!$Z$8,"...",G85&gt;Data!$AA$8,"Stage 1",G85&gt;Data!$AB$8,"Stage 2",G85&gt;Data!$AC$8,"Stage 3",G85&gt;Data!$AD$8,"Stage 4",G85&gt;Data!$AE$8,"Stage 5",G85&gt;Data!$AF$8,"Stage 6",G85&gt;Data!$AG$8,"Stage 7",G85&gt;Data!$AH$8,"Stage 8",G85&lt;=Data!$AH$8,"Stage 9"), _xlfn.IFS(G85&gt;Data!$Z$19,"...",G85&gt;Data!$AA$19,"Stage 1",G85&gt;Data!$AB$19,"Stage 2",G85&gt;Data!$AC$19,"Stage 3",G85&gt;Data!$AD$19,"Stage 4",G85&gt;Data!$AE$19,"Stage 5",G85&gt;Data!$AF$19,"Stage 6",G85&gt;Data!$AG$19,"Stage 7",G85&gt;Data!$AH$19,"Stage 8",G85&lt;=Data!$AH$19,"Stage 9")))))</f>
        <v/>
      </c>
      <c r="K85" s="266" t="str" cm="1">
        <f t="array" ref="K85">IFERROR(_xlfn.IFNA(
                      _xlfn.IFS(
                      G85="", "",
                      G85=0, "",
                      AND(E85="U9B",G85&lt;=Data!$AI$8), "U9 Boys record",
                      AND(E85="U11B",G85&lt;=Data!$AI$13), "U11 Boys record",
                      AND(E85="U9G",G85&lt;=Data!$AI$19), "U9 Girls record",
                      AND(E85="U11G",G85&lt;=Data!$AI$24), "U11 Girls record"
                       ),""), "")</f>
        <v/>
      </c>
      <c r="L85" s="26"/>
      <c r="P85" s="191">
        <f t="shared" si="5"/>
        <v>0</v>
      </c>
      <c r="Q85" s="192">
        <f t="shared" si="6"/>
        <v>0</v>
      </c>
      <c r="R85" s="193">
        <f t="shared" si="7"/>
        <v>0</v>
      </c>
      <c r="S85" s="192">
        <f t="shared" si="8"/>
        <v>0</v>
      </c>
      <c r="T85" s="194">
        <f t="shared" si="9"/>
        <v>0</v>
      </c>
    </row>
    <row r="86" spans="1:20" s="11" customFormat="1" ht="16" customHeight="1">
      <c r="A86" s="187" t="s">
        <v>3</v>
      </c>
      <c r="B86" s="188" t="str">
        <f>IF(ISNA(VLOOKUP($F86,DECLARATIONS!C$5:D$292,2,FALSE)),"",IF(VLOOKUP($F86,DECLARATIONS!C$5:D$292,2,FALSE)="","NOT DECLARED",IF(ISNA(_xlfn.TEXTBEFORE(VLOOKUP($F86,DECLARATIONS!C$5:D$292,2,FALSE)," ")),VLOOKUP($F86,DECLARATIONS!C$5:D$292,2,FALSE),_xlfn.TEXTBEFORE(VLOOKUP($F86,DECLARATIONS!C$5:D$292,2,FALSE)," "))))</f>
        <v/>
      </c>
      <c r="C86" s="188" t="str">
        <f>IF(ISNA(VLOOKUP($F86,DECLARATIONS!C$5:D$292,2,FALSE)),"",IF(VLOOKUP($F86,DECLARATIONS!C$5:D$292,2,FALSE)="","NOT DECLARED",IF(ISNA(_xlfn.TEXTAFTER(VLOOKUP($F86,DECLARATIONS!C$5:D$292,2,FALSE)," ")),VLOOKUP($F86,DECLARATIONS!C$5:D$292,2,FALSE),_xlfn.TEXTAFTER(VLOOKUP($F86,DECLARATIONS!C$5:D$292,2,FALSE)," "))))</f>
        <v/>
      </c>
      <c r="D86" s="188" t="str">
        <f>IF(ISNA(VLOOKUP($F86,DECLARATIONS!$C$5:$G$292,5,FALSE)),"",IF(VLOOKUP($F86,DECLARATIONS!$C$5:$G$292,5,FALSE)="","NOT DECLARED",VLOOKUP($F86,DECLARATIONS!$C$5:$G$292,5,FALSE)))</f>
        <v/>
      </c>
      <c r="E86" s="188" t="str">
        <f>IF(ISNA(VLOOKUP($F86,DECLARATIONS!$C$5:$F$292,4,FALSE)),"",IF(VLOOKUP($F86,DECLARATIONS!$C$5:$F$292,4,FALSE)="","NOT DECLARED",VLOOKUP($F86,DECLARATIONS!$C$5:$F$292,4,FALSE)&amp;LEFT(VLOOKUP($F86,DECLARATIONS!$C$5:$H$292,6,FALSE))))</f>
        <v/>
      </c>
      <c r="F86" s="91"/>
      <c r="G86" s="189">
        <v>0</v>
      </c>
      <c r="H86" s="188" t="str">
        <f>IF(ISNA(VLOOKUP(F86,DECLARATIONS!C$5:D$292,2,FALSE)),"",IF(VLOOKUP(F86,DECLARATIONS!C$5:D$292,2,FALSE)="","NOTDECLARED",VLOOKUP(F86,DECLARATIONS!C$5:D$292,2,FALSE)))</f>
        <v/>
      </c>
      <c r="I86" s="190">
        <f>IF(LOWER(G86)="dnf",1,IF(T86&lt;ScoringTable!C$3,ScoringTable!I$2,VLOOKUP((1000-T86),ScoringTable!H$2:I$95,2)))</f>
        <v>0</v>
      </c>
      <c r="J86" s="186" t="str" cm="1">
        <f t="array" ref="J86">IF(OR(ISBLANK(G86),G86=0), "", IF(NOT(ISNUMBER(G86)), "Not a valid time", IF(E86="","", IF(RIGHT(E86)="B", _xlfn.IFS(G86&gt;Data!$Z$8,"...",G86&gt;Data!$AA$8,"Stage 1",G86&gt;Data!$AB$8,"Stage 2",G86&gt;Data!$AC$8,"Stage 3",G86&gt;Data!$AD$8,"Stage 4",G86&gt;Data!$AE$8,"Stage 5",G86&gt;Data!$AF$8,"Stage 6",G86&gt;Data!$AG$8,"Stage 7",G86&gt;Data!$AH$8,"Stage 8",G86&lt;=Data!$AH$8,"Stage 9"), _xlfn.IFS(G86&gt;Data!$Z$19,"...",G86&gt;Data!$AA$19,"Stage 1",G86&gt;Data!$AB$19,"Stage 2",G86&gt;Data!$AC$19,"Stage 3",G86&gt;Data!$AD$19,"Stage 4",G86&gt;Data!$AE$19,"Stage 5",G86&gt;Data!$AF$19,"Stage 6",G86&gt;Data!$AG$19,"Stage 7",G86&gt;Data!$AH$19,"Stage 8",G86&lt;=Data!$AH$19,"Stage 9")))))</f>
        <v/>
      </c>
      <c r="K86" s="266" t="str" cm="1">
        <f t="array" ref="K86">IFERROR(_xlfn.IFNA(
                      _xlfn.IFS(
                      G86="", "",
                      G86=0, "",
                      AND(E86="U9B",G86&lt;=Data!$AI$8), "U9 Boys record",
                      AND(E86="U11B",G86&lt;=Data!$AI$13), "U11 Boys record",
                      AND(E86="U9G",G86&lt;=Data!$AI$19), "U9 Girls record",
                      AND(E86="U11G",G86&lt;=Data!$AI$24), "U11 Girls record"
                       ),""), "")</f>
        <v/>
      </c>
      <c r="L86" s="26"/>
      <c r="P86" s="191">
        <f t="shared" si="5"/>
        <v>0</v>
      </c>
      <c r="Q86" s="192">
        <f t="shared" si="6"/>
        <v>0</v>
      </c>
      <c r="R86" s="193">
        <f t="shared" si="7"/>
        <v>0</v>
      </c>
      <c r="S86" s="192">
        <f t="shared" si="8"/>
        <v>0</v>
      </c>
      <c r="T86" s="194">
        <f t="shared" si="9"/>
        <v>0</v>
      </c>
    </row>
    <row r="87" spans="1:20" s="11" customFormat="1" ht="16" customHeight="1">
      <c r="A87" s="187" t="s">
        <v>3</v>
      </c>
      <c r="B87" s="188" t="str">
        <f>IF(ISNA(VLOOKUP($F87,DECLARATIONS!C$5:D$292,2,FALSE)),"",IF(VLOOKUP($F87,DECLARATIONS!C$5:D$292,2,FALSE)="","NOT DECLARED",IF(ISNA(_xlfn.TEXTBEFORE(VLOOKUP($F87,DECLARATIONS!C$5:D$292,2,FALSE)," ")),VLOOKUP($F87,DECLARATIONS!C$5:D$292,2,FALSE),_xlfn.TEXTBEFORE(VLOOKUP($F87,DECLARATIONS!C$5:D$292,2,FALSE)," "))))</f>
        <v/>
      </c>
      <c r="C87" s="188" t="str">
        <f>IF(ISNA(VLOOKUP($F87,DECLARATIONS!C$5:D$292,2,FALSE)),"",IF(VLOOKUP($F87,DECLARATIONS!C$5:D$292,2,FALSE)="","NOT DECLARED",IF(ISNA(_xlfn.TEXTAFTER(VLOOKUP($F87,DECLARATIONS!C$5:D$292,2,FALSE)," ")),VLOOKUP($F87,DECLARATIONS!C$5:D$292,2,FALSE),_xlfn.TEXTAFTER(VLOOKUP($F87,DECLARATIONS!C$5:D$292,2,FALSE)," "))))</f>
        <v/>
      </c>
      <c r="D87" s="188" t="str">
        <f>IF(ISNA(VLOOKUP($F87,DECLARATIONS!$C$5:$G$292,5,FALSE)),"",IF(VLOOKUP($F87,DECLARATIONS!$C$5:$G$292,5,FALSE)="","NOT DECLARED",VLOOKUP($F87,DECLARATIONS!$C$5:$G$292,5,FALSE)))</f>
        <v/>
      </c>
      <c r="E87" s="188" t="str">
        <f>IF(ISNA(VLOOKUP($F87,DECLARATIONS!$C$5:$F$292,4,FALSE)),"",IF(VLOOKUP($F87,DECLARATIONS!$C$5:$F$292,4,FALSE)="","NOT DECLARED",VLOOKUP($F87,DECLARATIONS!$C$5:$F$292,4,FALSE)&amp;LEFT(VLOOKUP($F87,DECLARATIONS!$C$5:$H$292,6,FALSE))))</f>
        <v/>
      </c>
      <c r="F87" s="91"/>
      <c r="G87" s="189">
        <v>0</v>
      </c>
      <c r="H87" s="188" t="str">
        <f>IF(ISNA(VLOOKUP(F87,DECLARATIONS!C$5:D$292,2,FALSE)),"",IF(VLOOKUP(F87,DECLARATIONS!C$5:D$292,2,FALSE)="","NOTDECLARED",VLOOKUP(F87,DECLARATIONS!C$5:D$292,2,FALSE)))</f>
        <v/>
      </c>
      <c r="I87" s="190">
        <f>IF(LOWER(G87)="dnf",1,IF(T87&lt;ScoringTable!C$3,ScoringTable!I$2,VLOOKUP((1000-T87),ScoringTable!H$2:I$95,2)))</f>
        <v>0</v>
      </c>
      <c r="J87" s="186" t="str" cm="1">
        <f t="array" ref="J87">IF(OR(ISBLANK(G87),G87=0), "", IF(NOT(ISNUMBER(G87)), "Not a valid time", IF(E87="","", IF(RIGHT(E87)="B", _xlfn.IFS(G87&gt;Data!$Z$8,"...",G87&gt;Data!$AA$8,"Stage 1",G87&gt;Data!$AB$8,"Stage 2",G87&gt;Data!$AC$8,"Stage 3",G87&gt;Data!$AD$8,"Stage 4",G87&gt;Data!$AE$8,"Stage 5",G87&gt;Data!$AF$8,"Stage 6",G87&gt;Data!$AG$8,"Stage 7",G87&gt;Data!$AH$8,"Stage 8",G87&lt;=Data!$AH$8,"Stage 9"), _xlfn.IFS(G87&gt;Data!$Z$19,"...",G87&gt;Data!$AA$19,"Stage 1",G87&gt;Data!$AB$19,"Stage 2",G87&gt;Data!$AC$19,"Stage 3",G87&gt;Data!$AD$19,"Stage 4",G87&gt;Data!$AE$19,"Stage 5",G87&gt;Data!$AF$19,"Stage 6",G87&gt;Data!$AG$19,"Stage 7",G87&gt;Data!$AH$19,"Stage 8",G87&lt;=Data!$AH$19,"Stage 9")))))</f>
        <v/>
      </c>
      <c r="K87" s="266" t="str" cm="1">
        <f t="array" ref="K87">IFERROR(_xlfn.IFNA(
                      _xlfn.IFS(
                      G87="", "",
                      G87=0, "",
                      AND(E87="U9B",G87&lt;=Data!$AI$8), "U9 Boys record",
                      AND(E87="U11B",G87&lt;=Data!$AI$13), "U11 Boys record",
                      AND(E87="U9G",G87&lt;=Data!$AI$19), "U9 Girls record",
                      AND(E87="U11G",G87&lt;=Data!$AI$24), "U11 Girls record"
                       ),""), "")</f>
        <v/>
      </c>
      <c r="L87" s="26"/>
      <c r="P87" s="191">
        <f t="shared" si="5"/>
        <v>0</v>
      </c>
      <c r="Q87" s="192">
        <f t="shared" si="6"/>
        <v>0</v>
      </c>
      <c r="R87" s="193">
        <f t="shared" si="7"/>
        <v>0</v>
      </c>
      <c r="S87" s="192">
        <f t="shared" si="8"/>
        <v>0</v>
      </c>
      <c r="T87" s="194">
        <f t="shared" si="9"/>
        <v>0</v>
      </c>
    </row>
    <row r="88" spans="1:20" s="11" customFormat="1" ht="16" customHeight="1">
      <c r="A88" s="187" t="s">
        <v>3</v>
      </c>
      <c r="B88" s="188" t="str">
        <f>IF(ISNA(VLOOKUP($F88,DECLARATIONS!C$5:D$292,2,FALSE)),"",IF(VLOOKUP($F88,DECLARATIONS!C$5:D$292,2,FALSE)="","NOT DECLARED",IF(ISNA(_xlfn.TEXTBEFORE(VLOOKUP($F88,DECLARATIONS!C$5:D$292,2,FALSE)," ")),VLOOKUP($F88,DECLARATIONS!C$5:D$292,2,FALSE),_xlfn.TEXTBEFORE(VLOOKUP($F88,DECLARATIONS!C$5:D$292,2,FALSE)," "))))</f>
        <v/>
      </c>
      <c r="C88" s="188" t="str">
        <f>IF(ISNA(VLOOKUP($F88,DECLARATIONS!C$5:D$292,2,FALSE)),"",IF(VLOOKUP($F88,DECLARATIONS!C$5:D$292,2,FALSE)="","NOT DECLARED",IF(ISNA(_xlfn.TEXTAFTER(VLOOKUP($F88,DECLARATIONS!C$5:D$292,2,FALSE)," ")),VLOOKUP($F88,DECLARATIONS!C$5:D$292,2,FALSE),_xlfn.TEXTAFTER(VLOOKUP($F88,DECLARATIONS!C$5:D$292,2,FALSE)," "))))</f>
        <v/>
      </c>
      <c r="D88" s="188" t="str">
        <f>IF(ISNA(VLOOKUP($F88,DECLARATIONS!$C$5:$G$292,5,FALSE)),"",IF(VLOOKUP($F88,DECLARATIONS!$C$5:$G$292,5,FALSE)="","NOT DECLARED",VLOOKUP($F88,DECLARATIONS!$C$5:$G$292,5,FALSE)))</f>
        <v/>
      </c>
      <c r="E88" s="188" t="str">
        <f>IF(ISNA(VLOOKUP($F88,DECLARATIONS!$C$5:$F$292,4,FALSE)),"",IF(VLOOKUP($F88,DECLARATIONS!$C$5:$F$292,4,FALSE)="","NOT DECLARED",VLOOKUP($F88,DECLARATIONS!$C$5:$F$292,4,FALSE)&amp;LEFT(VLOOKUP($F88,DECLARATIONS!$C$5:$H$292,6,FALSE))))</f>
        <v/>
      </c>
      <c r="F88" s="91"/>
      <c r="G88" s="189">
        <v>0</v>
      </c>
      <c r="H88" s="188" t="str">
        <f>IF(ISNA(VLOOKUP(F88,DECLARATIONS!C$5:D$292,2,FALSE)),"",IF(VLOOKUP(F88,DECLARATIONS!C$5:D$292,2,FALSE)="","NOTDECLARED",VLOOKUP(F88,DECLARATIONS!C$5:D$292,2,FALSE)))</f>
        <v/>
      </c>
      <c r="I88" s="190">
        <f>IF(LOWER(G88)="dnf",1,IF(T88&lt;ScoringTable!C$3,ScoringTable!I$2,VLOOKUP((1000-T88),ScoringTable!H$2:I$95,2)))</f>
        <v>0</v>
      </c>
      <c r="J88" s="186" t="str" cm="1">
        <f t="array" ref="J88">IF(OR(ISBLANK(G88),G88=0), "", IF(NOT(ISNUMBER(G88)), "Not a valid time", IF(E88="","", IF(RIGHT(E88)="B", _xlfn.IFS(G88&gt;Data!$Z$8,"...",G88&gt;Data!$AA$8,"Stage 1",G88&gt;Data!$AB$8,"Stage 2",G88&gt;Data!$AC$8,"Stage 3",G88&gt;Data!$AD$8,"Stage 4",G88&gt;Data!$AE$8,"Stage 5",G88&gt;Data!$AF$8,"Stage 6",G88&gt;Data!$AG$8,"Stage 7",G88&gt;Data!$AH$8,"Stage 8",G88&lt;=Data!$AH$8,"Stage 9"), _xlfn.IFS(G88&gt;Data!$Z$19,"...",G88&gt;Data!$AA$19,"Stage 1",G88&gt;Data!$AB$19,"Stage 2",G88&gt;Data!$AC$19,"Stage 3",G88&gt;Data!$AD$19,"Stage 4",G88&gt;Data!$AE$19,"Stage 5",G88&gt;Data!$AF$19,"Stage 6",G88&gt;Data!$AG$19,"Stage 7",G88&gt;Data!$AH$19,"Stage 8",G88&lt;=Data!$AH$19,"Stage 9")))))</f>
        <v/>
      </c>
      <c r="K88" s="266" t="str" cm="1">
        <f t="array" ref="K88">IFERROR(_xlfn.IFNA(
                      _xlfn.IFS(
                      G88="", "",
                      G88=0, "",
                      AND(E88="U9B",G88&lt;=Data!$AI$8), "U9 Boys record",
                      AND(E88="U11B",G88&lt;=Data!$AI$13), "U11 Boys record",
                      AND(E88="U9G",G88&lt;=Data!$AI$19), "U9 Girls record",
                      AND(E88="U11G",G88&lt;=Data!$AI$24), "U11 Girls record"
                       ),""), "")</f>
        <v/>
      </c>
      <c r="L88" s="26"/>
      <c r="P88" s="191">
        <f t="shared" si="5"/>
        <v>0</v>
      </c>
      <c r="Q88" s="192">
        <f t="shared" si="6"/>
        <v>0</v>
      </c>
      <c r="R88" s="193">
        <f t="shared" si="7"/>
        <v>0</v>
      </c>
      <c r="S88" s="192">
        <f t="shared" si="8"/>
        <v>0</v>
      </c>
      <c r="T88" s="194">
        <f t="shared" si="9"/>
        <v>0</v>
      </c>
    </row>
    <row r="89" spans="1:20" s="11" customFormat="1" ht="16" customHeight="1">
      <c r="A89" s="187" t="s">
        <v>3</v>
      </c>
      <c r="B89" s="188" t="str">
        <f>IF(ISNA(VLOOKUP($F89,DECLARATIONS!C$5:D$292,2,FALSE)),"",IF(VLOOKUP($F89,DECLARATIONS!C$5:D$292,2,FALSE)="","NOT DECLARED",IF(ISNA(_xlfn.TEXTBEFORE(VLOOKUP($F89,DECLARATIONS!C$5:D$292,2,FALSE)," ")),VLOOKUP($F89,DECLARATIONS!C$5:D$292,2,FALSE),_xlfn.TEXTBEFORE(VLOOKUP($F89,DECLARATIONS!C$5:D$292,2,FALSE)," "))))</f>
        <v/>
      </c>
      <c r="C89" s="188" t="str">
        <f>IF(ISNA(VLOOKUP($F89,DECLARATIONS!C$5:D$292,2,FALSE)),"",IF(VLOOKUP($F89,DECLARATIONS!C$5:D$292,2,FALSE)="","NOT DECLARED",IF(ISNA(_xlfn.TEXTAFTER(VLOOKUP($F89,DECLARATIONS!C$5:D$292,2,FALSE)," ")),VLOOKUP($F89,DECLARATIONS!C$5:D$292,2,FALSE),_xlfn.TEXTAFTER(VLOOKUP($F89,DECLARATIONS!C$5:D$292,2,FALSE)," "))))</f>
        <v/>
      </c>
      <c r="D89" s="188" t="str">
        <f>IF(ISNA(VLOOKUP($F89,DECLARATIONS!$C$5:$G$292,5,FALSE)),"",IF(VLOOKUP($F89,DECLARATIONS!$C$5:$G$292,5,FALSE)="","NOT DECLARED",VLOOKUP($F89,DECLARATIONS!$C$5:$G$292,5,FALSE)))</f>
        <v/>
      </c>
      <c r="E89" s="188" t="str">
        <f>IF(ISNA(VLOOKUP($F89,DECLARATIONS!$C$5:$F$292,4,FALSE)),"",IF(VLOOKUP($F89,DECLARATIONS!$C$5:$F$292,4,FALSE)="","NOT DECLARED",VLOOKUP($F89,DECLARATIONS!$C$5:$F$292,4,FALSE)&amp;LEFT(VLOOKUP($F89,DECLARATIONS!$C$5:$H$292,6,FALSE))))</f>
        <v/>
      </c>
      <c r="F89" s="91"/>
      <c r="G89" s="189">
        <v>0</v>
      </c>
      <c r="H89" s="188" t="str">
        <f>IF(ISNA(VLOOKUP(F89,DECLARATIONS!C$5:D$292,2,FALSE)),"",IF(VLOOKUP(F89,DECLARATIONS!C$5:D$292,2,FALSE)="","NOTDECLARED",VLOOKUP(F89,DECLARATIONS!C$5:D$292,2,FALSE)))</f>
        <v/>
      </c>
      <c r="I89" s="190">
        <f>IF(LOWER(G89)="dnf",1,IF(T89&lt;ScoringTable!C$3,ScoringTable!I$2,VLOOKUP((1000-T89),ScoringTable!H$2:I$95,2)))</f>
        <v>0</v>
      </c>
      <c r="J89" s="186" t="str" cm="1">
        <f t="array" ref="J89">IF(OR(ISBLANK(G89),G89=0), "", IF(NOT(ISNUMBER(G89)), "Not a valid time", IF(E89="","", IF(RIGHT(E89)="B", _xlfn.IFS(G89&gt;Data!$Z$8,"...",G89&gt;Data!$AA$8,"Stage 1",G89&gt;Data!$AB$8,"Stage 2",G89&gt;Data!$AC$8,"Stage 3",G89&gt;Data!$AD$8,"Stage 4",G89&gt;Data!$AE$8,"Stage 5",G89&gt;Data!$AF$8,"Stage 6",G89&gt;Data!$AG$8,"Stage 7",G89&gt;Data!$AH$8,"Stage 8",G89&lt;=Data!$AH$8,"Stage 9"), _xlfn.IFS(G89&gt;Data!$Z$19,"...",G89&gt;Data!$AA$19,"Stage 1",G89&gt;Data!$AB$19,"Stage 2",G89&gt;Data!$AC$19,"Stage 3",G89&gt;Data!$AD$19,"Stage 4",G89&gt;Data!$AE$19,"Stage 5",G89&gt;Data!$AF$19,"Stage 6",G89&gt;Data!$AG$19,"Stage 7",G89&gt;Data!$AH$19,"Stage 8",G89&lt;=Data!$AH$19,"Stage 9")))))</f>
        <v/>
      </c>
      <c r="K89" s="266" t="str" cm="1">
        <f t="array" ref="K89">IFERROR(_xlfn.IFNA(
                      _xlfn.IFS(
                      G89="", "",
                      G89=0, "",
                      AND(E89="U9B",G89&lt;=Data!$AI$8), "U9 Boys record",
                      AND(E89="U11B",G89&lt;=Data!$AI$13), "U11 Boys record",
                      AND(E89="U9G",G89&lt;=Data!$AI$19), "U9 Girls record",
                      AND(E89="U11G",G89&lt;=Data!$AI$24), "U11 Girls record"
                       ),""), "")</f>
        <v/>
      </c>
      <c r="L89" s="26"/>
      <c r="P89" s="191">
        <f t="shared" si="5"/>
        <v>0</v>
      </c>
      <c r="Q89" s="192">
        <f t="shared" si="6"/>
        <v>0</v>
      </c>
      <c r="R89" s="193">
        <f t="shared" si="7"/>
        <v>0</v>
      </c>
      <c r="S89" s="192">
        <f t="shared" si="8"/>
        <v>0</v>
      </c>
      <c r="T89" s="194">
        <f t="shared" si="9"/>
        <v>0</v>
      </c>
    </row>
    <row r="90" spans="1:20" s="11" customFormat="1" ht="16" customHeight="1">
      <c r="A90" s="187" t="s">
        <v>3</v>
      </c>
      <c r="B90" s="188" t="str">
        <f>IF(ISNA(VLOOKUP($F90,DECLARATIONS!C$5:D$292,2,FALSE)),"",IF(VLOOKUP($F90,DECLARATIONS!C$5:D$292,2,FALSE)="","NOT DECLARED",IF(ISNA(_xlfn.TEXTBEFORE(VLOOKUP($F90,DECLARATIONS!C$5:D$292,2,FALSE)," ")),VLOOKUP($F90,DECLARATIONS!C$5:D$292,2,FALSE),_xlfn.TEXTBEFORE(VLOOKUP($F90,DECLARATIONS!C$5:D$292,2,FALSE)," "))))</f>
        <v/>
      </c>
      <c r="C90" s="188" t="str">
        <f>IF(ISNA(VLOOKUP($F90,DECLARATIONS!C$5:D$292,2,FALSE)),"",IF(VLOOKUP($F90,DECLARATIONS!C$5:D$292,2,FALSE)="","NOT DECLARED",IF(ISNA(_xlfn.TEXTAFTER(VLOOKUP($F90,DECLARATIONS!C$5:D$292,2,FALSE)," ")),VLOOKUP($F90,DECLARATIONS!C$5:D$292,2,FALSE),_xlfn.TEXTAFTER(VLOOKUP($F90,DECLARATIONS!C$5:D$292,2,FALSE)," "))))</f>
        <v/>
      </c>
      <c r="D90" s="188" t="str">
        <f>IF(ISNA(VLOOKUP($F90,DECLARATIONS!$C$5:$G$292,5,FALSE)),"",IF(VLOOKUP($F90,DECLARATIONS!$C$5:$G$292,5,FALSE)="","NOT DECLARED",VLOOKUP($F90,DECLARATIONS!$C$5:$G$292,5,FALSE)))</f>
        <v/>
      </c>
      <c r="E90" s="188" t="str">
        <f>IF(ISNA(VLOOKUP($F90,DECLARATIONS!$C$5:$F$292,4,FALSE)),"",IF(VLOOKUP($F90,DECLARATIONS!$C$5:$F$292,4,FALSE)="","NOT DECLARED",VLOOKUP($F90,DECLARATIONS!$C$5:$F$292,4,FALSE)&amp;LEFT(VLOOKUP($F90,DECLARATIONS!$C$5:$H$292,6,FALSE))))</f>
        <v/>
      </c>
      <c r="F90" s="91"/>
      <c r="G90" s="189">
        <v>0</v>
      </c>
      <c r="H90" s="188" t="str">
        <f>IF(ISNA(VLOOKUP(F90,DECLARATIONS!C$5:D$292,2,FALSE)),"",IF(VLOOKUP(F90,DECLARATIONS!C$5:D$292,2,FALSE)="","NOTDECLARED",VLOOKUP(F90,DECLARATIONS!C$5:D$292,2,FALSE)))</f>
        <v/>
      </c>
      <c r="I90" s="190">
        <f>IF(LOWER(G90)="dnf",1,IF(T90&lt;ScoringTable!C$3,ScoringTable!I$2,VLOOKUP((1000-T90),ScoringTable!H$2:I$95,2)))</f>
        <v>0</v>
      </c>
      <c r="J90" s="186" t="str" cm="1">
        <f t="array" ref="J90">IF(OR(ISBLANK(G90),G90=0), "", IF(NOT(ISNUMBER(G90)), "Not a valid time", IF(E90="","", IF(RIGHT(E90)="B", _xlfn.IFS(G90&gt;Data!$Z$8,"...",G90&gt;Data!$AA$8,"Stage 1",G90&gt;Data!$AB$8,"Stage 2",G90&gt;Data!$AC$8,"Stage 3",G90&gt;Data!$AD$8,"Stage 4",G90&gt;Data!$AE$8,"Stage 5",G90&gt;Data!$AF$8,"Stage 6",G90&gt;Data!$AG$8,"Stage 7",G90&gt;Data!$AH$8,"Stage 8",G90&lt;=Data!$AH$8,"Stage 9"), _xlfn.IFS(G90&gt;Data!$Z$19,"...",G90&gt;Data!$AA$19,"Stage 1",G90&gt;Data!$AB$19,"Stage 2",G90&gt;Data!$AC$19,"Stage 3",G90&gt;Data!$AD$19,"Stage 4",G90&gt;Data!$AE$19,"Stage 5",G90&gt;Data!$AF$19,"Stage 6",G90&gt;Data!$AG$19,"Stage 7",G90&gt;Data!$AH$19,"Stage 8",G90&lt;=Data!$AH$19,"Stage 9")))))</f>
        <v/>
      </c>
      <c r="K90" s="266" t="str" cm="1">
        <f t="array" ref="K90">IFERROR(_xlfn.IFNA(
                      _xlfn.IFS(
                      G90="", "",
                      G90=0, "",
                      AND(E90="U9B",G90&lt;=Data!$AI$8), "U9 Boys record",
                      AND(E90="U11B",G90&lt;=Data!$AI$13), "U11 Boys record",
                      AND(E90="U9G",G90&lt;=Data!$AI$19), "U9 Girls record",
                      AND(E90="U11G",G90&lt;=Data!$AI$24), "U11 Girls record"
                       ),""), "")</f>
        <v/>
      </c>
      <c r="L90" s="26"/>
      <c r="P90" s="191">
        <f t="shared" si="5"/>
        <v>0</v>
      </c>
      <c r="Q90" s="192">
        <f t="shared" si="6"/>
        <v>0</v>
      </c>
      <c r="R90" s="193">
        <f t="shared" si="7"/>
        <v>0</v>
      </c>
      <c r="S90" s="192">
        <f t="shared" si="8"/>
        <v>0</v>
      </c>
      <c r="T90" s="194">
        <f t="shared" si="9"/>
        <v>0</v>
      </c>
    </row>
    <row r="91" spans="1:20" s="11" customFormat="1" ht="16" customHeight="1">
      <c r="A91" s="187" t="s">
        <v>3</v>
      </c>
      <c r="B91" s="188" t="str">
        <f>IF(ISNA(VLOOKUP($F91,DECLARATIONS!C$5:D$292,2,FALSE)),"",IF(VLOOKUP($F91,DECLARATIONS!C$5:D$292,2,FALSE)="","NOT DECLARED",IF(ISNA(_xlfn.TEXTBEFORE(VLOOKUP($F91,DECLARATIONS!C$5:D$292,2,FALSE)," ")),VLOOKUP($F91,DECLARATIONS!C$5:D$292,2,FALSE),_xlfn.TEXTBEFORE(VLOOKUP($F91,DECLARATIONS!C$5:D$292,2,FALSE)," "))))</f>
        <v/>
      </c>
      <c r="C91" s="188" t="str">
        <f>IF(ISNA(VLOOKUP($F91,DECLARATIONS!C$5:D$292,2,FALSE)),"",IF(VLOOKUP($F91,DECLARATIONS!C$5:D$292,2,FALSE)="","NOT DECLARED",IF(ISNA(_xlfn.TEXTAFTER(VLOOKUP($F91,DECLARATIONS!C$5:D$292,2,FALSE)," ")),VLOOKUP($F91,DECLARATIONS!C$5:D$292,2,FALSE),_xlfn.TEXTAFTER(VLOOKUP($F91,DECLARATIONS!C$5:D$292,2,FALSE)," "))))</f>
        <v/>
      </c>
      <c r="D91" s="188" t="str">
        <f>IF(ISNA(VLOOKUP($F91,DECLARATIONS!$C$5:$G$292,5,FALSE)),"",IF(VLOOKUP($F91,DECLARATIONS!$C$5:$G$292,5,FALSE)="","NOT DECLARED",VLOOKUP($F91,DECLARATIONS!$C$5:$G$292,5,FALSE)))</f>
        <v/>
      </c>
      <c r="E91" s="188" t="str">
        <f>IF(ISNA(VLOOKUP($F91,DECLARATIONS!$C$5:$F$292,4,FALSE)),"",IF(VLOOKUP($F91,DECLARATIONS!$C$5:$F$292,4,FALSE)="","NOT DECLARED",VLOOKUP($F91,DECLARATIONS!$C$5:$F$292,4,FALSE)&amp;LEFT(VLOOKUP($F91,DECLARATIONS!$C$5:$H$292,6,FALSE))))</f>
        <v/>
      </c>
      <c r="F91" s="91"/>
      <c r="G91" s="189">
        <v>0</v>
      </c>
      <c r="H91" s="188" t="str">
        <f>IF(ISNA(VLOOKUP(F91,DECLARATIONS!C$5:D$292,2,FALSE)),"",IF(VLOOKUP(F91,DECLARATIONS!C$5:D$292,2,FALSE)="","NOTDECLARED",VLOOKUP(F91,DECLARATIONS!C$5:D$292,2,FALSE)))</f>
        <v/>
      </c>
      <c r="I91" s="190">
        <f>IF(LOWER(G91)="dnf",1,IF(T91&lt;ScoringTable!C$3,ScoringTable!I$2,VLOOKUP((1000-T91),ScoringTable!H$2:I$95,2)))</f>
        <v>0</v>
      </c>
      <c r="J91" s="186" t="str" cm="1">
        <f t="array" ref="J91">IF(OR(ISBLANK(G91),G91=0), "", IF(NOT(ISNUMBER(G91)), "Not a valid time", IF(E91="","", IF(RIGHT(E91)="B", _xlfn.IFS(G91&gt;Data!$Z$8,"...",G91&gt;Data!$AA$8,"Stage 1",G91&gt;Data!$AB$8,"Stage 2",G91&gt;Data!$AC$8,"Stage 3",G91&gt;Data!$AD$8,"Stage 4",G91&gt;Data!$AE$8,"Stage 5",G91&gt;Data!$AF$8,"Stage 6",G91&gt;Data!$AG$8,"Stage 7",G91&gt;Data!$AH$8,"Stage 8",G91&lt;=Data!$AH$8,"Stage 9"), _xlfn.IFS(G91&gt;Data!$Z$19,"...",G91&gt;Data!$AA$19,"Stage 1",G91&gt;Data!$AB$19,"Stage 2",G91&gt;Data!$AC$19,"Stage 3",G91&gt;Data!$AD$19,"Stage 4",G91&gt;Data!$AE$19,"Stage 5",G91&gt;Data!$AF$19,"Stage 6",G91&gt;Data!$AG$19,"Stage 7",G91&gt;Data!$AH$19,"Stage 8",G91&lt;=Data!$AH$19,"Stage 9")))))</f>
        <v/>
      </c>
      <c r="K91" s="266" t="str" cm="1">
        <f t="array" ref="K91">IFERROR(_xlfn.IFNA(
                      _xlfn.IFS(
                      G91="", "",
                      G91=0, "",
                      AND(E91="U9B",G91&lt;=Data!$AI$8), "U9 Boys record",
                      AND(E91="U11B",G91&lt;=Data!$AI$13), "U11 Boys record",
                      AND(E91="U9G",G91&lt;=Data!$AI$19), "U9 Girls record",
                      AND(E91="U11G",G91&lt;=Data!$AI$24), "U11 Girls record"
                       ),""), "")</f>
        <v/>
      </c>
      <c r="L91" s="26"/>
      <c r="P91" s="191">
        <f t="shared" si="5"/>
        <v>0</v>
      </c>
      <c r="Q91" s="192">
        <f t="shared" si="6"/>
        <v>0</v>
      </c>
      <c r="R91" s="193">
        <f t="shared" si="7"/>
        <v>0</v>
      </c>
      <c r="S91" s="192">
        <f t="shared" si="8"/>
        <v>0</v>
      </c>
      <c r="T91" s="194">
        <f t="shared" si="9"/>
        <v>0</v>
      </c>
    </row>
    <row r="92" spans="1:20" s="11" customFormat="1" ht="16" customHeight="1">
      <c r="A92" s="187" t="s">
        <v>3</v>
      </c>
      <c r="B92" s="188" t="str">
        <f>IF(ISNA(VLOOKUP($F92,DECLARATIONS!C$5:D$292,2,FALSE)),"",IF(VLOOKUP($F92,DECLARATIONS!C$5:D$292,2,FALSE)="","NOT DECLARED",IF(ISNA(_xlfn.TEXTBEFORE(VLOOKUP($F92,DECLARATIONS!C$5:D$292,2,FALSE)," ")),VLOOKUP($F92,DECLARATIONS!C$5:D$292,2,FALSE),_xlfn.TEXTBEFORE(VLOOKUP($F92,DECLARATIONS!C$5:D$292,2,FALSE)," "))))</f>
        <v/>
      </c>
      <c r="C92" s="188" t="str">
        <f>IF(ISNA(VLOOKUP($F92,DECLARATIONS!C$5:D$292,2,FALSE)),"",IF(VLOOKUP($F92,DECLARATIONS!C$5:D$292,2,FALSE)="","NOT DECLARED",IF(ISNA(_xlfn.TEXTAFTER(VLOOKUP($F92,DECLARATIONS!C$5:D$292,2,FALSE)," ")),VLOOKUP($F92,DECLARATIONS!C$5:D$292,2,FALSE),_xlfn.TEXTAFTER(VLOOKUP($F92,DECLARATIONS!C$5:D$292,2,FALSE)," "))))</f>
        <v/>
      </c>
      <c r="D92" s="188" t="str">
        <f>IF(ISNA(VLOOKUP($F92,DECLARATIONS!$C$5:$G$292,5,FALSE)),"",IF(VLOOKUP($F92,DECLARATIONS!$C$5:$G$292,5,FALSE)="","NOT DECLARED",VLOOKUP($F92,DECLARATIONS!$C$5:$G$292,5,FALSE)))</f>
        <v/>
      </c>
      <c r="E92" s="188" t="str">
        <f>IF(ISNA(VLOOKUP($F92,DECLARATIONS!$C$5:$F$292,4,FALSE)),"",IF(VLOOKUP($F92,DECLARATIONS!$C$5:$F$292,4,FALSE)="","NOT DECLARED",VLOOKUP($F92,DECLARATIONS!$C$5:$F$292,4,FALSE)&amp;LEFT(VLOOKUP($F92,DECLARATIONS!$C$5:$H$292,6,FALSE))))</f>
        <v/>
      </c>
      <c r="F92" s="91"/>
      <c r="G92" s="189">
        <v>0</v>
      </c>
      <c r="H92" s="188" t="str">
        <f>IF(ISNA(VLOOKUP(F92,DECLARATIONS!C$5:D$292,2,FALSE)),"",IF(VLOOKUP(F92,DECLARATIONS!C$5:D$292,2,FALSE)="","NOTDECLARED",VLOOKUP(F92,DECLARATIONS!C$5:D$292,2,FALSE)))</f>
        <v/>
      </c>
      <c r="I92" s="190">
        <f>IF(LOWER(G92)="dnf",1,IF(T92&lt;ScoringTable!C$3,ScoringTable!I$2,VLOOKUP((1000-T92),ScoringTable!H$2:I$95,2)))</f>
        <v>0</v>
      </c>
      <c r="J92" s="186" t="str" cm="1">
        <f t="array" ref="J92">IF(OR(ISBLANK(G92),G92=0), "", IF(NOT(ISNUMBER(G92)), "Not a valid time", IF(E92="","", IF(RIGHT(E92)="B", _xlfn.IFS(G92&gt;Data!$Z$8,"...",G92&gt;Data!$AA$8,"Stage 1",G92&gt;Data!$AB$8,"Stage 2",G92&gt;Data!$AC$8,"Stage 3",G92&gt;Data!$AD$8,"Stage 4",G92&gt;Data!$AE$8,"Stage 5",G92&gt;Data!$AF$8,"Stage 6",G92&gt;Data!$AG$8,"Stage 7",G92&gt;Data!$AH$8,"Stage 8",G92&lt;=Data!$AH$8,"Stage 9"), _xlfn.IFS(G92&gt;Data!$Z$19,"...",G92&gt;Data!$AA$19,"Stage 1",G92&gt;Data!$AB$19,"Stage 2",G92&gt;Data!$AC$19,"Stage 3",G92&gt;Data!$AD$19,"Stage 4",G92&gt;Data!$AE$19,"Stage 5",G92&gt;Data!$AF$19,"Stage 6",G92&gt;Data!$AG$19,"Stage 7",G92&gt;Data!$AH$19,"Stage 8",G92&lt;=Data!$AH$19,"Stage 9")))))</f>
        <v/>
      </c>
      <c r="K92" s="266" t="str" cm="1">
        <f t="array" ref="K92">IFERROR(_xlfn.IFNA(
                      _xlfn.IFS(
                      G92="", "",
                      G92=0, "",
                      AND(E92="U9B",G92&lt;=Data!$AI$8), "U9 Boys record",
                      AND(E92="U11B",G92&lt;=Data!$AI$13), "U11 Boys record",
                      AND(E92="U9G",G92&lt;=Data!$AI$19), "U9 Girls record",
                      AND(E92="U11G",G92&lt;=Data!$AI$24), "U11 Girls record"
                       ),""), "")</f>
        <v/>
      </c>
      <c r="L92" s="26"/>
      <c r="P92" s="191">
        <f t="shared" si="5"/>
        <v>0</v>
      </c>
      <c r="Q92" s="192">
        <f t="shared" si="6"/>
        <v>0</v>
      </c>
      <c r="R92" s="193">
        <f t="shared" si="7"/>
        <v>0</v>
      </c>
      <c r="S92" s="192">
        <f t="shared" si="8"/>
        <v>0</v>
      </c>
      <c r="T92" s="194">
        <f t="shared" si="9"/>
        <v>0</v>
      </c>
    </row>
    <row r="93" spans="1:20" s="11" customFormat="1" ht="16" customHeight="1">
      <c r="A93" s="187" t="s">
        <v>3</v>
      </c>
      <c r="B93" s="188" t="str">
        <f>IF(ISNA(VLOOKUP($F93,DECLARATIONS!C$5:D$292,2,FALSE)),"",IF(VLOOKUP($F93,DECLARATIONS!C$5:D$292,2,FALSE)="","NOT DECLARED",IF(ISNA(_xlfn.TEXTBEFORE(VLOOKUP($F93,DECLARATIONS!C$5:D$292,2,FALSE)," ")),VLOOKUP($F93,DECLARATIONS!C$5:D$292,2,FALSE),_xlfn.TEXTBEFORE(VLOOKUP($F93,DECLARATIONS!C$5:D$292,2,FALSE)," "))))</f>
        <v/>
      </c>
      <c r="C93" s="188" t="str">
        <f>IF(ISNA(VLOOKUP($F93,DECLARATIONS!C$5:D$292,2,FALSE)),"",IF(VLOOKUP($F93,DECLARATIONS!C$5:D$292,2,FALSE)="","NOT DECLARED",IF(ISNA(_xlfn.TEXTAFTER(VLOOKUP($F93,DECLARATIONS!C$5:D$292,2,FALSE)," ")),VLOOKUP($F93,DECLARATIONS!C$5:D$292,2,FALSE),_xlfn.TEXTAFTER(VLOOKUP($F93,DECLARATIONS!C$5:D$292,2,FALSE)," "))))</f>
        <v/>
      </c>
      <c r="D93" s="188" t="str">
        <f>IF(ISNA(VLOOKUP($F93,DECLARATIONS!$C$5:$G$292,5,FALSE)),"",IF(VLOOKUP($F93,DECLARATIONS!$C$5:$G$292,5,FALSE)="","NOT DECLARED",VLOOKUP($F93,DECLARATIONS!$C$5:$G$292,5,FALSE)))</f>
        <v/>
      </c>
      <c r="E93" s="188" t="str">
        <f>IF(ISNA(VLOOKUP($F93,DECLARATIONS!$C$5:$F$292,4,FALSE)),"",IF(VLOOKUP($F93,DECLARATIONS!$C$5:$F$292,4,FALSE)="","NOT DECLARED",VLOOKUP($F93,DECLARATIONS!$C$5:$F$292,4,FALSE)&amp;LEFT(VLOOKUP($F93,DECLARATIONS!$C$5:$H$292,6,FALSE))))</f>
        <v/>
      </c>
      <c r="F93" s="91"/>
      <c r="G93" s="189">
        <v>0</v>
      </c>
      <c r="H93" s="188" t="str">
        <f>IF(ISNA(VLOOKUP(F93,DECLARATIONS!C$5:D$292,2,FALSE)),"",IF(VLOOKUP(F93,DECLARATIONS!C$5:D$292,2,FALSE)="","NOTDECLARED",VLOOKUP(F93,DECLARATIONS!C$5:D$292,2,FALSE)))</f>
        <v/>
      </c>
      <c r="I93" s="190">
        <f>IF(LOWER(G93)="dnf",1,IF(T93&lt;ScoringTable!C$3,ScoringTable!I$2,VLOOKUP((1000-T93),ScoringTable!H$2:I$95,2)))</f>
        <v>0</v>
      </c>
      <c r="J93" s="186" t="str" cm="1">
        <f t="array" ref="J93">IF(OR(ISBLANK(G93),G93=0), "", IF(NOT(ISNUMBER(G93)), "Not a valid time", IF(E93="","", IF(RIGHT(E93)="B", _xlfn.IFS(G93&gt;Data!$Z$8,"...",G93&gt;Data!$AA$8,"Stage 1",G93&gt;Data!$AB$8,"Stage 2",G93&gt;Data!$AC$8,"Stage 3",G93&gt;Data!$AD$8,"Stage 4",G93&gt;Data!$AE$8,"Stage 5",G93&gt;Data!$AF$8,"Stage 6",G93&gt;Data!$AG$8,"Stage 7",G93&gt;Data!$AH$8,"Stage 8",G93&lt;=Data!$AH$8,"Stage 9"), _xlfn.IFS(G93&gt;Data!$Z$19,"...",G93&gt;Data!$AA$19,"Stage 1",G93&gt;Data!$AB$19,"Stage 2",G93&gt;Data!$AC$19,"Stage 3",G93&gt;Data!$AD$19,"Stage 4",G93&gt;Data!$AE$19,"Stage 5",G93&gt;Data!$AF$19,"Stage 6",G93&gt;Data!$AG$19,"Stage 7",G93&gt;Data!$AH$19,"Stage 8",G93&lt;=Data!$AH$19,"Stage 9")))))</f>
        <v/>
      </c>
      <c r="K93" s="266" t="str" cm="1">
        <f t="array" ref="K93">IFERROR(_xlfn.IFNA(
                      _xlfn.IFS(
                      G93="", "",
                      G93=0, "",
                      AND(E93="U9B",G93&lt;=Data!$AI$8), "U9 Boys record",
                      AND(E93="U11B",G93&lt;=Data!$AI$13), "U11 Boys record",
                      AND(E93="U9G",G93&lt;=Data!$AI$19), "U9 Girls record",
                      AND(E93="U11G",G93&lt;=Data!$AI$24), "U11 Girls record"
                       ),""), "")</f>
        <v/>
      </c>
      <c r="L93" s="26"/>
      <c r="P93" s="191">
        <f t="shared" si="5"/>
        <v>0</v>
      </c>
      <c r="Q93" s="192">
        <f t="shared" si="6"/>
        <v>0</v>
      </c>
      <c r="R93" s="193">
        <f t="shared" si="7"/>
        <v>0</v>
      </c>
      <c r="S93" s="192">
        <f t="shared" si="8"/>
        <v>0</v>
      </c>
      <c r="T93" s="194">
        <f t="shared" si="9"/>
        <v>0</v>
      </c>
    </row>
    <row r="94" spans="1:20" s="11" customFormat="1" ht="16" customHeight="1">
      <c r="A94" s="187" t="s">
        <v>3</v>
      </c>
      <c r="B94" s="188" t="str">
        <f>IF(ISNA(VLOOKUP($F94,DECLARATIONS!C$5:D$292,2,FALSE)),"",IF(VLOOKUP($F94,DECLARATIONS!C$5:D$292,2,FALSE)="","NOT DECLARED",IF(ISNA(_xlfn.TEXTBEFORE(VLOOKUP($F94,DECLARATIONS!C$5:D$292,2,FALSE)," ")),VLOOKUP($F94,DECLARATIONS!C$5:D$292,2,FALSE),_xlfn.TEXTBEFORE(VLOOKUP($F94,DECLARATIONS!C$5:D$292,2,FALSE)," "))))</f>
        <v/>
      </c>
      <c r="C94" s="188" t="str">
        <f>IF(ISNA(VLOOKUP($F94,DECLARATIONS!C$5:D$292,2,FALSE)),"",IF(VLOOKUP($F94,DECLARATIONS!C$5:D$292,2,FALSE)="","NOT DECLARED",IF(ISNA(_xlfn.TEXTAFTER(VLOOKUP($F94,DECLARATIONS!C$5:D$292,2,FALSE)," ")),VLOOKUP($F94,DECLARATIONS!C$5:D$292,2,FALSE),_xlfn.TEXTAFTER(VLOOKUP($F94,DECLARATIONS!C$5:D$292,2,FALSE)," "))))</f>
        <v/>
      </c>
      <c r="D94" s="188" t="str">
        <f>IF(ISNA(VLOOKUP($F94,DECLARATIONS!$C$5:$G$292,5,FALSE)),"",IF(VLOOKUP($F94,DECLARATIONS!$C$5:$G$292,5,FALSE)="","NOT DECLARED",VLOOKUP($F94,DECLARATIONS!$C$5:$G$292,5,FALSE)))</f>
        <v/>
      </c>
      <c r="E94" s="188" t="str">
        <f>IF(ISNA(VLOOKUP($F94,DECLARATIONS!$C$5:$F$292,4,FALSE)),"",IF(VLOOKUP($F94,DECLARATIONS!$C$5:$F$292,4,FALSE)="","NOT DECLARED",VLOOKUP($F94,DECLARATIONS!$C$5:$F$292,4,FALSE)&amp;LEFT(VLOOKUP($F94,DECLARATIONS!$C$5:$H$292,6,FALSE))))</f>
        <v/>
      </c>
      <c r="F94" s="91"/>
      <c r="G94" s="189">
        <v>0</v>
      </c>
      <c r="H94" s="188" t="str">
        <f>IF(ISNA(VLOOKUP(F94,DECLARATIONS!C$5:D$292,2,FALSE)),"",IF(VLOOKUP(F94,DECLARATIONS!C$5:D$292,2,FALSE)="","NOTDECLARED",VLOOKUP(F94,DECLARATIONS!C$5:D$292,2,FALSE)))</f>
        <v/>
      </c>
      <c r="I94" s="190">
        <f>IF(LOWER(G94)="dnf",1,IF(T94&lt;ScoringTable!C$3,ScoringTable!I$2,VLOOKUP((1000-T94),ScoringTable!H$2:I$95,2)))</f>
        <v>0</v>
      </c>
      <c r="J94" s="186" t="str" cm="1">
        <f t="array" ref="J94">IF(OR(ISBLANK(G94),G94=0), "", IF(NOT(ISNUMBER(G94)), "Not a valid time", IF(E94="","", IF(RIGHT(E94)="B", _xlfn.IFS(G94&gt;Data!$Z$8,"...",G94&gt;Data!$AA$8,"Stage 1",G94&gt;Data!$AB$8,"Stage 2",G94&gt;Data!$AC$8,"Stage 3",G94&gt;Data!$AD$8,"Stage 4",G94&gt;Data!$AE$8,"Stage 5",G94&gt;Data!$AF$8,"Stage 6",G94&gt;Data!$AG$8,"Stage 7",G94&gt;Data!$AH$8,"Stage 8",G94&lt;=Data!$AH$8,"Stage 9"), _xlfn.IFS(G94&gt;Data!$Z$19,"...",G94&gt;Data!$AA$19,"Stage 1",G94&gt;Data!$AB$19,"Stage 2",G94&gt;Data!$AC$19,"Stage 3",G94&gt;Data!$AD$19,"Stage 4",G94&gt;Data!$AE$19,"Stage 5",G94&gt;Data!$AF$19,"Stage 6",G94&gt;Data!$AG$19,"Stage 7",G94&gt;Data!$AH$19,"Stage 8",G94&lt;=Data!$AH$19,"Stage 9")))))</f>
        <v/>
      </c>
      <c r="K94" s="266" t="str" cm="1">
        <f t="array" ref="K94">IFERROR(_xlfn.IFNA(
                      _xlfn.IFS(
                      G94="", "",
                      G94=0, "",
                      AND(E94="U9B",G94&lt;=Data!$AI$8), "U9 Boys record",
                      AND(E94="U11B",G94&lt;=Data!$AI$13), "U11 Boys record",
                      AND(E94="U9G",G94&lt;=Data!$AI$19), "U9 Girls record",
                      AND(E94="U11G",G94&lt;=Data!$AI$24), "U11 Girls record"
                       ),""), "")</f>
        <v/>
      </c>
      <c r="L94" s="26"/>
      <c r="P94" s="191">
        <f t="shared" si="5"/>
        <v>0</v>
      </c>
      <c r="Q94" s="192">
        <f t="shared" si="6"/>
        <v>0</v>
      </c>
      <c r="R94" s="193">
        <f t="shared" si="7"/>
        <v>0</v>
      </c>
      <c r="S94" s="192">
        <f t="shared" si="8"/>
        <v>0</v>
      </c>
      <c r="T94" s="194">
        <f t="shared" si="9"/>
        <v>0</v>
      </c>
    </row>
    <row r="95" spans="1:20" s="11" customFormat="1" ht="16" customHeight="1">
      <c r="A95" s="187" t="s">
        <v>3</v>
      </c>
      <c r="B95" s="188" t="str">
        <f>IF(ISNA(VLOOKUP($F95,DECLARATIONS!C$5:D$292,2,FALSE)),"",IF(VLOOKUP($F95,DECLARATIONS!C$5:D$292,2,FALSE)="","NOT DECLARED",IF(ISNA(_xlfn.TEXTBEFORE(VLOOKUP($F95,DECLARATIONS!C$5:D$292,2,FALSE)," ")),VLOOKUP($F95,DECLARATIONS!C$5:D$292,2,FALSE),_xlfn.TEXTBEFORE(VLOOKUP($F95,DECLARATIONS!C$5:D$292,2,FALSE)," "))))</f>
        <v/>
      </c>
      <c r="C95" s="188" t="str">
        <f>IF(ISNA(VLOOKUP($F95,DECLARATIONS!C$5:D$292,2,FALSE)),"",IF(VLOOKUP($F95,DECLARATIONS!C$5:D$292,2,FALSE)="","NOT DECLARED",IF(ISNA(_xlfn.TEXTAFTER(VLOOKUP($F95,DECLARATIONS!C$5:D$292,2,FALSE)," ")),VLOOKUP($F95,DECLARATIONS!C$5:D$292,2,FALSE),_xlfn.TEXTAFTER(VLOOKUP($F95,DECLARATIONS!C$5:D$292,2,FALSE)," "))))</f>
        <v/>
      </c>
      <c r="D95" s="188" t="str">
        <f>IF(ISNA(VLOOKUP($F95,DECLARATIONS!$C$5:$G$292,5,FALSE)),"",IF(VLOOKUP($F95,DECLARATIONS!$C$5:$G$292,5,FALSE)="","NOT DECLARED",VLOOKUP($F95,DECLARATIONS!$C$5:$G$292,5,FALSE)))</f>
        <v/>
      </c>
      <c r="E95" s="188" t="str">
        <f>IF(ISNA(VLOOKUP($F95,DECLARATIONS!$C$5:$F$292,4,FALSE)),"",IF(VLOOKUP($F95,DECLARATIONS!$C$5:$F$292,4,FALSE)="","NOT DECLARED",VLOOKUP($F95,DECLARATIONS!$C$5:$F$292,4,FALSE)&amp;LEFT(VLOOKUP($F95,DECLARATIONS!$C$5:$H$292,6,FALSE))))</f>
        <v/>
      </c>
      <c r="F95" s="91"/>
      <c r="G95" s="189">
        <v>0</v>
      </c>
      <c r="H95" s="188" t="str">
        <f>IF(ISNA(VLOOKUP(F95,DECLARATIONS!C$5:D$292,2,FALSE)),"",IF(VLOOKUP(F95,DECLARATIONS!C$5:D$292,2,FALSE)="","NOTDECLARED",VLOOKUP(F95,DECLARATIONS!C$5:D$292,2,FALSE)))</f>
        <v/>
      </c>
      <c r="I95" s="190">
        <f>IF(LOWER(G95)="dnf",1,IF(T95&lt;ScoringTable!C$3,ScoringTable!I$2,VLOOKUP((1000-T95),ScoringTable!H$2:I$95,2)))</f>
        <v>0</v>
      </c>
      <c r="J95" s="186" t="str" cm="1">
        <f t="array" ref="J95">IF(OR(ISBLANK(G95),G95=0), "", IF(NOT(ISNUMBER(G95)), "Not a valid time", IF(E95="","", IF(RIGHT(E95)="B", _xlfn.IFS(G95&gt;Data!$Z$8,"...",G95&gt;Data!$AA$8,"Stage 1",G95&gt;Data!$AB$8,"Stage 2",G95&gt;Data!$AC$8,"Stage 3",G95&gt;Data!$AD$8,"Stage 4",G95&gt;Data!$AE$8,"Stage 5",G95&gt;Data!$AF$8,"Stage 6",G95&gt;Data!$AG$8,"Stage 7",G95&gt;Data!$AH$8,"Stage 8",G95&lt;=Data!$AH$8,"Stage 9"), _xlfn.IFS(G95&gt;Data!$Z$19,"...",G95&gt;Data!$AA$19,"Stage 1",G95&gt;Data!$AB$19,"Stage 2",G95&gt;Data!$AC$19,"Stage 3",G95&gt;Data!$AD$19,"Stage 4",G95&gt;Data!$AE$19,"Stage 5",G95&gt;Data!$AF$19,"Stage 6",G95&gt;Data!$AG$19,"Stage 7",G95&gt;Data!$AH$19,"Stage 8",G95&lt;=Data!$AH$19,"Stage 9")))))</f>
        <v/>
      </c>
      <c r="K95" s="266" t="str" cm="1">
        <f t="array" ref="K95">IFERROR(_xlfn.IFNA(
                      _xlfn.IFS(
                      G95="", "",
                      G95=0, "",
                      AND(E95="U9B",G95&lt;=Data!$AI$8), "U9 Boys record",
                      AND(E95="U11B",G95&lt;=Data!$AI$13), "U11 Boys record",
                      AND(E95="U9G",G95&lt;=Data!$AI$19), "U9 Girls record",
                      AND(E95="U11G",G95&lt;=Data!$AI$24), "U11 Girls record"
                       ),""), "")</f>
        <v/>
      </c>
      <c r="L95" s="26"/>
      <c r="P95" s="191">
        <f t="shared" si="5"/>
        <v>0</v>
      </c>
      <c r="Q95" s="192">
        <f t="shared" si="6"/>
        <v>0</v>
      </c>
      <c r="R95" s="193">
        <f t="shared" si="7"/>
        <v>0</v>
      </c>
      <c r="S95" s="192">
        <f t="shared" si="8"/>
        <v>0</v>
      </c>
      <c r="T95" s="194">
        <f t="shared" si="9"/>
        <v>0</v>
      </c>
    </row>
    <row r="96" spans="1:20" s="11" customFormat="1" ht="16" customHeight="1">
      <c r="A96" s="187" t="s">
        <v>3</v>
      </c>
      <c r="B96" s="188" t="str">
        <f>IF(ISNA(VLOOKUP($F96,DECLARATIONS!C$5:D$292,2,FALSE)),"",IF(VLOOKUP($F96,DECLARATIONS!C$5:D$292,2,FALSE)="","NOT DECLARED",IF(ISNA(_xlfn.TEXTBEFORE(VLOOKUP($F96,DECLARATIONS!C$5:D$292,2,FALSE)," ")),VLOOKUP($F96,DECLARATIONS!C$5:D$292,2,FALSE),_xlfn.TEXTBEFORE(VLOOKUP($F96,DECLARATIONS!C$5:D$292,2,FALSE)," "))))</f>
        <v/>
      </c>
      <c r="C96" s="188" t="str">
        <f>IF(ISNA(VLOOKUP($F96,DECLARATIONS!C$5:D$292,2,FALSE)),"",IF(VLOOKUP($F96,DECLARATIONS!C$5:D$292,2,FALSE)="","NOT DECLARED",IF(ISNA(_xlfn.TEXTAFTER(VLOOKUP($F96,DECLARATIONS!C$5:D$292,2,FALSE)," ")),VLOOKUP($F96,DECLARATIONS!C$5:D$292,2,FALSE),_xlfn.TEXTAFTER(VLOOKUP($F96,DECLARATIONS!C$5:D$292,2,FALSE)," "))))</f>
        <v/>
      </c>
      <c r="D96" s="188" t="str">
        <f>IF(ISNA(VLOOKUP($F96,DECLARATIONS!$C$5:$G$292,5,FALSE)),"",IF(VLOOKUP($F96,DECLARATIONS!$C$5:$G$292,5,FALSE)="","NOT DECLARED",VLOOKUP($F96,DECLARATIONS!$C$5:$G$292,5,FALSE)))</f>
        <v/>
      </c>
      <c r="E96" s="188" t="str">
        <f>IF(ISNA(VLOOKUP($F96,DECLARATIONS!$C$5:$F$292,4,FALSE)),"",IF(VLOOKUP($F96,DECLARATIONS!$C$5:$F$292,4,FALSE)="","NOT DECLARED",VLOOKUP($F96,DECLARATIONS!$C$5:$F$292,4,FALSE)&amp;LEFT(VLOOKUP($F96,DECLARATIONS!$C$5:$H$292,6,FALSE))))</f>
        <v/>
      </c>
      <c r="F96" s="91"/>
      <c r="G96" s="189">
        <v>0</v>
      </c>
      <c r="H96" s="188" t="str">
        <f>IF(ISNA(VLOOKUP(F96,DECLARATIONS!C$5:D$292,2,FALSE)),"",IF(VLOOKUP(F96,DECLARATIONS!C$5:D$292,2,FALSE)="","NOTDECLARED",VLOOKUP(F96,DECLARATIONS!C$5:D$292,2,FALSE)))</f>
        <v/>
      </c>
      <c r="I96" s="190">
        <f>IF(LOWER(G96)="dnf",1,IF(T96&lt;ScoringTable!C$3,ScoringTable!I$2,VLOOKUP((1000-T96),ScoringTable!H$2:I$95,2)))</f>
        <v>0</v>
      </c>
      <c r="J96" s="186" t="str" cm="1">
        <f t="array" ref="J96">IF(OR(ISBLANK(G96),G96=0), "", IF(NOT(ISNUMBER(G96)), "Not a valid time", IF(E96="","", IF(RIGHT(E96)="B", _xlfn.IFS(G96&gt;Data!$Z$8,"...",G96&gt;Data!$AA$8,"Stage 1",G96&gt;Data!$AB$8,"Stage 2",G96&gt;Data!$AC$8,"Stage 3",G96&gt;Data!$AD$8,"Stage 4",G96&gt;Data!$AE$8,"Stage 5",G96&gt;Data!$AF$8,"Stage 6",G96&gt;Data!$AG$8,"Stage 7",G96&gt;Data!$AH$8,"Stage 8",G96&lt;=Data!$AH$8,"Stage 9"), _xlfn.IFS(G96&gt;Data!$Z$19,"...",G96&gt;Data!$AA$19,"Stage 1",G96&gt;Data!$AB$19,"Stage 2",G96&gt;Data!$AC$19,"Stage 3",G96&gt;Data!$AD$19,"Stage 4",G96&gt;Data!$AE$19,"Stage 5",G96&gt;Data!$AF$19,"Stage 6",G96&gt;Data!$AG$19,"Stage 7",G96&gt;Data!$AH$19,"Stage 8",G96&lt;=Data!$AH$19,"Stage 9")))))</f>
        <v/>
      </c>
      <c r="K96" s="266" t="str" cm="1">
        <f t="array" ref="K96">IFERROR(_xlfn.IFNA(
                      _xlfn.IFS(
                      G96="", "",
                      G96=0, "",
                      AND(E96="U9B",G96&lt;=Data!$AI$8), "U9 Boys record",
                      AND(E96="U11B",G96&lt;=Data!$AI$13), "U11 Boys record",
                      AND(E96="U9G",G96&lt;=Data!$AI$19), "U9 Girls record",
                      AND(E96="U11G",G96&lt;=Data!$AI$24), "U11 Girls record"
                       ),""), "")</f>
        <v/>
      </c>
      <c r="L96" s="26"/>
      <c r="P96" s="191">
        <f t="shared" si="5"/>
        <v>0</v>
      </c>
      <c r="Q96" s="192">
        <f t="shared" si="6"/>
        <v>0</v>
      </c>
      <c r="R96" s="193">
        <f t="shared" si="7"/>
        <v>0</v>
      </c>
      <c r="S96" s="192">
        <f t="shared" si="8"/>
        <v>0</v>
      </c>
      <c r="T96" s="194">
        <f t="shared" si="9"/>
        <v>0</v>
      </c>
    </row>
    <row r="97" spans="1:20" s="11" customFormat="1" ht="16" customHeight="1">
      <c r="A97" s="187" t="s">
        <v>3</v>
      </c>
      <c r="B97" s="188" t="str">
        <f>IF(ISNA(VLOOKUP($F97,DECLARATIONS!C$5:D$292,2,FALSE)),"",IF(VLOOKUP($F97,DECLARATIONS!C$5:D$292,2,FALSE)="","NOT DECLARED",IF(ISNA(_xlfn.TEXTBEFORE(VLOOKUP($F97,DECLARATIONS!C$5:D$292,2,FALSE)," ")),VLOOKUP($F97,DECLARATIONS!C$5:D$292,2,FALSE),_xlfn.TEXTBEFORE(VLOOKUP($F97,DECLARATIONS!C$5:D$292,2,FALSE)," "))))</f>
        <v/>
      </c>
      <c r="C97" s="188" t="str">
        <f>IF(ISNA(VLOOKUP($F97,DECLARATIONS!C$5:D$292,2,FALSE)),"",IF(VLOOKUP($F97,DECLARATIONS!C$5:D$292,2,FALSE)="","NOT DECLARED",IF(ISNA(_xlfn.TEXTAFTER(VLOOKUP($F97,DECLARATIONS!C$5:D$292,2,FALSE)," ")),VLOOKUP($F97,DECLARATIONS!C$5:D$292,2,FALSE),_xlfn.TEXTAFTER(VLOOKUP($F97,DECLARATIONS!C$5:D$292,2,FALSE)," "))))</f>
        <v/>
      </c>
      <c r="D97" s="188" t="str">
        <f>IF(ISNA(VLOOKUP($F97,DECLARATIONS!$C$5:$G$292,5,FALSE)),"",IF(VLOOKUP($F97,DECLARATIONS!$C$5:$G$292,5,FALSE)="","NOT DECLARED",VLOOKUP($F97,DECLARATIONS!$C$5:$G$292,5,FALSE)))</f>
        <v/>
      </c>
      <c r="E97" s="188" t="str">
        <f>IF(ISNA(VLOOKUP($F97,DECLARATIONS!$C$5:$F$292,4,FALSE)),"",IF(VLOOKUP($F97,DECLARATIONS!$C$5:$F$292,4,FALSE)="","NOT DECLARED",VLOOKUP($F97,DECLARATIONS!$C$5:$F$292,4,FALSE)&amp;LEFT(VLOOKUP($F97,DECLARATIONS!$C$5:$H$292,6,FALSE))))</f>
        <v/>
      </c>
      <c r="F97" s="91"/>
      <c r="G97" s="189">
        <v>0</v>
      </c>
      <c r="H97" s="188" t="str">
        <f>IF(ISNA(VLOOKUP(F97,DECLARATIONS!C$5:D$292,2,FALSE)),"",IF(VLOOKUP(F97,DECLARATIONS!C$5:D$292,2,FALSE)="","NOTDECLARED",VLOOKUP(F97,DECLARATIONS!C$5:D$292,2,FALSE)))</f>
        <v/>
      </c>
      <c r="I97" s="190">
        <f>IF(LOWER(G97)="dnf",1,IF(T97&lt;ScoringTable!C$3,ScoringTable!I$2,VLOOKUP((1000-T97),ScoringTable!H$2:I$95,2)))</f>
        <v>0</v>
      </c>
      <c r="J97" s="186" t="str" cm="1">
        <f t="array" ref="J97">IF(OR(ISBLANK(G97),G97=0), "", IF(NOT(ISNUMBER(G97)), "Not a valid time", IF(E97="","", IF(RIGHT(E97)="B", _xlfn.IFS(G97&gt;Data!$Z$8,"...",G97&gt;Data!$AA$8,"Stage 1",G97&gt;Data!$AB$8,"Stage 2",G97&gt;Data!$AC$8,"Stage 3",G97&gt;Data!$AD$8,"Stage 4",G97&gt;Data!$AE$8,"Stage 5",G97&gt;Data!$AF$8,"Stage 6",G97&gt;Data!$AG$8,"Stage 7",G97&gt;Data!$AH$8,"Stage 8",G97&lt;=Data!$AH$8,"Stage 9"), _xlfn.IFS(G97&gt;Data!$Z$19,"...",G97&gt;Data!$AA$19,"Stage 1",G97&gt;Data!$AB$19,"Stage 2",G97&gt;Data!$AC$19,"Stage 3",G97&gt;Data!$AD$19,"Stage 4",G97&gt;Data!$AE$19,"Stage 5",G97&gt;Data!$AF$19,"Stage 6",G97&gt;Data!$AG$19,"Stage 7",G97&gt;Data!$AH$19,"Stage 8",G97&lt;=Data!$AH$19,"Stage 9")))))</f>
        <v/>
      </c>
      <c r="K97" s="266" t="str" cm="1">
        <f t="array" ref="K97">IFERROR(_xlfn.IFNA(
                      _xlfn.IFS(
                      G97="", "",
                      G97=0, "",
                      AND(E97="U9B",G97&lt;=Data!$AI$8), "U9 Boys record",
                      AND(E97="U11B",G97&lt;=Data!$AI$13), "U11 Boys record",
                      AND(E97="U9G",G97&lt;=Data!$AI$19), "U9 Girls record",
                      AND(E97="U11G",G97&lt;=Data!$AI$24), "U11 Girls record"
                       ),""), "")</f>
        <v/>
      </c>
      <c r="L97" s="26"/>
      <c r="P97" s="191">
        <f t="shared" si="5"/>
        <v>0</v>
      </c>
      <c r="Q97" s="192">
        <f t="shared" si="6"/>
        <v>0</v>
      </c>
      <c r="R97" s="193">
        <f t="shared" si="7"/>
        <v>0</v>
      </c>
      <c r="S97" s="192">
        <f t="shared" si="8"/>
        <v>0</v>
      </c>
      <c r="T97" s="194">
        <f t="shared" si="9"/>
        <v>0</v>
      </c>
    </row>
    <row r="98" spans="1:20" s="11" customFormat="1" ht="16" customHeight="1">
      <c r="A98" s="187" t="s">
        <v>3</v>
      </c>
      <c r="B98" s="188" t="str">
        <f>IF(ISNA(VLOOKUP($F98,DECLARATIONS!C$5:D$292,2,FALSE)),"",IF(VLOOKUP($F98,DECLARATIONS!C$5:D$292,2,FALSE)="","NOT DECLARED",IF(ISNA(_xlfn.TEXTBEFORE(VLOOKUP($F98,DECLARATIONS!C$5:D$292,2,FALSE)," ")),VLOOKUP($F98,DECLARATIONS!C$5:D$292,2,FALSE),_xlfn.TEXTBEFORE(VLOOKUP($F98,DECLARATIONS!C$5:D$292,2,FALSE)," "))))</f>
        <v/>
      </c>
      <c r="C98" s="188" t="str">
        <f>IF(ISNA(VLOOKUP($F98,DECLARATIONS!C$5:D$292,2,FALSE)),"",IF(VLOOKUP($F98,DECLARATIONS!C$5:D$292,2,FALSE)="","NOT DECLARED",IF(ISNA(_xlfn.TEXTAFTER(VLOOKUP($F98,DECLARATIONS!C$5:D$292,2,FALSE)," ")),VLOOKUP($F98,DECLARATIONS!C$5:D$292,2,FALSE),_xlfn.TEXTAFTER(VLOOKUP($F98,DECLARATIONS!C$5:D$292,2,FALSE)," "))))</f>
        <v/>
      </c>
      <c r="D98" s="188" t="str">
        <f>IF(ISNA(VLOOKUP($F98,DECLARATIONS!$C$5:$G$292,5,FALSE)),"",IF(VLOOKUP($F98,DECLARATIONS!$C$5:$G$292,5,FALSE)="","NOT DECLARED",VLOOKUP($F98,DECLARATIONS!$C$5:$G$292,5,FALSE)))</f>
        <v/>
      </c>
      <c r="E98" s="188" t="str">
        <f>IF(ISNA(VLOOKUP($F98,DECLARATIONS!$C$5:$F$292,4,FALSE)),"",IF(VLOOKUP($F98,DECLARATIONS!$C$5:$F$292,4,FALSE)="","NOT DECLARED",VLOOKUP($F98,DECLARATIONS!$C$5:$F$292,4,FALSE)&amp;LEFT(VLOOKUP($F98,DECLARATIONS!$C$5:$H$292,6,FALSE))))</f>
        <v/>
      </c>
      <c r="F98" s="91"/>
      <c r="G98" s="189">
        <v>0</v>
      </c>
      <c r="H98" s="188" t="str">
        <f>IF(ISNA(VLOOKUP(F98,DECLARATIONS!C$5:D$292,2,FALSE)),"",IF(VLOOKUP(F98,DECLARATIONS!C$5:D$292,2,FALSE)="","NOTDECLARED",VLOOKUP(F98,DECLARATIONS!C$5:D$292,2,FALSE)))</f>
        <v/>
      </c>
      <c r="I98" s="190">
        <f>IF(LOWER(G98)="dnf",1,IF(T98&lt;ScoringTable!C$3,ScoringTable!I$2,VLOOKUP((1000-T98),ScoringTable!H$2:I$95,2)))</f>
        <v>0</v>
      </c>
      <c r="J98" s="186" t="str" cm="1">
        <f t="array" ref="J98">IF(OR(ISBLANK(G98),G98=0), "", IF(NOT(ISNUMBER(G98)), "Not a valid time", IF(E98="","", IF(RIGHT(E98)="B", _xlfn.IFS(G98&gt;Data!$Z$8,"...",G98&gt;Data!$AA$8,"Stage 1",G98&gt;Data!$AB$8,"Stage 2",G98&gt;Data!$AC$8,"Stage 3",G98&gt;Data!$AD$8,"Stage 4",G98&gt;Data!$AE$8,"Stage 5",G98&gt;Data!$AF$8,"Stage 6",G98&gt;Data!$AG$8,"Stage 7",G98&gt;Data!$AH$8,"Stage 8",G98&lt;=Data!$AH$8,"Stage 9"), _xlfn.IFS(G98&gt;Data!$Z$19,"...",G98&gt;Data!$AA$19,"Stage 1",G98&gt;Data!$AB$19,"Stage 2",G98&gt;Data!$AC$19,"Stage 3",G98&gt;Data!$AD$19,"Stage 4",G98&gt;Data!$AE$19,"Stage 5",G98&gt;Data!$AF$19,"Stage 6",G98&gt;Data!$AG$19,"Stage 7",G98&gt;Data!$AH$19,"Stage 8",G98&lt;=Data!$AH$19,"Stage 9")))))</f>
        <v/>
      </c>
      <c r="K98" s="266" t="str" cm="1">
        <f t="array" ref="K98">IFERROR(_xlfn.IFNA(
                      _xlfn.IFS(
                      G98="", "",
                      G98=0, "",
                      AND(E98="U9B",G98&lt;=Data!$AI$8), "U9 Boys record",
                      AND(E98="U11B",G98&lt;=Data!$AI$13), "U11 Boys record",
                      AND(E98="U9G",G98&lt;=Data!$AI$19), "U9 Girls record",
                      AND(E98="U11G",G98&lt;=Data!$AI$24), "U11 Girls record"
                       ),""), "")</f>
        <v/>
      </c>
      <c r="L98" s="26"/>
      <c r="P98" s="191">
        <f t="shared" si="5"/>
        <v>0</v>
      </c>
      <c r="Q98" s="192">
        <f t="shared" si="6"/>
        <v>0</v>
      </c>
      <c r="R98" s="193">
        <f t="shared" si="7"/>
        <v>0</v>
      </c>
      <c r="S98" s="192">
        <f t="shared" si="8"/>
        <v>0</v>
      </c>
      <c r="T98" s="194">
        <f t="shared" si="9"/>
        <v>0</v>
      </c>
    </row>
    <row r="99" spans="1:20" s="11" customFormat="1" ht="16" customHeight="1">
      <c r="A99" s="187" t="s">
        <v>3</v>
      </c>
      <c r="B99" s="188" t="str">
        <f>IF(ISNA(VLOOKUP($F99,DECLARATIONS!C$5:D$292,2,FALSE)),"",IF(VLOOKUP($F99,DECLARATIONS!C$5:D$292,2,FALSE)="","NOT DECLARED",IF(ISNA(_xlfn.TEXTBEFORE(VLOOKUP($F99,DECLARATIONS!C$5:D$292,2,FALSE)," ")),VLOOKUP($F99,DECLARATIONS!C$5:D$292,2,FALSE),_xlfn.TEXTBEFORE(VLOOKUP($F99,DECLARATIONS!C$5:D$292,2,FALSE)," "))))</f>
        <v/>
      </c>
      <c r="C99" s="188" t="str">
        <f>IF(ISNA(VLOOKUP($F99,DECLARATIONS!C$5:D$292,2,FALSE)),"",IF(VLOOKUP($F99,DECLARATIONS!C$5:D$292,2,FALSE)="","NOT DECLARED",IF(ISNA(_xlfn.TEXTAFTER(VLOOKUP($F99,DECLARATIONS!C$5:D$292,2,FALSE)," ")),VLOOKUP($F99,DECLARATIONS!C$5:D$292,2,FALSE),_xlfn.TEXTAFTER(VLOOKUP($F99,DECLARATIONS!C$5:D$292,2,FALSE)," "))))</f>
        <v/>
      </c>
      <c r="D99" s="188" t="str">
        <f>IF(ISNA(VLOOKUP($F99,DECLARATIONS!$C$5:$G$292,5,FALSE)),"",IF(VLOOKUP($F99,DECLARATIONS!$C$5:$G$292,5,FALSE)="","NOT DECLARED",VLOOKUP($F99,DECLARATIONS!$C$5:$G$292,5,FALSE)))</f>
        <v/>
      </c>
      <c r="E99" s="188" t="str">
        <f>IF(ISNA(VLOOKUP($F99,DECLARATIONS!$C$5:$F$292,4,FALSE)),"",IF(VLOOKUP($F99,DECLARATIONS!$C$5:$F$292,4,FALSE)="","NOT DECLARED",VLOOKUP($F99,DECLARATIONS!$C$5:$F$292,4,FALSE)&amp;LEFT(VLOOKUP($F99,DECLARATIONS!$C$5:$H$292,6,FALSE))))</f>
        <v/>
      </c>
      <c r="F99" s="91"/>
      <c r="G99" s="189">
        <v>0</v>
      </c>
      <c r="H99" s="188" t="str">
        <f>IF(ISNA(VLOOKUP(F99,DECLARATIONS!C$5:D$292,2,FALSE)),"",IF(VLOOKUP(F99,DECLARATIONS!C$5:D$292,2,FALSE)="","NOTDECLARED",VLOOKUP(F99,DECLARATIONS!C$5:D$292,2,FALSE)))</f>
        <v/>
      </c>
      <c r="I99" s="190">
        <f>IF(LOWER(G99)="dnf",1,IF(T99&lt;ScoringTable!C$3,ScoringTable!I$2,VLOOKUP((1000-T99),ScoringTable!H$2:I$95,2)))</f>
        <v>0</v>
      </c>
      <c r="J99" s="186" t="str" cm="1">
        <f t="array" ref="J99">IF(OR(ISBLANK(G99),G99=0), "", IF(NOT(ISNUMBER(G99)), "Not a valid time", IF(E99="","", IF(RIGHT(E99)="B", _xlfn.IFS(G99&gt;Data!$Z$8,"...",G99&gt;Data!$AA$8,"Stage 1",G99&gt;Data!$AB$8,"Stage 2",G99&gt;Data!$AC$8,"Stage 3",G99&gt;Data!$AD$8,"Stage 4",G99&gt;Data!$AE$8,"Stage 5",G99&gt;Data!$AF$8,"Stage 6",G99&gt;Data!$AG$8,"Stage 7",G99&gt;Data!$AH$8,"Stage 8",G99&lt;=Data!$AH$8,"Stage 9"), _xlfn.IFS(G99&gt;Data!$Z$19,"...",G99&gt;Data!$AA$19,"Stage 1",G99&gt;Data!$AB$19,"Stage 2",G99&gt;Data!$AC$19,"Stage 3",G99&gt;Data!$AD$19,"Stage 4",G99&gt;Data!$AE$19,"Stage 5",G99&gt;Data!$AF$19,"Stage 6",G99&gt;Data!$AG$19,"Stage 7",G99&gt;Data!$AH$19,"Stage 8",G99&lt;=Data!$AH$19,"Stage 9")))))</f>
        <v/>
      </c>
      <c r="K99" s="266" t="str" cm="1">
        <f t="array" ref="K99">IFERROR(_xlfn.IFNA(
                      _xlfn.IFS(
                      G99="", "",
                      G99=0, "",
                      AND(E99="U9B",G99&lt;=Data!$AI$8), "U9 Boys record",
                      AND(E99="U11B",G99&lt;=Data!$AI$13), "U11 Boys record",
                      AND(E99="U9G",G99&lt;=Data!$AI$19), "U9 Girls record",
                      AND(E99="U11G",G99&lt;=Data!$AI$24), "U11 Girls record"
                       ),""), "")</f>
        <v/>
      </c>
      <c r="L99" s="26"/>
      <c r="P99" s="191">
        <f t="shared" si="5"/>
        <v>0</v>
      </c>
      <c r="Q99" s="192">
        <f t="shared" si="6"/>
        <v>0</v>
      </c>
      <c r="R99" s="193">
        <f t="shared" si="7"/>
        <v>0</v>
      </c>
      <c r="S99" s="192">
        <f t="shared" si="8"/>
        <v>0</v>
      </c>
      <c r="T99" s="194">
        <f t="shared" si="9"/>
        <v>0</v>
      </c>
    </row>
    <row r="100" spans="1:20" s="11" customFormat="1" ht="16" customHeight="1">
      <c r="A100" s="187" t="s">
        <v>3</v>
      </c>
      <c r="B100" s="188" t="str">
        <f>IF(ISNA(VLOOKUP($F100,DECLARATIONS!C$5:D$292,2,FALSE)),"",IF(VLOOKUP($F100,DECLARATIONS!C$5:D$292,2,FALSE)="","NOT DECLARED",IF(ISNA(_xlfn.TEXTBEFORE(VLOOKUP($F100,DECLARATIONS!C$5:D$292,2,FALSE)," ")),VLOOKUP($F100,DECLARATIONS!C$5:D$292,2,FALSE),_xlfn.TEXTBEFORE(VLOOKUP($F100,DECLARATIONS!C$5:D$292,2,FALSE)," "))))</f>
        <v/>
      </c>
      <c r="C100" s="188" t="str">
        <f>IF(ISNA(VLOOKUP($F100,DECLARATIONS!C$5:D$292,2,FALSE)),"",IF(VLOOKUP($F100,DECLARATIONS!C$5:D$292,2,FALSE)="","NOT DECLARED",IF(ISNA(_xlfn.TEXTAFTER(VLOOKUP($F100,DECLARATIONS!C$5:D$292,2,FALSE)," ")),VLOOKUP($F100,DECLARATIONS!C$5:D$292,2,FALSE),_xlfn.TEXTAFTER(VLOOKUP($F100,DECLARATIONS!C$5:D$292,2,FALSE)," "))))</f>
        <v/>
      </c>
      <c r="D100" s="188" t="str">
        <f>IF(ISNA(VLOOKUP($F100,DECLARATIONS!$C$5:$G$292,5,FALSE)),"",IF(VLOOKUP($F100,DECLARATIONS!$C$5:$G$292,5,FALSE)="","NOT DECLARED",VLOOKUP($F100,DECLARATIONS!$C$5:$G$292,5,FALSE)))</f>
        <v/>
      </c>
      <c r="E100" s="188" t="str">
        <f>IF(ISNA(VLOOKUP($F100,DECLARATIONS!$C$5:$F$292,4,FALSE)),"",IF(VLOOKUP($F100,DECLARATIONS!$C$5:$F$292,4,FALSE)="","NOT DECLARED",VLOOKUP($F100,DECLARATIONS!$C$5:$F$292,4,FALSE)&amp;LEFT(VLOOKUP($F100,DECLARATIONS!$C$5:$H$292,6,FALSE))))</f>
        <v/>
      </c>
      <c r="F100" s="91"/>
      <c r="G100" s="189">
        <v>0</v>
      </c>
      <c r="H100" s="188" t="str">
        <f>IF(ISNA(VLOOKUP(F100,DECLARATIONS!C$5:D$292,2,FALSE)),"",IF(VLOOKUP(F100,DECLARATIONS!C$5:D$292,2,FALSE)="","NOTDECLARED",VLOOKUP(F100,DECLARATIONS!C$5:D$292,2,FALSE)))</f>
        <v/>
      </c>
      <c r="I100" s="190">
        <f>IF(LOWER(G100)="dnf",1,IF(T100&lt;ScoringTable!C$3,ScoringTable!I$2,VLOOKUP((1000-T100),ScoringTable!H$2:I$95,2)))</f>
        <v>0</v>
      </c>
      <c r="J100" s="186" t="str" cm="1">
        <f t="array" ref="J100">IF(OR(ISBLANK(G100),G100=0), "", IF(NOT(ISNUMBER(G100)), "Not a valid time", IF(E100="","", IF(RIGHT(E100)="B", _xlfn.IFS(G100&gt;Data!$Z$8,"...",G100&gt;Data!$AA$8,"Stage 1",G100&gt;Data!$AB$8,"Stage 2",G100&gt;Data!$AC$8,"Stage 3",G100&gt;Data!$AD$8,"Stage 4",G100&gt;Data!$AE$8,"Stage 5",G100&gt;Data!$AF$8,"Stage 6",G100&gt;Data!$AG$8,"Stage 7",G100&gt;Data!$AH$8,"Stage 8",G100&lt;=Data!$AH$8,"Stage 9"), _xlfn.IFS(G100&gt;Data!$Z$19,"...",G100&gt;Data!$AA$19,"Stage 1",G100&gt;Data!$AB$19,"Stage 2",G100&gt;Data!$AC$19,"Stage 3",G100&gt;Data!$AD$19,"Stage 4",G100&gt;Data!$AE$19,"Stage 5",G100&gt;Data!$AF$19,"Stage 6",G100&gt;Data!$AG$19,"Stage 7",G100&gt;Data!$AH$19,"Stage 8",G100&lt;=Data!$AH$19,"Stage 9")))))</f>
        <v/>
      </c>
      <c r="K100" s="266" t="str" cm="1">
        <f t="array" ref="K100">IFERROR(_xlfn.IFNA(
                      _xlfn.IFS(
                      G100="", "",
                      G100=0, "",
                      AND(E100="U9B",G100&lt;=Data!$AI$8), "U9 Boys record",
                      AND(E100="U11B",G100&lt;=Data!$AI$13), "U11 Boys record",
                      AND(E100="U9G",G100&lt;=Data!$AI$19), "U9 Girls record",
                      AND(E100="U11G",G100&lt;=Data!$AI$24), "U11 Girls record"
                       ),""), "")</f>
        <v/>
      </c>
      <c r="L100" s="26"/>
      <c r="P100" s="191">
        <f t="shared" si="5"/>
        <v>0</v>
      </c>
      <c r="Q100" s="192">
        <f t="shared" si="6"/>
        <v>0</v>
      </c>
      <c r="R100" s="193">
        <f t="shared" si="7"/>
        <v>0</v>
      </c>
      <c r="S100" s="192">
        <f t="shared" si="8"/>
        <v>0</v>
      </c>
      <c r="T100" s="194">
        <f t="shared" si="9"/>
        <v>0</v>
      </c>
    </row>
    <row r="101" spans="1:20" s="11" customFormat="1" ht="16" customHeight="1">
      <c r="A101" s="187" t="s">
        <v>3</v>
      </c>
      <c r="B101" s="188" t="str">
        <f>IF(ISNA(VLOOKUP($F101,DECLARATIONS!C$5:D$292,2,FALSE)),"",IF(VLOOKUP($F101,DECLARATIONS!C$5:D$292,2,FALSE)="","NOT DECLARED",IF(ISNA(_xlfn.TEXTBEFORE(VLOOKUP($F101,DECLARATIONS!C$5:D$292,2,FALSE)," ")),VLOOKUP($F101,DECLARATIONS!C$5:D$292,2,FALSE),_xlfn.TEXTBEFORE(VLOOKUP($F101,DECLARATIONS!C$5:D$292,2,FALSE)," "))))</f>
        <v/>
      </c>
      <c r="C101" s="188" t="str">
        <f>IF(ISNA(VLOOKUP($F101,DECLARATIONS!C$5:D$292,2,FALSE)),"",IF(VLOOKUP($F101,DECLARATIONS!C$5:D$292,2,FALSE)="","NOT DECLARED",IF(ISNA(_xlfn.TEXTAFTER(VLOOKUP($F101,DECLARATIONS!C$5:D$292,2,FALSE)," ")),VLOOKUP($F101,DECLARATIONS!C$5:D$292,2,FALSE),_xlfn.TEXTAFTER(VLOOKUP($F101,DECLARATIONS!C$5:D$292,2,FALSE)," "))))</f>
        <v/>
      </c>
      <c r="D101" s="188" t="str">
        <f>IF(ISNA(VLOOKUP($F101,DECLARATIONS!$C$5:$G$292,5,FALSE)),"",IF(VLOOKUP($F101,DECLARATIONS!$C$5:$G$292,5,FALSE)="","NOT DECLARED",VLOOKUP($F101,DECLARATIONS!$C$5:$G$292,5,FALSE)))</f>
        <v/>
      </c>
      <c r="E101" s="188" t="str">
        <f>IF(ISNA(VLOOKUP($F101,DECLARATIONS!$C$5:$F$292,4,FALSE)),"",IF(VLOOKUP($F101,DECLARATIONS!$C$5:$F$292,4,FALSE)="","NOT DECLARED",VLOOKUP($F101,DECLARATIONS!$C$5:$F$292,4,FALSE)&amp;LEFT(VLOOKUP($F101,DECLARATIONS!$C$5:$H$292,6,FALSE))))</f>
        <v/>
      </c>
      <c r="F101" s="91"/>
      <c r="G101" s="189">
        <v>0</v>
      </c>
      <c r="H101" s="188" t="str">
        <f>IF(ISNA(VLOOKUP(F101,DECLARATIONS!C$5:D$292,2,FALSE)),"",IF(VLOOKUP(F101,DECLARATIONS!C$5:D$292,2,FALSE)="","NOTDECLARED",VLOOKUP(F101,DECLARATIONS!C$5:D$292,2,FALSE)))</f>
        <v/>
      </c>
      <c r="I101" s="190">
        <f>IF(LOWER(G101)="dnf",1,IF(T101&lt;ScoringTable!C$3,ScoringTable!I$2,VLOOKUP((1000-T101),ScoringTable!H$2:I$95,2)))</f>
        <v>0</v>
      </c>
      <c r="J101" s="186" t="str" cm="1">
        <f t="array" ref="J101">IF(OR(ISBLANK(G101),G101=0), "", IF(NOT(ISNUMBER(G101)), "Not a valid time", IF(E101="","", IF(RIGHT(E101)="B", _xlfn.IFS(G101&gt;Data!$Z$8,"...",G101&gt;Data!$AA$8,"Stage 1",G101&gt;Data!$AB$8,"Stage 2",G101&gt;Data!$AC$8,"Stage 3",G101&gt;Data!$AD$8,"Stage 4",G101&gt;Data!$AE$8,"Stage 5",G101&gt;Data!$AF$8,"Stage 6",G101&gt;Data!$AG$8,"Stage 7",G101&gt;Data!$AH$8,"Stage 8",G101&lt;=Data!$AH$8,"Stage 9"), _xlfn.IFS(G101&gt;Data!$Z$19,"...",G101&gt;Data!$AA$19,"Stage 1",G101&gt;Data!$AB$19,"Stage 2",G101&gt;Data!$AC$19,"Stage 3",G101&gt;Data!$AD$19,"Stage 4",G101&gt;Data!$AE$19,"Stage 5",G101&gt;Data!$AF$19,"Stage 6",G101&gt;Data!$AG$19,"Stage 7",G101&gt;Data!$AH$19,"Stage 8",G101&lt;=Data!$AH$19,"Stage 9")))))</f>
        <v/>
      </c>
      <c r="K101" s="266" t="str" cm="1">
        <f t="array" ref="K101">IFERROR(_xlfn.IFNA(
                      _xlfn.IFS(
                      G101="", "",
                      G101=0, "",
                      AND(E101="U9B",G101&lt;=Data!$AI$8), "U9 Boys record",
                      AND(E101="U11B",G101&lt;=Data!$AI$13), "U11 Boys record",
                      AND(E101="U9G",G101&lt;=Data!$AI$19), "U9 Girls record",
                      AND(E101="U11G",G101&lt;=Data!$AI$24), "U11 Girls record"
                       ),""), "")</f>
        <v/>
      </c>
      <c r="L101" s="26"/>
      <c r="P101" s="191">
        <f t="shared" si="5"/>
        <v>0</v>
      </c>
      <c r="Q101" s="192">
        <f t="shared" si="6"/>
        <v>0</v>
      </c>
      <c r="R101" s="193">
        <f t="shared" si="7"/>
        <v>0</v>
      </c>
      <c r="S101" s="192">
        <f t="shared" si="8"/>
        <v>0</v>
      </c>
      <c r="T101" s="194">
        <f t="shared" si="9"/>
        <v>0</v>
      </c>
    </row>
    <row r="102" spans="1:20" s="11" customFormat="1" ht="16" customHeight="1">
      <c r="A102" s="187" t="s">
        <v>3</v>
      </c>
      <c r="B102" s="188" t="str">
        <f>IF(ISNA(VLOOKUP($F102,DECLARATIONS!C$5:D$292,2,FALSE)),"",IF(VLOOKUP($F102,DECLARATIONS!C$5:D$292,2,FALSE)="","NOT DECLARED",IF(ISNA(_xlfn.TEXTBEFORE(VLOOKUP($F102,DECLARATIONS!C$5:D$292,2,FALSE)," ")),VLOOKUP($F102,DECLARATIONS!C$5:D$292,2,FALSE),_xlfn.TEXTBEFORE(VLOOKUP($F102,DECLARATIONS!C$5:D$292,2,FALSE)," "))))</f>
        <v/>
      </c>
      <c r="C102" s="188" t="str">
        <f>IF(ISNA(VLOOKUP($F102,DECLARATIONS!C$5:D$292,2,FALSE)),"",IF(VLOOKUP($F102,DECLARATIONS!C$5:D$292,2,FALSE)="","NOT DECLARED",IF(ISNA(_xlfn.TEXTAFTER(VLOOKUP($F102,DECLARATIONS!C$5:D$292,2,FALSE)," ")),VLOOKUP($F102,DECLARATIONS!C$5:D$292,2,FALSE),_xlfn.TEXTAFTER(VLOOKUP($F102,DECLARATIONS!C$5:D$292,2,FALSE)," "))))</f>
        <v/>
      </c>
      <c r="D102" s="188" t="str">
        <f>IF(ISNA(VLOOKUP($F102,DECLARATIONS!$C$5:$G$292,5,FALSE)),"",IF(VLOOKUP($F102,DECLARATIONS!$C$5:$G$292,5,FALSE)="","NOT DECLARED",VLOOKUP($F102,DECLARATIONS!$C$5:$G$292,5,FALSE)))</f>
        <v/>
      </c>
      <c r="E102" s="188" t="str">
        <f>IF(ISNA(VLOOKUP($F102,DECLARATIONS!$C$5:$F$292,4,FALSE)),"",IF(VLOOKUP($F102,DECLARATIONS!$C$5:$F$292,4,FALSE)="","NOT DECLARED",VLOOKUP($F102,DECLARATIONS!$C$5:$F$292,4,FALSE)&amp;LEFT(VLOOKUP($F102,DECLARATIONS!$C$5:$H$292,6,FALSE))))</f>
        <v/>
      </c>
      <c r="F102" s="91"/>
      <c r="G102" s="189">
        <v>0</v>
      </c>
      <c r="H102" s="188" t="str">
        <f>IF(ISNA(VLOOKUP(F102,DECLARATIONS!C$5:D$292,2,FALSE)),"",IF(VLOOKUP(F102,DECLARATIONS!C$5:D$292,2,FALSE)="","NOTDECLARED",VLOOKUP(F102,DECLARATIONS!C$5:D$292,2,FALSE)))</f>
        <v/>
      </c>
      <c r="I102" s="190">
        <f>IF(LOWER(G102)="dnf",1,IF(T102&lt;ScoringTable!C$3,ScoringTable!I$2,VLOOKUP((1000-T102),ScoringTable!H$2:I$95,2)))</f>
        <v>0</v>
      </c>
      <c r="J102" s="186" t="str" cm="1">
        <f t="array" ref="J102">IF(OR(ISBLANK(G102),G102=0), "", IF(NOT(ISNUMBER(G102)), "Not a valid time", IF(E102="","", IF(RIGHT(E102)="B", _xlfn.IFS(G102&gt;Data!$Z$8,"...",G102&gt;Data!$AA$8,"Stage 1",G102&gt;Data!$AB$8,"Stage 2",G102&gt;Data!$AC$8,"Stage 3",G102&gt;Data!$AD$8,"Stage 4",G102&gt;Data!$AE$8,"Stage 5",G102&gt;Data!$AF$8,"Stage 6",G102&gt;Data!$AG$8,"Stage 7",G102&gt;Data!$AH$8,"Stage 8",G102&lt;=Data!$AH$8,"Stage 9"), _xlfn.IFS(G102&gt;Data!$Z$19,"...",G102&gt;Data!$AA$19,"Stage 1",G102&gt;Data!$AB$19,"Stage 2",G102&gt;Data!$AC$19,"Stage 3",G102&gt;Data!$AD$19,"Stage 4",G102&gt;Data!$AE$19,"Stage 5",G102&gt;Data!$AF$19,"Stage 6",G102&gt;Data!$AG$19,"Stage 7",G102&gt;Data!$AH$19,"Stage 8",G102&lt;=Data!$AH$19,"Stage 9")))))</f>
        <v/>
      </c>
      <c r="K102" s="266" t="str" cm="1">
        <f t="array" ref="K102">IFERROR(_xlfn.IFNA(
                      _xlfn.IFS(
                      G102="", "",
                      G102=0, "",
                      AND(E102="U9B",G102&lt;=Data!$AI$8), "U9 Boys record",
                      AND(E102="U11B",G102&lt;=Data!$AI$13), "U11 Boys record",
                      AND(E102="U9G",G102&lt;=Data!$AI$19), "U9 Girls record",
                      AND(E102="U11G",G102&lt;=Data!$AI$24), "U11 Girls record"
                       ),""), "")</f>
        <v/>
      </c>
      <c r="L102" s="26"/>
      <c r="P102" s="191">
        <f t="shared" si="5"/>
        <v>0</v>
      </c>
      <c r="Q102" s="192">
        <f t="shared" si="6"/>
        <v>0</v>
      </c>
      <c r="R102" s="193">
        <f t="shared" si="7"/>
        <v>0</v>
      </c>
      <c r="S102" s="192">
        <f t="shared" si="8"/>
        <v>0</v>
      </c>
      <c r="T102" s="194">
        <f t="shared" si="9"/>
        <v>0</v>
      </c>
    </row>
    <row r="103" spans="1:20" s="11" customFormat="1" ht="16" customHeight="1">
      <c r="A103" s="187" t="s">
        <v>3</v>
      </c>
      <c r="B103" s="188" t="str">
        <f>IF(ISNA(VLOOKUP($F103,DECLARATIONS!C$5:D$292,2,FALSE)),"",IF(VLOOKUP($F103,DECLARATIONS!C$5:D$292,2,FALSE)="","NOT DECLARED",IF(ISNA(_xlfn.TEXTBEFORE(VLOOKUP($F103,DECLARATIONS!C$5:D$292,2,FALSE)," ")),VLOOKUP($F103,DECLARATIONS!C$5:D$292,2,FALSE),_xlfn.TEXTBEFORE(VLOOKUP($F103,DECLARATIONS!C$5:D$292,2,FALSE)," "))))</f>
        <v/>
      </c>
      <c r="C103" s="188" t="str">
        <f>IF(ISNA(VLOOKUP($F103,DECLARATIONS!C$5:D$292,2,FALSE)),"",IF(VLOOKUP($F103,DECLARATIONS!C$5:D$292,2,FALSE)="","NOT DECLARED",IF(ISNA(_xlfn.TEXTAFTER(VLOOKUP($F103,DECLARATIONS!C$5:D$292,2,FALSE)," ")),VLOOKUP($F103,DECLARATIONS!C$5:D$292,2,FALSE),_xlfn.TEXTAFTER(VLOOKUP($F103,DECLARATIONS!C$5:D$292,2,FALSE)," "))))</f>
        <v/>
      </c>
      <c r="D103" s="188" t="str">
        <f>IF(ISNA(VLOOKUP($F103,DECLARATIONS!$C$5:$G$292,5,FALSE)),"",IF(VLOOKUP($F103,DECLARATIONS!$C$5:$G$292,5,FALSE)="","NOT DECLARED",VLOOKUP($F103,DECLARATIONS!$C$5:$G$292,5,FALSE)))</f>
        <v/>
      </c>
      <c r="E103" s="188" t="str">
        <f>IF(ISNA(VLOOKUP($F103,DECLARATIONS!$C$5:$F$292,4,FALSE)),"",IF(VLOOKUP($F103,DECLARATIONS!$C$5:$F$292,4,FALSE)="","NOT DECLARED",VLOOKUP($F103,DECLARATIONS!$C$5:$F$292,4,FALSE)&amp;LEFT(VLOOKUP($F103,DECLARATIONS!$C$5:$H$292,6,FALSE))))</f>
        <v/>
      </c>
      <c r="F103" s="91"/>
      <c r="G103" s="189">
        <v>0</v>
      </c>
      <c r="H103" s="188" t="str">
        <f>IF(ISNA(VLOOKUP(F103,DECLARATIONS!C$5:D$292,2,FALSE)),"",IF(VLOOKUP(F103,DECLARATIONS!C$5:D$292,2,FALSE)="","NOTDECLARED",VLOOKUP(F103,DECLARATIONS!C$5:D$292,2,FALSE)))</f>
        <v/>
      </c>
      <c r="I103" s="190">
        <f>IF(LOWER(G103)="dnf",1,IF(T103&lt;ScoringTable!C$3,ScoringTable!I$2,VLOOKUP((1000-T103),ScoringTable!H$2:I$95,2)))</f>
        <v>0</v>
      </c>
      <c r="J103" s="186" t="str" cm="1">
        <f t="array" ref="J103">IF(OR(ISBLANK(G103),G103=0), "", IF(NOT(ISNUMBER(G103)), "Not a valid time", IF(E103="","", IF(RIGHT(E103)="B", _xlfn.IFS(G103&gt;Data!$Z$8,"...",G103&gt;Data!$AA$8,"Stage 1",G103&gt;Data!$AB$8,"Stage 2",G103&gt;Data!$AC$8,"Stage 3",G103&gt;Data!$AD$8,"Stage 4",G103&gt;Data!$AE$8,"Stage 5",G103&gt;Data!$AF$8,"Stage 6",G103&gt;Data!$AG$8,"Stage 7",G103&gt;Data!$AH$8,"Stage 8",G103&lt;=Data!$AH$8,"Stage 9"), _xlfn.IFS(G103&gt;Data!$Z$19,"...",G103&gt;Data!$AA$19,"Stage 1",G103&gt;Data!$AB$19,"Stage 2",G103&gt;Data!$AC$19,"Stage 3",G103&gt;Data!$AD$19,"Stage 4",G103&gt;Data!$AE$19,"Stage 5",G103&gt;Data!$AF$19,"Stage 6",G103&gt;Data!$AG$19,"Stage 7",G103&gt;Data!$AH$19,"Stage 8",G103&lt;=Data!$AH$19,"Stage 9")))))</f>
        <v/>
      </c>
      <c r="K103" s="266" t="str" cm="1">
        <f t="array" ref="K103">IFERROR(_xlfn.IFNA(
                      _xlfn.IFS(
                      G103="", "",
                      G103=0, "",
                      AND(E103="U9B",G103&lt;=Data!$AI$8), "U9 Boys record",
                      AND(E103="U11B",G103&lt;=Data!$AI$13), "U11 Boys record",
                      AND(E103="U9G",G103&lt;=Data!$AI$19), "U9 Girls record",
                      AND(E103="U11G",G103&lt;=Data!$AI$24), "U11 Girls record"
                       ),""), "")</f>
        <v/>
      </c>
      <c r="L103" s="26"/>
      <c r="P103" s="191">
        <f t="shared" si="5"/>
        <v>0</v>
      </c>
      <c r="Q103" s="192">
        <f t="shared" si="6"/>
        <v>0</v>
      </c>
      <c r="R103" s="193">
        <f t="shared" si="7"/>
        <v>0</v>
      </c>
      <c r="S103" s="192">
        <f t="shared" si="8"/>
        <v>0</v>
      </c>
      <c r="T103" s="194">
        <f t="shared" si="9"/>
        <v>0</v>
      </c>
    </row>
    <row r="104" spans="1:20" s="11" customFormat="1" ht="16" customHeight="1">
      <c r="A104" s="187" t="s">
        <v>3</v>
      </c>
      <c r="B104" s="188" t="str">
        <f>IF(ISNA(VLOOKUP($F104,DECLARATIONS!C$5:D$292,2,FALSE)),"",IF(VLOOKUP($F104,DECLARATIONS!C$5:D$292,2,FALSE)="","NOT DECLARED",IF(ISNA(_xlfn.TEXTBEFORE(VLOOKUP($F104,DECLARATIONS!C$5:D$292,2,FALSE)," ")),VLOOKUP($F104,DECLARATIONS!C$5:D$292,2,FALSE),_xlfn.TEXTBEFORE(VLOOKUP($F104,DECLARATIONS!C$5:D$292,2,FALSE)," "))))</f>
        <v/>
      </c>
      <c r="C104" s="188" t="str">
        <f>IF(ISNA(VLOOKUP($F104,DECLARATIONS!C$5:D$292,2,FALSE)),"",IF(VLOOKUP($F104,DECLARATIONS!C$5:D$292,2,FALSE)="","NOT DECLARED",IF(ISNA(_xlfn.TEXTAFTER(VLOOKUP($F104,DECLARATIONS!C$5:D$292,2,FALSE)," ")),VLOOKUP($F104,DECLARATIONS!C$5:D$292,2,FALSE),_xlfn.TEXTAFTER(VLOOKUP($F104,DECLARATIONS!C$5:D$292,2,FALSE)," "))))</f>
        <v/>
      </c>
      <c r="D104" s="188" t="str">
        <f>IF(ISNA(VLOOKUP($F104,DECLARATIONS!$C$5:$G$292,5,FALSE)),"",IF(VLOOKUP($F104,DECLARATIONS!$C$5:$G$292,5,FALSE)="","NOT DECLARED",VLOOKUP($F104,DECLARATIONS!$C$5:$G$292,5,FALSE)))</f>
        <v/>
      </c>
      <c r="E104" s="188" t="str">
        <f>IF(ISNA(VLOOKUP($F104,DECLARATIONS!$C$5:$F$292,4,FALSE)),"",IF(VLOOKUP($F104,DECLARATIONS!$C$5:$F$292,4,FALSE)="","NOT DECLARED",VLOOKUP($F104,DECLARATIONS!$C$5:$F$292,4,FALSE)&amp;LEFT(VLOOKUP($F104,DECLARATIONS!$C$5:$H$292,6,FALSE))))</f>
        <v/>
      </c>
      <c r="F104" s="91"/>
      <c r="G104" s="189">
        <v>0</v>
      </c>
      <c r="H104" s="188" t="str">
        <f>IF(ISNA(VLOOKUP(F104,DECLARATIONS!C$5:D$292,2,FALSE)),"",IF(VLOOKUP(F104,DECLARATIONS!C$5:D$292,2,FALSE)="","NOTDECLARED",VLOOKUP(F104,DECLARATIONS!C$5:D$292,2,FALSE)))</f>
        <v/>
      </c>
      <c r="I104" s="190">
        <f>IF(LOWER(G104)="dnf",1,IF(T104&lt;ScoringTable!C$3,ScoringTable!I$2,VLOOKUP((1000-T104),ScoringTable!H$2:I$95,2)))</f>
        <v>0</v>
      </c>
      <c r="J104" s="186" t="str" cm="1">
        <f t="array" ref="J104">IF(OR(ISBLANK(G104),G104=0), "", IF(NOT(ISNUMBER(G104)), "Not a valid time", IF(E104="","", IF(RIGHT(E104)="B", _xlfn.IFS(G104&gt;Data!$Z$8,"...",G104&gt;Data!$AA$8,"Stage 1",G104&gt;Data!$AB$8,"Stage 2",G104&gt;Data!$AC$8,"Stage 3",G104&gt;Data!$AD$8,"Stage 4",G104&gt;Data!$AE$8,"Stage 5",G104&gt;Data!$AF$8,"Stage 6",G104&gt;Data!$AG$8,"Stage 7",G104&gt;Data!$AH$8,"Stage 8",G104&lt;=Data!$AH$8,"Stage 9"), _xlfn.IFS(G104&gt;Data!$Z$19,"...",G104&gt;Data!$AA$19,"Stage 1",G104&gt;Data!$AB$19,"Stage 2",G104&gt;Data!$AC$19,"Stage 3",G104&gt;Data!$AD$19,"Stage 4",G104&gt;Data!$AE$19,"Stage 5",G104&gt;Data!$AF$19,"Stage 6",G104&gt;Data!$AG$19,"Stage 7",G104&gt;Data!$AH$19,"Stage 8",G104&lt;=Data!$AH$19,"Stage 9")))))</f>
        <v/>
      </c>
      <c r="K104" s="266" t="str" cm="1">
        <f t="array" ref="K104">IFERROR(_xlfn.IFNA(
                      _xlfn.IFS(
                      G104="", "",
                      G104=0, "",
                      AND(E104="U9B",G104&lt;=Data!$AI$8), "U9 Boys record",
                      AND(E104="U11B",G104&lt;=Data!$AI$13), "U11 Boys record",
                      AND(E104="U9G",G104&lt;=Data!$AI$19), "U9 Girls record",
                      AND(E104="U11G",G104&lt;=Data!$AI$24), "U11 Girls record"
                       ),""), "")</f>
        <v/>
      </c>
      <c r="L104" s="26"/>
      <c r="P104" s="191">
        <f t="shared" si="5"/>
        <v>0</v>
      </c>
      <c r="Q104" s="192">
        <f t="shared" si="6"/>
        <v>0</v>
      </c>
      <c r="R104" s="193">
        <f t="shared" si="7"/>
        <v>0</v>
      </c>
      <c r="S104" s="192">
        <f t="shared" si="8"/>
        <v>0</v>
      </c>
      <c r="T104" s="194">
        <f t="shared" si="9"/>
        <v>0</v>
      </c>
    </row>
    <row r="105" spans="1:20" s="11" customFormat="1" ht="16" customHeight="1">
      <c r="A105" s="187" t="s">
        <v>3</v>
      </c>
      <c r="B105" s="188" t="str">
        <f>IF(ISNA(VLOOKUP($F105,DECLARATIONS!C$5:D$292,2,FALSE)),"",IF(VLOOKUP($F105,DECLARATIONS!C$5:D$292,2,FALSE)="","NOT DECLARED",IF(ISNA(_xlfn.TEXTBEFORE(VLOOKUP($F105,DECLARATIONS!C$5:D$292,2,FALSE)," ")),VLOOKUP($F105,DECLARATIONS!C$5:D$292,2,FALSE),_xlfn.TEXTBEFORE(VLOOKUP($F105,DECLARATIONS!C$5:D$292,2,FALSE)," "))))</f>
        <v/>
      </c>
      <c r="C105" s="188" t="str">
        <f>IF(ISNA(VLOOKUP($F105,DECLARATIONS!C$5:D$292,2,FALSE)),"",IF(VLOOKUP($F105,DECLARATIONS!C$5:D$292,2,FALSE)="","NOT DECLARED",IF(ISNA(_xlfn.TEXTAFTER(VLOOKUP($F105,DECLARATIONS!C$5:D$292,2,FALSE)," ")),VLOOKUP($F105,DECLARATIONS!C$5:D$292,2,FALSE),_xlfn.TEXTAFTER(VLOOKUP($F105,DECLARATIONS!C$5:D$292,2,FALSE)," "))))</f>
        <v/>
      </c>
      <c r="D105" s="188" t="str">
        <f>IF(ISNA(VLOOKUP($F105,DECLARATIONS!$C$5:$G$292,5,FALSE)),"",IF(VLOOKUP($F105,DECLARATIONS!$C$5:$G$292,5,FALSE)="","NOT DECLARED",VLOOKUP($F105,DECLARATIONS!$C$5:$G$292,5,FALSE)))</f>
        <v/>
      </c>
      <c r="E105" s="188" t="str">
        <f>IF(ISNA(VLOOKUP($F105,DECLARATIONS!$C$5:$F$292,4,FALSE)),"",IF(VLOOKUP($F105,DECLARATIONS!$C$5:$F$292,4,FALSE)="","NOT DECLARED",VLOOKUP($F105,DECLARATIONS!$C$5:$F$292,4,FALSE)&amp;LEFT(VLOOKUP($F105,DECLARATIONS!$C$5:$H$292,6,FALSE))))</f>
        <v/>
      </c>
      <c r="F105" s="91"/>
      <c r="G105" s="189">
        <v>0</v>
      </c>
      <c r="H105" s="188" t="str">
        <f>IF(ISNA(VLOOKUP(F105,DECLARATIONS!C$5:D$292,2,FALSE)),"",IF(VLOOKUP(F105,DECLARATIONS!C$5:D$292,2,FALSE)="","NOTDECLARED",VLOOKUP(F105,DECLARATIONS!C$5:D$292,2,FALSE)))</f>
        <v/>
      </c>
      <c r="I105" s="190">
        <f>IF(LOWER(G105)="dnf",1,IF(T105&lt;ScoringTable!C$3,ScoringTable!I$2,VLOOKUP((1000-T105),ScoringTable!H$2:I$95,2)))</f>
        <v>0</v>
      </c>
      <c r="J105" s="186" t="str" cm="1">
        <f t="array" ref="J105">IF(OR(ISBLANK(G105),G105=0), "", IF(NOT(ISNUMBER(G105)), "Not a valid time", IF(E105="","", IF(RIGHT(E105)="B", _xlfn.IFS(G105&gt;Data!$Z$8,"...",G105&gt;Data!$AA$8,"Stage 1",G105&gt;Data!$AB$8,"Stage 2",G105&gt;Data!$AC$8,"Stage 3",G105&gt;Data!$AD$8,"Stage 4",G105&gt;Data!$AE$8,"Stage 5",G105&gt;Data!$AF$8,"Stage 6",G105&gt;Data!$AG$8,"Stage 7",G105&gt;Data!$AH$8,"Stage 8",G105&lt;=Data!$AH$8,"Stage 9"), _xlfn.IFS(G105&gt;Data!$Z$19,"...",G105&gt;Data!$AA$19,"Stage 1",G105&gt;Data!$AB$19,"Stage 2",G105&gt;Data!$AC$19,"Stage 3",G105&gt;Data!$AD$19,"Stage 4",G105&gt;Data!$AE$19,"Stage 5",G105&gt;Data!$AF$19,"Stage 6",G105&gt;Data!$AG$19,"Stage 7",G105&gt;Data!$AH$19,"Stage 8",G105&lt;=Data!$AH$19,"Stage 9")))))</f>
        <v/>
      </c>
      <c r="K105" s="266" t="str" cm="1">
        <f t="array" ref="K105">IFERROR(_xlfn.IFNA(
                      _xlfn.IFS(
                      G105="", "",
                      G105=0, "",
                      AND(E105="U9B",G105&lt;=Data!$AI$8), "U9 Boys record",
                      AND(E105="U11B",G105&lt;=Data!$AI$13), "U11 Boys record",
                      AND(E105="U9G",G105&lt;=Data!$AI$19), "U9 Girls record",
                      AND(E105="U11G",G105&lt;=Data!$AI$24), "U11 Girls record"
                       ),""), "")</f>
        <v/>
      </c>
      <c r="L105" s="26"/>
      <c r="P105" s="191">
        <f t="shared" si="5"/>
        <v>0</v>
      </c>
      <c r="Q105" s="192">
        <f t="shared" si="6"/>
        <v>0</v>
      </c>
      <c r="R105" s="193">
        <f t="shared" si="7"/>
        <v>0</v>
      </c>
      <c r="S105" s="192">
        <f t="shared" si="8"/>
        <v>0</v>
      </c>
      <c r="T105" s="194">
        <f t="shared" si="9"/>
        <v>0</v>
      </c>
    </row>
    <row r="106" spans="1:20" s="11" customFormat="1" ht="16" customHeight="1">
      <c r="A106" s="187" t="s">
        <v>3</v>
      </c>
      <c r="B106" s="188" t="str">
        <f>IF(ISNA(VLOOKUP($F106,DECLARATIONS!C$5:D$292,2,FALSE)),"",IF(VLOOKUP($F106,DECLARATIONS!C$5:D$292,2,FALSE)="","NOT DECLARED",IF(ISNA(_xlfn.TEXTBEFORE(VLOOKUP($F106,DECLARATIONS!C$5:D$292,2,FALSE)," ")),VLOOKUP($F106,DECLARATIONS!C$5:D$292,2,FALSE),_xlfn.TEXTBEFORE(VLOOKUP($F106,DECLARATIONS!C$5:D$292,2,FALSE)," "))))</f>
        <v/>
      </c>
      <c r="C106" s="188" t="str">
        <f>IF(ISNA(VLOOKUP($F106,DECLARATIONS!C$5:D$292,2,FALSE)),"",IF(VLOOKUP($F106,DECLARATIONS!C$5:D$292,2,FALSE)="","NOT DECLARED",IF(ISNA(_xlfn.TEXTAFTER(VLOOKUP($F106,DECLARATIONS!C$5:D$292,2,FALSE)," ")),VLOOKUP($F106,DECLARATIONS!C$5:D$292,2,FALSE),_xlfn.TEXTAFTER(VLOOKUP($F106,DECLARATIONS!C$5:D$292,2,FALSE)," "))))</f>
        <v/>
      </c>
      <c r="D106" s="188" t="str">
        <f>IF(ISNA(VLOOKUP($F106,DECLARATIONS!$C$5:$G$292,5,FALSE)),"",IF(VLOOKUP($F106,DECLARATIONS!$C$5:$G$292,5,FALSE)="","NOT DECLARED",VLOOKUP($F106,DECLARATIONS!$C$5:$G$292,5,FALSE)))</f>
        <v/>
      </c>
      <c r="E106" s="188" t="str">
        <f>IF(ISNA(VLOOKUP($F106,DECLARATIONS!$C$5:$F$292,4,FALSE)),"",IF(VLOOKUP($F106,DECLARATIONS!$C$5:$F$292,4,FALSE)="","NOT DECLARED",VLOOKUP($F106,DECLARATIONS!$C$5:$F$292,4,FALSE)&amp;LEFT(VLOOKUP($F106,DECLARATIONS!$C$5:$H$292,6,FALSE))))</f>
        <v/>
      </c>
      <c r="F106" s="91"/>
      <c r="G106" s="189">
        <v>0</v>
      </c>
      <c r="H106" s="188" t="str">
        <f>IF(ISNA(VLOOKUP(F106,DECLARATIONS!C$5:D$292,2,FALSE)),"",IF(VLOOKUP(F106,DECLARATIONS!C$5:D$292,2,FALSE)="","NOTDECLARED",VLOOKUP(F106,DECLARATIONS!C$5:D$292,2,FALSE)))</f>
        <v/>
      </c>
      <c r="I106" s="190">
        <f>IF(LOWER(G106)="dnf",1,IF(T106&lt;ScoringTable!C$3,ScoringTable!I$2,VLOOKUP((1000-T106),ScoringTable!H$2:I$95,2)))</f>
        <v>0</v>
      </c>
      <c r="J106" s="186" t="str" cm="1">
        <f t="array" ref="J106">IF(OR(ISBLANK(G106),G106=0), "", IF(NOT(ISNUMBER(G106)), "Not a valid time", IF(E106="","", IF(RIGHT(E106)="B", _xlfn.IFS(G106&gt;Data!$Z$8,"...",G106&gt;Data!$AA$8,"Stage 1",G106&gt;Data!$AB$8,"Stage 2",G106&gt;Data!$AC$8,"Stage 3",G106&gt;Data!$AD$8,"Stage 4",G106&gt;Data!$AE$8,"Stage 5",G106&gt;Data!$AF$8,"Stage 6",G106&gt;Data!$AG$8,"Stage 7",G106&gt;Data!$AH$8,"Stage 8",G106&lt;=Data!$AH$8,"Stage 9"), _xlfn.IFS(G106&gt;Data!$Z$19,"...",G106&gt;Data!$AA$19,"Stage 1",G106&gt;Data!$AB$19,"Stage 2",G106&gt;Data!$AC$19,"Stage 3",G106&gt;Data!$AD$19,"Stage 4",G106&gt;Data!$AE$19,"Stage 5",G106&gt;Data!$AF$19,"Stage 6",G106&gt;Data!$AG$19,"Stage 7",G106&gt;Data!$AH$19,"Stage 8",G106&lt;=Data!$AH$19,"Stage 9")))))</f>
        <v/>
      </c>
      <c r="K106" s="266" t="str" cm="1">
        <f t="array" ref="K106">IFERROR(_xlfn.IFNA(
                      _xlfn.IFS(
                      G106="", "",
                      G106=0, "",
                      AND(E106="U9B",G106&lt;=Data!$AI$8), "U9 Boys record",
                      AND(E106="U11B",G106&lt;=Data!$AI$13), "U11 Boys record",
                      AND(E106="U9G",G106&lt;=Data!$AI$19), "U9 Girls record",
                      AND(E106="U11G",G106&lt;=Data!$AI$24), "U11 Girls record"
                       ),""), "")</f>
        <v/>
      </c>
      <c r="L106" s="26"/>
      <c r="P106" s="191">
        <f t="shared" si="5"/>
        <v>0</v>
      </c>
      <c r="Q106" s="192">
        <f t="shared" si="6"/>
        <v>0</v>
      </c>
      <c r="R106" s="193">
        <f t="shared" si="7"/>
        <v>0</v>
      </c>
      <c r="S106" s="192">
        <f t="shared" si="8"/>
        <v>0</v>
      </c>
      <c r="T106" s="194">
        <f t="shared" si="9"/>
        <v>0</v>
      </c>
    </row>
    <row r="107" spans="1:20" s="11" customFormat="1" ht="16" customHeight="1">
      <c r="A107" s="187" t="s">
        <v>3</v>
      </c>
      <c r="B107" s="188" t="str">
        <f>IF(ISNA(VLOOKUP($F107,DECLARATIONS!C$5:D$292,2,FALSE)),"",IF(VLOOKUP($F107,DECLARATIONS!C$5:D$292,2,FALSE)="","NOT DECLARED",IF(ISNA(_xlfn.TEXTBEFORE(VLOOKUP($F107,DECLARATIONS!C$5:D$292,2,FALSE)," ")),VLOOKUP($F107,DECLARATIONS!C$5:D$292,2,FALSE),_xlfn.TEXTBEFORE(VLOOKUP($F107,DECLARATIONS!C$5:D$292,2,FALSE)," "))))</f>
        <v/>
      </c>
      <c r="C107" s="188" t="str">
        <f>IF(ISNA(VLOOKUP($F107,DECLARATIONS!C$5:D$292,2,FALSE)),"",IF(VLOOKUP($F107,DECLARATIONS!C$5:D$292,2,FALSE)="","NOT DECLARED",IF(ISNA(_xlfn.TEXTAFTER(VLOOKUP($F107,DECLARATIONS!C$5:D$292,2,FALSE)," ")),VLOOKUP($F107,DECLARATIONS!C$5:D$292,2,FALSE),_xlfn.TEXTAFTER(VLOOKUP($F107,DECLARATIONS!C$5:D$292,2,FALSE)," "))))</f>
        <v/>
      </c>
      <c r="D107" s="188" t="str">
        <f>IF(ISNA(VLOOKUP($F107,DECLARATIONS!$C$5:$G$292,5,FALSE)),"",IF(VLOOKUP($F107,DECLARATIONS!$C$5:$G$292,5,FALSE)="","NOT DECLARED",VLOOKUP($F107,DECLARATIONS!$C$5:$G$292,5,FALSE)))</f>
        <v/>
      </c>
      <c r="E107" s="188" t="str">
        <f>IF(ISNA(VLOOKUP($F107,DECLARATIONS!$C$5:$F$292,4,FALSE)),"",IF(VLOOKUP($F107,DECLARATIONS!$C$5:$F$292,4,FALSE)="","NOT DECLARED",VLOOKUP($F107,DECLARATIONS!$C$5:$F$292,4,FALSE)&amp;LEFT(VLOOKUP($F107,DECLARATIONS!$C$5:$H$292,6,FALSE))))</f>
        <v/>
      </c>
      <c r="F107" s="91"/>
      <c r="G107" s="189">
        <v>0</v>
      </c>
      <c r="H107" s="188" t="str">
        <f>IF(ISNA(VLOOKUP(F107,DECLARATIONS!C$5:D$292,2,FALSE)),"",IF(VLOOKUP(F107,DECLARATIONS!C$5:D$292,2,FALSE)="","NOTDECLARED",VLOOKUP(F107,DECLARATIONS!C$5:D$292,2,FALSE)))</f>
        <v/>
      </c>
      <c r="I107" s="190">
        <f>IF(LOWER(G107)="dnf",1,IF(T107&lt;ScoringTable!C$3,ScoringTable!I$2,VLOOKUP((1000-T107),ScoringTable!H$2:I$95,2)))</f>
        <v>0</v>
      </c>
      <c r="J107" s="186" t="str" cm="1">
        <f t="array" ref="J107">IF(OR(ISBLANK(G107),G107=0), "", IF(NOT(ISNUMBER(G107)), "Not a valid time", IF(E107="","", IF(RIGHT(E107)="B", _xlfn.IFS(G107&gt;Data!$Z$8,"...",G107&gt;Data!$AA$8,"Stage 1",G107&gt;Data!$AB$8,"Stage 2",G107&gt;Data!$AC$8,"Stage 3",G107&gt;Data!$AD$8,"Stage 4",G107&gt;Data!$AE$8,"Stage 5",G107&gt;Data!$AF$8,"Stage 6",G107&gt;Data!$AG$8,"Stage 7",G107&gt;Data!$AH$8,"Stage 8",G107&lt;=Data!$AH$8,"Stage 9"), _xlfn.IFS(G107&gt;Data!$Z$19,"...",G107&gt;Data!$AA$19,"Stage 1",G107&gt;Data!$AB$19,"Stage 2",G107&gt;Data!$AC$19,"Stage 3",G107&gt;Data!$AD$19,"Stage 4",G107&gt;Data!$AE$19,"Stage 5",G107&gt;Data!$AF$19,"Stage 6",G107&gt;Data!$AG$19,"Stage 7",G107&gt;Data!$AH$19,"Stage 8",G107&lt;=Data!$AH$19,"Stage 9")))))</f>
        <v/>
      </c>
      <c r="K107" s="266" t="str" cm="1">
        <f t="array" ref="K107">IFERROR(_xlfn.IFNA(
                      _xlfn.IFS(
                      G107="", "",
                      G107=0, "",
                      AND(E107="U9B",G107&lt;=Data!$AI$8), "U9 Boys record",
                      AND(E107="U11B",G107&lt;=Data!$AI$13), "U11 Boys record",
                      AND(E107="U9G",G107&lt;=Data!$AI$19), "U9 Girls record",
                      AND(E107="U11G",G107&lt;=Data!$AI$24), "U11 Girls record"
                       ),""), "")</f>
        <v/>
      </c>
      <c r="L107" s="26"/>
      <c r="P107" s="191">
        <f t="shared" si="5"/>
        <v>0</v>
      </c>
      <c r="Q107" s="192">
        <f t="shared" si="6"/>
        <v>0</v>
      </c>
      <c r="R107" s="193">
        <f t="shared" si="7"/>
        <v>0</v>
      </c>
      <c r="S107" s="192">
        <f t="shared" si="8"/>
        <v>0</v>
      </c>
      <c r="T107" s="194">
        <f t="shared" si="9"/>
        <v>0</v>
      </c>
    </row>
    <row r="108" spans="1:20" s="11" customFormat="1" ht="16" customHeight="1">
      <c r="A108" s="187" t="s">
        <v>3</v>
      </c>
      <c r="B108" s="188" t="str">
        <f>IF(ISNA(VLOOKUP($F108,DECLARATIONS!C$5:D$292,2,FALSE)),"",IF(VLOOKUP($F108,DECLARATIONS!C$5:D$292,2,FALSE)="","NOT DECLARED",IF(ISNA(_xlfn.TEXTBEFORE(VLOOKUP($F108,DECLARATIONS!C$5:D$292,2,FALSE)," ")),VLOOKUP($F108,DECLARATIONS!C$5:D$292,2,FALSE),_xlfn.TEXTBEFORE(VLOOKUP($F108,DECLARATIONS!C$5:D$292,2,FALSE)," "))))</f>
        <v/>
      </c>
      <c r="C108" s="188" t="str">
        <f>IF(ISNA(VLOOKUP($F108,DECLARATIONS!C$5:D$292,2,FALSE)),"",IF(VLOOKUP($F108,DECLARATIONS!C$5:D$292,2,FALSE)="","NOT DECLARED",IF(ISNA(_xlfn.TEXTAFTER(VLOOKUP($F108,DECLARATIONS!C$5:D$292,2,FALSE)," ")),VLOOKUP($F108,DECLARATIONS!C$5:D$292,2,FALSE),_xlfn.TEXTAFTER(VLOOKUP($F108,DECLARATIONS!C$5:D$292,2,FALSE)," "))))</f>
        <v/>
      </c>
      <c r="D108" s="188" t="str">
        <f>IF(ISNA(VLOOKUP($F108,DECLARATIONS!$C$5:$G$292,5,FALSE)),"",IF(VLOOKUP($F108,DECLARATIONS!$C$5:$G$292,5,FALSE)="","NOT DECLARED",VLOOKUP($F108,DECLARATIONS!$C$5:$G$292,5,FALSE)))</f>
        <v/>
      </c>
      <c r="E108" s="188" t="str">
        <f>IF(ISNA(VLOOKUP($F108,DECLARATIONS!$C$5:$F$292,4,FALSE)),"",IF(VLOOKUP($F108,DECLARATIONS!$C$5:$F$292,4,FALSE)="","NOT DECLARED",VLOOKUP($F108,DECLARATIONS!$C$5:$F$292,4,FALSE)&amp;LEFT(VLOOKUP($F108,DECLARATIONS!$C$5:$H$292,6,FALSE))))</f>
        <v/>
      </c>
      <c r="F108" s="91"/>
      <c r="G108" s="189">
        <v>0</v>
      </c>
      <c r="H108" s="188" t="str">
        <f>IF(ISNA(VLOOKUP(F108,DECLARATIONS!C$5:D$292,2,FALSE)),"",IF(VLOOKUP(F108,DECLARATIONS!C$5:D$292,2,FALSE)="","NOTDECLARED",VLOOKUP(F108,DECLARATIONS!C$5:D$292,2,FALSE)))</f>
        <v/>
      </c>
      <c r="I108" s="190">
        <f>IF(LOWER(G108)="dnf",1,IF(T108&lt;ScoringTable!C$3,ScoringTable!I$2,VLOOKUP((1000-T108),ScoringTable!H$2:I$95,2)))</f>
        <v>0</v>
      </c>
      <c r="J108" s="186" t="str" cm="1">
        <f t="array" ref="J108">IF(OR(ISBLANK(G108),G108=0), "", IF(NOT(ISNUMBER(G108)), "Not a valid time", IF(E108="","", IF(RIGHT(E108)="B", _xlfn.IFS(G108&gt;Data!$Z$8,"...",G108&gt;Data!$AA$8,"Stage 1",G108&gt;Data!$AB$8,"Stage 2",G108&gt;Data!$AC$8,"Stage 3",G108&gt;Data!$AD$8,"Stage 4",G108&gt;Data!$AE$8,"Stage 5",G108&gt;Data!$AF$8,"Stage 6",G108&gt;Data!$AG$8,"Stage 7",G108&gt;Data!$AH$8,"Stage 8",G108&lt;=Data!$AH$8,"Stage 9"), _xlfn.IFS(G108&gt;Data!$Z$19,"...",G108&gt;Data!$AA$19,"Stage 1",G108&gt;Data!$AB$19,"Stage 2",G108&gt;Data!$AC$19,"Stage 3",G108&gt;Data!$AD$19,"Stage 4",G108&gt;Data!$AE$19,"Stage 5",G108&gt;Data!$AF$19,"Stage 6",G108&gt;Data!$AG$19,"Stage 7",G108&gt;Data!$AH$19,"Stage 8",G108&lt;=Data!$AH$19,"Stage 9")))))</f>
        <v/>
      </c>
      <c r="K108" s="266" t="str" cm="1">
        <f t="array" ref="K108">IFERROR(_xlfn.IFNA(
                      _xlfn.IFS(
                      G108="", "",
                      G108=0, "",
                      AND(E108="U9B",G108&lt;=Data!$AI$8), "U9 Boys record",
                      AND(E108="U11B",G108&lt;=Data!$AI$13), "U11 Boys record",
                      AND(E108="U9G",G108&lt;=Data!$AI$19), "U9 Girls record",
                      AND(E108="U11G",G108&lt;=Data!$AI$24), "U11 Girls record"
                       ),""), "")</f>
        <v/>
      </c>
      <c r="L108" s="26"/>
      <c r="P108" s="191">
        <f t="shared" si="5"/>
        <v>0</v>
      </c>
      <c r="Q108" s="192">
        <f t="shared" si="6"/>
        <v>0</v>
      </c>
      <c r="R108" s="193">
        <f t="shared" si="7"/>
        <v>0</v>
      </c>
      <c r="S108" s="192">
        <f t="shared" si="8"/>
        <v>0</v>
      </c>
      <c r="T108" s="194">
        <f t="shared" si="9"/>
        <v>0</v>
      </c>
    </row>
    <row r="109" spans="1:20" s="11" customFormat="1" ht="16" customHeight="1">
      <c r="A109" s="187" t="s">
        <v>3</v>
      </c>
      <c r="B109" s="188" t="str">
        <f>IF(ISNA(VLOOKUP($F109,DECLARATIONS!C$5:D$292,2,FALSE)),"",IF(VLOOKUP($F109,DECLARATIONS!C$5:D$292,2,FALSE)="","NOT DECLARED",IF(ISNA(_xlfn.TEXTBEFORE(VLOOKUP($F109,DECLARATIONS!C$5:D$292,2,FALSE)," ")),VLOOKUP($F109,DECLARATIONS!C$5:D$292,2,FALSE),_xlfn.TEXTBEFORE(VLOOKUP($F109,DECLARATIONS!C$5:D$292,2,FALSE)," "))))</f>
        <v/>
      </c>
      <c r="C109" s="188" t="str">
        <f>IF(ISNA(VLOOKUP($F109,DECLARATIONS!C$5:D$292,2,FALSE)),"",IF(VLOOKUP($F109,DECLARATIONS!C$5:D$292,2,FALSE)="","NOT DECLARED",IF(ISNA(_xlfn.TEXTAFTER(VLOOKUP($F109,DECLARATIONS!C$5:D$292,2,FALSE)," ")),VLOOKUP($F109,DECLARATIONS!C$5:D$292,2,FALSE),_xlfn.TEXTAFTER(VLOOKUP($F109,DECLARATIONS!C$5:D$292,2,FALSE)," "))))</f>
        <v/>
      </c>
      <c r="D109" s="188" t="str">
        <f>IF(ISNA(VLOOKUP($F109,DECLARATIONS!$C$5:$G$292,5,FALSE)),"",IF(VLOOKUP($F109,DECLARATIONS!$C$5:$G$292,5,FALSE)="","NOT DECLARED",VLOOKUP($F109,DECLARATIONS!$C$5:$G$292,5,FALSE)))</f>
        <v/>
      </c>
      <c r="E109" s="188" t="str">
        <f>IF(ISNA(VLOOKUP($F109,DECLARATIONS!$C$5:$F$292,4,FALSE)),"",IF(VLOOKUP($F109,DECLARATIONS!$C$5:$F$292,4,FALSE)="","NOT DECLARED",VLOOKUP($F109,DECLARATIONS!$C$5:$F$292,4,FALSE)&amp;LEFT(VLOOKUP($F109,DECLARATIONS!$C$5:$H$292,6,FALSE))))</f>
        <v/>
      </c>
      <c r="F109" s="91"/>
      <c r="G109" s="189">
        <v>0</v>
      </c>
      <c r="H109" s="188" t="str">
        <f>IF(ISNA(VLOOKUP(F109,DECLARATIONS!C$5:D$292,2,FALSE)),"",IF(VLOOKUP(F109,DECLARATIONS!C$5:D$292,2,FALSE)="","NOTDECLARED",VLOOKUP(F109,DECLARATIONS!C$5:D$292,2,FALSE)))</f>
        <v/>
      </c>
      <c r="I109" s="190">
        <f>IF(LOWER(G109)="dnf",1,IF(T109&lt;ScoringTable!C$3,ScoringTable!I$2,VLOOKUP((1000-T109),ScoringTable!H$2:I$95,2)))</f>
        <v>0</v>
      </c>
      <c r="J109" s="186" t="str" cm="1">
        <f t="array" ref="J109">IF(OR(ISBLANK(G109),G109=0), "", IF(NOT(ISNUMBER(G109)), "Not a valid time", IF(E109="","", IF(RIGHT(E109)="B", _xlfn.IFS(G109&gt;Data!$Z$8,"...",G109&gt;Data!$AA$8,"Stage 1",G109&gt;Data!$AB$8,"Stage 2",G109&gt;Data!$AC$8,"Stage 3",G109&gt;Data!$AD$8,"Stage 4",G109&gt;Data!$AE$8,"Stage 5",G109&gt;Data!$AF$8,"Stage 6",G109&gt;Data!$AG$8,"Stage 7",G109&gt;Data!$AH$8,"Stage 8",G109&lt;=Data!$AH$8,"Stage 9"), _xlfn.IFS(G109&gt;Data!$Z$19,"...",G109&gt;Data!$AA$19,"Stage 1",G109&gt;Data!$AB$19,"Stage 2",G109&gt;Data!$AC$19,"Stage 3",G109&gt;Data!$AD$19,"Stage 4",G109&gt;Data!$AE$19,"Stage 5",G109&gt;Data!$AF$19,"Stage 6",G109&gt;Data!$AG$19,"Stage 7",G109&gt;Data!$AH$19,"Stage 8",G109&lt;=Data!$AH$19,"Stage 9")))))</f>
        <v/>
      </c>
      <c r="K109" s="266" t="str" cm="1">
        <f t="array" ref="K109">IFERROR(_xlfn.IFNA(
                      _xlfn.IFS(
                      G109="", "",
                      G109=0, "",
                      AND(E109="U9B",G109&lt;=Data!$AI$8), "U9 Boys record",
                      AND(E109="U11B",G109&lt;=Data!$AI$13), "U11 Boys record",
                      AND(E109="U9G",G109&lt;=Data!$AI$19), "U9 Girls record",
                      AND(E109="U11G",G109&lt;=Data!$AI$24), "U11 Girls record"
                       ),""), "")</f>
        <v/>
      </c>
      <c r="L109" s="26"/>
      <c r="P109" s="191">
        <f t="shared" si="5"/>
        <v>0</v>
      </c>
      <c r="Q109" s="192">
        <f t="shared" si="6"/>
        <v>0</v>
      </c>
      <c r="R109" s="193">
        <f t="shared" si="7"/>
        <v>0</v>
      </c>
      <c r="S109" s="192">
        <f t="shared" si="8"/>
        <v>0</v>
      </c>
      <c r="T109" s="194">
        <f t="shared" si="9"/>
        <v>0</v>
      </c>
    </row>
    <row r="110" spans="1:20" s="11" customFormat="1" ht="16" customHeight="1">
      <c r="A110" s="187" t="s">
        <v>3</v>
      </c>
      <c r="B110" s="188" t="str">
        <f>IF(ISNA(VLOOKUP($F110,DECLARATIONS!C$5:D$292,2,FALSE)),"",IF(VLOOKUP($F110,DECLARATIONS!C$5:D$292,2,FALSE)="","NOT DECLARED",IF(ISNA(_xlfn.TEXTBEFORE(VLOOKUP($F110,DECLARATIONS!C$5:D$292,2,FALSE)," ")),VLOOKUP($F110,DECLARATIONS!C$5:D$292,2,FALSE),_xlfn.TEXTBEFORE(VLOOKUP($F110,DECLARATIONS!C$5:D$292,2,FALSE)," "))))</f>
        <v/>
      </c>
      <c r="C110" s="188" t="str">
        <f>IF(ISNA(VLOOKUP($F110,DECLARATIONS!C$5:D$292,2,FALSE)),"",IF(VLOOKUP($F110,DECLARATIONS!C$5:D$292,2,FALSE)="","NOT DECLARED",IF(ISNA(_xlfn.TEXTAFTER(VLOOKUP($F110,DECLARATIONS!C$5:D$292,2,FALSE)," ")),VLOOKUP($F110,DECLARATIONS!C$5:D$292,2,FALSE),_xlfn.TEXTAFTER(VLOOKUP($F110,DECLARATIONS!C$5:D$292,2,FALSE)," "))))</f>
        <v/>
      </c>
      <c r="D110" s="188" t="str">
        <f>IF(ISNA(VLOOKUP($F110,DECLARATIONS!$C$5:$G$292,5,FALSE)),"",IF(VLOOKUP($F110,DECLARATIONS!$C$5:$G$292,5,FALSE)="","NOT DECLARED",VLOOKUP($F110,DECLARATIONS!$C$5:$G$292,5,FALSE)))</f>
        <v/>
      </c>
      <c r="E110" s="188" t="str">
        <f>IF(ISNA(VLOOKUP($F110,DECLARATIONS!$C$5:$F$292,4,FALSE)),"",IF(VLOOKUP($F110,DECLARATIONS!$C$5:$F$292,4,FALSE)="","NOT DECLARED",VLOOKUP($F110,DECLARATIONS!$C$5:$F$292,4,FALSE)&amp;LEFT(VLOOKUP($F110,DECLARATIONS!$C$5:$H$292,6,FALSE))))</f>
        <v/>
      </c>
      <c r="F110" s="91"/>
      <c r="G110" s="189">
        <v>0</v>
      </c>
      <c r="H110" s="188" t="str">
        <f>IF(ISNA(VLOOKUP(F110,DECLARATIONS!C$5:D$292,2,FALSE)),"",IF(VLOOKUP(F110,DECLARATIONS!C$5:D$292,2,FALSE)="","NOTDECLARED",VLOOKUP(F110,DECLARATIONS!C$5:D$292,2,FALSE)))</f>
        <v/>
      </c>
      <c r="I110" s="190">
        <f>IF(LOWER(G110)="dnf",1,IF(T110&lt;ScoringTable!C$3,ScoringTable!I$2,VLOOKUP((1000-T110),ScoringTable!H$2:I$95,2)))</f>
        <v>0</v>
      </c>
      <c r="J110" s="186" t="str" cm="1">
        <f t="array" ref="J110">IF(OR(ISBLANK(G110),G110=0), "", IF(NOT(ISNUMBER(G110)), "Not a valid time", IF(E110="","", IF(RIGHT(E110)="B", _xlfn.IFS(G110&gt;Data!$Z$8,"...",G110&gt;Data!$AA$8,"Stage 1",G110&gt;Data!$AB$8,"Stage 2",G110&gt;Data!$AC$8,"Stage 3",G110&gt;Data!$AD$8,"Stage 4",G110&gt;Data!$AE$8,"Stage 5",G110&gt;Data!$AF$8,"Stage 6",G110&gt;Data!$AG$8,"Stage 7",G110&gt;Data!$AH$8,"Stage 8",G110&lt;=Data!$AH$8,"Stage 9"), _xlfn.IFS(G110&gt;Data!$Z$19,"...",G110&gt;Data!$AA$19,"Stage 1",G110&gt;Data!$AB$19,"Stage 2",G110&gt;Data!$AC$19,"Stage 3",G110&gt;Data!$AD$19,"Stage 4",G110&gt;Data!$AE$19,"Stage 5",G110&gt;Data!$AF$19,"Stage 6",G110&gt;Data!$AG$19,"Stage 7",G110&gt;Data!$AH$19,"Stage 8",G110&lt;=Data!$AH$19,"Stage 9")))))</f>
        <v/>
      </c>
      <c r="K110" s="266" t="str" cm="1">
        <f t="array" ref="K110">IFERROR(_xlfn.IFNA(
                      _xlfn.IFS(
                      G110="", "",
                      G110=0, "",
                      AND(E110="U9B",G110&lt;=Data!$AI$8), "U9 Boys record",
                      AND(E110="U11B",G110&lt;=Data!$AI$13), "U11 Boys record",
                      AND(E110="U9G",G110&lt;=Data!$AI$19), "U9 Girls record",
                      AND(E110="U11G",G110&lt;=Data!$AI$24), "U11 Girls record"
                       ),""), "")</f>
        <v/>
      </c>
      <c r="L110" s="26"/>
      <c r="P110" s="191">
        <f t="shared" si="5"/>
        <v>0</v>
      </c>
      <c r="Q110" s="192">
        <f t="shared" si="6"/>
        <v>0</v>
      </c>
      <c r="R110" s="193">
        <f t="shared" si="7"/>
        <v>0</v>
      </c>
      <c r="S110" s="192">
        <f t="shared" si="8"/>
        <v>0</v>
      </c>
      <c r="T110" s="194">
        <f t="shared" si="9"/>
        <v>0</v>
      </c>
    </row>
    <row r="111" spans="1:20" s="11" customFormat="1" ht="16" customHeight="1">
      <c r="A111" s="187" t="s">
        <v>3</v>
      </c>
      <c r="B111" s="188" t="str">
        <f>IF(ISNA(VLOOKUP($F111,DECLARATIONS!C$5:D$292,2,FALSE)),"",IF(VLOOKUP($F111,DECLARATIONS!C$5:D$292,2,FALSE)="","NOT DECLARED",IF(ISNA(_xlfn.TEXTBEFORE(VLOOKUP($F111,DECLARATIONS!C$5:D$292,2,FALSE)," ")),VLOOKUP($F111,DECLARATIONS!C$5:D$292,2,FALSE),_xlfn.TEXTBEFORE(VLOOKUP($F111,DECLARATIONS!C$5:D$292,2,FALSE)," "))))</f>
        <v/>
      </c>
      <c r="C111" s="188" t="str">
        <f>IF(ISNA(VLOOKUP($F111,DECLARATIONS!C$5:D$292,2,FALSE)),"",IF(VLOOKUP($F111,DECLARATIONS!C$5:D$292,2,FALSE)="","NOT DECLARED",IF(ISNA(_xlfn.TEXTAFTER(VLOOKUP($F111,DECLARATIONS!C$5:D$292,2,FALSE)," ")),VLOOKUP($F111,DECLARATIONS!C$5:D$292,2,FALSE),_xlfn.TEXTAFTER(VLOOKUP($F111,DECLARATIONS!C$5:D$292,2,FALSE)," "))))</f>
        <v/>
      </c>
      <c r="D111" s="188" t="str">
        <f>IF(ISNA(VLOOKUP($F111,DECLARATIONS!$C$5:$G$292,5,FALSE)),"",IF(VLOOKUP($F111,DECLARATIONS!$C$5:$G$292,5,FALSE)="","NOT DECLARED",VLOOKUP($F111,DECLARATIONS!$C$5:$G$292,5,FALSE)))</f>
        <v/>
      </c>
      <c r="E111" s="188" t="str">
        <f>IF(ISNA(VLOOKUP($F111,DECLARATIONS!$C$5:$F$292,4,FALSE)),"",IF(VLOOKUP($F111,DECLARATIONS!$C$5:$F$292,4,FALSE)="","NOT DECLARED",VLOOKUP($F111,DECLARATIONS!$C$5:$F$292,4,FALSE)&amp;LEFT(VLOOKUP($F111,DECLARATIONS!$C$5:$H$292,6,FALSE))))</f>
        <v/>
      </c>
      <c r="F111" s="91"/>
      <c r="G111" s="189">
        <v>0</v>
      </c>
      <c r="H111" s="188" t="str">
        <f>IF(ISNA(VLOOKUP(F111,DECLARATIONS!C$5:D$292,2,FALSE)),"",IF(VLOOKUP(F111,DECLARATIONS!C$5:D$292,2,FALSE)="","NOTDECLARED",VLOOKUP(F111,DECLARATIONS!C$5:D$292,2,FALSE)))</f>
        <v/>
      </c>
      <c r="I111" s="190">
        <f>IF(LOWER(G111)="dnf",1,IF(T111&lt;ScoringTable!C$3,ScoringTable!I$2,VLOOKUP((1000-T111),ScoringTable!H$2:I$95,2)))</f>
        <v>0</v>
      </c>
      <c r="J111" s="186" t="str" cm="1">
        <f t="array" ref="J111">IF(OR(ISBLANK(G111),G111=0), "", IF(NOT(ISNUMBER(G111)), "Not a valid time", IF(E111="","", IF(RIGHT(E111)="B", _xlfn.IFS(G111&gt;Data!$Z$8,"...",G111&gt;Data!$AA$8,"Stage 1",G111&gt;Data!$AB$8,"Stage 2",G111&gt;Data!$AC$8,"Stage 3",G111&gt;Data!$AD$8,"Stage 4",G111&gt;Data!$AE$8,"Stage 5",G111&gt;Data!$AF$8,"Stage 6",G111&gt;Data!$AG$8,"Stage 7",G111&gt;Data!$AH$8,"Stage 8",G111&lt;=Data!$AH$8,"Stage 9"), _xlfn.IFS(G111&gt;Data!$Z$19,"...",G111&gt;Data!$AA$19,"Stage 1",G111&gt;Data!$AB$19,"Stage 2",G111&gt;Data!$AC$19,"Stage 3",G111&gt;Data!$AD$19,"Stage 4",G111&gt;Data!$AE$19,"Stage 5",G111&gt;Data!$AF$19,"Stage 6",G111&gt;Data!$AG$19,"Stage 7",G111&gt;Data!$AH$19,"Stage 8",G111&lt;=Data!$AH$19,"Stage 9")))))</f>
        <v/>
      </c>
      <c r="K111" s="266" t="str" cm="1">
        <f t="array" ref="K111">IFERROR(_xlfn.IFNA(
                      _xlfn.IFS(
                      G111="", "",
                      G111=0, "",
                      AND(E111="U9B",G111&lt;=Data!$AI$8), "U9 Boys record",
                      AND(E111="U11B",G111&lt;=Data!$AI$13), "U11 Boys record",
                      AND(E111="U9G",G111&lt;=Data!$AI$19), "U9 Girls record",
                      AND(E111="U11G",G111&lt;=Data!$AI$24), "U11 Girls record"
                       ),""), "")</f>
        <v/>
      </c>
      <c r="L111" s="26"/>
      <c r="P111" s="191">
        <f t="shared" si="5"/>
        <v>0</v>
      </c>
      <c r="Q111" s="192">
        <f t="shared" si="6"/>
        <v>0</v>
      </c>
      <c r="R111" s="193">
        <f t="shared" si="7"/>
        <v>0</v>
      </c>
      <c r="S111" s="192">
        <f t="shared" si="8"/>
        <v>0</v>
      </c>
      <c r="T111" s="194">
        <f t="shared" si="9"/>
        <v>0</v>
      </c>
    </row>
    <row r="112" spans="1:20" s="11" customFormat="1" ht="16" customHeight="1">
      <c r="A112" s="187" t="s">
        <v>3</v>
      </c>
      <c r="B112" s="188" t="str">
        <f>IF(ISNA(VLOOKUP($F112,DECLARATIONS!C$5:D$292,2,FALSE)),"",IF(VLOOKUP($F112,DECLARATIONS!C$5:D$292,2,FALSE)="","NOT DECLARED",IF(ISNA(_xlfn.TEXTBEFORE(VLOOKUP($F112,DECLARATIONS!C$5:D$292,2,FALSE)," ")),VLOOKUP($F112,DECLARATIONS!C$5:D$292,2,FALSE),_xlfn.TEXTBEFORE(VLOOKUP($F112,DECLARATIONS!C$5:D$292,2,FALSE)," "))))</f>
        <v/>
      </c>
      <c r="C112" s="188" t="str">
        <f>IF(ISNA(VLOOKUP($F112,DECLARATIONS!C$5:D$292,2,FALSE)),"",IF(VLOOKUP($F112,DECLARATIONS!C$5:D$292,2,FALSE)="","NOT DECLARED",IF(ISNA(_xlfn.TEXTAFTER(VLOOKUP($F112,DECLARATIONS!C$5:D$292,2,FALSE)," ")),VLOOKUP($F112,DECLARATIONS!C$5:D$292,2,FALSE),_xlfn.TEXTAFTER(VLOOKUP($F112,DECLARATIONS!C$5:D$292,2,FALSE)," "))))</f>
        <v/>
      </c>
      <c r="D112" s="188" t="str">
        <f>IF(ISNA(VLOOKUP($F112,DECLARATIONS!$C$5:$G$292,5,FALSE)),"",IF(VLOOKUP($F112,DECLARATIONS!$C$5:$G$292,5,FALSE)="","NOT DECLARED",VLOOKUP($F112,DECLARATIONS!$C$5:$G$292,5,FALSE)))</f>
        <v/>
      </c>
      <c r="E112" s="188" t="str">
        <f>IF(ISNA(VLOOKUP($F112,DECLARATIONS!$C$5:$F$292,4,FALSE)),"",IF(VLOOKUP($F112,DECLARATIONS!$C$5:$F$292,4,FALSE)="","NOT DECLARED",VLOOKUP($F112,DECLARATIONS!$C$5:$F$292,4,FALSE)&amp;LEFT(VLOOKUP($F112,DECLARATIONS!$C$5:$H$292,6,FALSE))))</f>
        <v/>
      </c>
      <c r="F112" s="91"/>
      <c r="G112" s="189">
        <v>0</v>
      </c>
      <c r="H112" s="188" t="str">
        <f>IF(ISNA(VLOOKUP(F112,DECLARATIONS!C$5:D$292,2,FALSE)),"",IF(VLOOKUP(F112,DECLARATIONS!C$5:D$292,2,FALSE)="","NOTDECLARED",VLOOKUP(F112,DECLARATIONS!C$5:D$292,2,FALSE)))</f>
        <v/>
      </c>
      <c r="I112" s="190">
        <f>IF(LOWER(G112)="dnf",1,IF(T112&lt;ScoringTable!C$3,ScoringTable!I$2,VLOOKUP((1000-T112),ScoringTable!H$2:I$95,2)))</f>
        <v>0</v>
      </c>
      <c r="J112" s="186" t="str" cm="1">
        <f t="array" ref="J112">IF(OR(ISBLANK(G112),G112=0), "", IF(NOT(ISNUMBER(G112)), "Not a valid time", IF(E112="","", IF(RIGHT(E112)="B", _xlfn.IFS(G112&gt;Data!$Z$8,"...",G112&gt;Data!$AA$8,"Stage 1",G112&gt;Data!$AB$8,"Stage 2",G112&gt;Data!$AC$8,"Stage 3",G112&gt;Data!$AD$8,"Stage 4",G112&gt;Data!$AE$8,"Stage 5",G112&gt;Data!$AF$8,"Stage 6",G112&gt;Data!$AG$8,"Stage 7",G112&gt;Data!$AH$8,"Stage 8",G112&lt;=Data!$AH$8,"Stage 9"), _xlfn.IFS(G112&gt;Data!$Z$19,"...",G112&gt;Data!$AA$19,"Stage 1",G112&gt;Data!$AB$19,"Stage 2",G112&gt;Data!$AC$19,"Stage 3",G112&gt;Data!$AD$19,"Stage 4",G112&gt;Data!$AE$19,"Stage 5",G112&gt;Data!$AF$19,"Stage 6",G112&gt;Data!$AG$19,"Stage 7",G112&gt;Data!$AH$19,"Stage 8",G112&lt;=Data!$AH$19,"Stage 9")))))</f>
        <v/>
      </c>
      <c r="K112" s="266" t="str" cm="1">
        <f t="array" ref="K112">IFERROR(_xlfn.IFNA(
                      _xlfn.IFS(
                      G112="", "",
                      G112=0, "",
                      AND(E112="U9B",G112&lt;=Data!$AI$8), "U9 Boys record",
                      AND(E112="U11B",G112&lt;=Data!$AI$13), "U11 Boys record",
                      AND(E112="U9G",G112&lt;=Data!$AI$19), "U9 Girls record",
                      AND(E112="U11G",G112&lt;=Data!$AI$24), "U11 Girls record"
                       ),""), "")</f>
        <v/>
      </c>
      <c r="L112" s="26"/>
      <c r="P112" s="191">
        <f t="shared" si="5"/>
        <v>0</v>
      </c>
      <c r="Q112" s="192">
        <f t="shared" si="6"/>
        <v>0</v>
      </c>
      <c r="R112" s="193">
        <f t="shared" si="7"/>
        <v>0</v>
      </c>
      <c r="S112" s="192">
        <f t="shared" si="8"/>
        <v>0</v>
      </c>
      <c r="T112" s="194">
        <f t="shared" si="9"/>
        <v>0</v>
      </c>
    </row>
    <row r="113" spans="1:20" s="11" customFormat="1" ht="16" customHeight="1">
      <c r="A113" s="187" t="s">
        <v>3</v>
      </c>
      <c r="B113" s="188" t="str">
        <f>IF(ISNA(VLOOKUP($F113,DECLARATIONS!C$5:D$292,2,FALSE)),"",IF(VLOOKUP($F113,DECLARATIONS!C$5:D$292,2,FALSE)="","NOT DECLARED",IF(ISNA(_xlfn.TEXTBEFORE(VLOOKUP($F113,DECLARATIONS!C$5:D$292,2,FALSE)," ")),VLOOKUP($F113,DECLARATIONS!C$5:D$292,2,FALSE),_xlfn.TEXTBEFORE(VLOOKUP($F113,DECLARATIONS!C$5:D$292,2,FALSE)," "))))</f>
        <v/>
      </c>
      <c r="C113" s="188" t="str">
        <f>IF(ISNA(VLOOKUP($F113,DECLARATIONS!C$5:D$292,2,FALSE)),"",IF(VLOOKUP($F113,DECLARATIONS!C$5:D$292,2,FALSE)="","NOT DECLARED",IF(ISNA(_xlfn.TEXTAFTER(VLOOKUP($F113,DECLARATIONS!C$5:D$292,2,FALSE)," ")),VLOOKUP($F113,DECLARATIONS!C$5:D$292,2,FALSE),_xlfn.TEXTAFTER(VLOOKUP($F113,DECLARATIONS!C$5:D$292,2,FALSE)," "))))</f>
        <v/>
      </c>
      <c r="D113" s="188" t="str">
        <f>IF(ISNA(VLOOKUP($F113,DECLARATIONS!$C$5:$G$292,5,FALSE)),"",IF(VLOOKUP($F113,DECLARATIONS!$C$5:$G$292,5,FALSE)="","NOT DECLARED",VLOOKUP($F113,DECLARATIONS!$C$5:$G$292,5,FALSE)))</f>
        <v/>
      </c>
      <c r="E113" s="188" t="str">
        <f>IF(ISNA(VLOOKUP($F113,DECLARATIONS!$C$5:$F$292,4,FALSE)),"",IF(VLOOKUP($F113,DECLARATIONS!$C$5:$F$292,4,FALSE)="","NOT DECLARED",VLOOKUP($F113,DECLARATIONS!$C$5:$F$292,4,FALSE)&amp;LEFT(VLOOKUP($F113,DECLARATIONS!$C$5:$H$292,6,FALSE))))</f>
        <v/>
      </c>
      <c r="F113" s="91"/>
      <c r="G113" s="189">
        <v>0</v>
      </c>
      <c r="H113" s="188" t="str">
        <f>IF(ISNA(VLOOKUP(F113,DECLARATIONS!C$5:D$292,2,FALSE)),"",IF(VLOOKUP(F113,DECLARATIONS!C$5:D$292,2,FALSE)="","NOTDECLARED",VLOOKUP(F113,DECLARATIONS!C$5:D$292,2,FALSE)))</f>
        <v/>
      </c>
      <c r="I113" s="190">
        <f>IF(LOWER(G113)="dnf",1,IF(T113&lt;ScoringTable!C$3,ScoringTable!I$2,VLOOKUP((1000-T113),ScoringTable!H$2:I$95,2)))</f>
        <v>0</v>
      </c>
      <c r="J113" s="186" t="str" cm="1">
        <f t="array" ref="J113">IF(OR(ISBLANK(G113),G113=0), "", IF(NOT(ISNUMBER(G113)), "Not a valid time", IF(E113="","", IF(RIGHT(E113)="B", _xlfn.IFS(G113&gt;Data!$Z$8,"...",G113&gt;Data!$AA$8,"Stage 1",G113&gt;Data!$AB$8,"Stage 2",G113&gt;Data!$AC$8,"Stage 3",G113&gt;Data!$AD$8,"Stage 4",G113&gt;Data!$AE$8,"Stage 5",G113&gt;Data!$AF$8,"Stage 6",G113&gt;Data!$AG$8,"Stage 7",G113&gt;Data!$AH$8,"Stage 8",G113&lt;=Data!$AH$8,"Stage 9"), _xlfn.IFS(G113&gt;Data!$Z$19,"...",G113&gt;Data!$AA$19,"Stage 1",G113&gt;Data!$AB$19,"Stage 2",G113&gt;Data!$AC$19,"Stage 3",G113&gt;Data!$AD$19,"Stage 4",G113&gt;Data!$AE$19,"Stage 5",G113&gt;Data!$AF$19,"Stage 6",G113&gt;Data!$AG$19,"Stage 7",G113&gt;Data!$AH$19,"Stage 8",G113&lt;=Data!$AH$19,"Stage 9")))))</f>
        <v/>
      </c>
      <c r="K113" s="266" t="str" cm="1">
        <f t="array" ref="K113">IFERROR(_xlfn.IFNA(
                      _xlfn.IFS(
                      G113="", "",
                      G113=0, "",
                      AND(E113="U9B",G113&lt;=Data!$AI$8), "U9 Boys record",
                      AND(E113="U11B",G113&lt;=Data!$AI$13), "U11 Boys record",
                      AND(E113="U9G",G113&lt;=Data!$AI$19), "U9 Girls record",
                      AND(E113="U11G",G113&lt;=Data!$AI$24), "U11 Girls record"
                       ),""), "")</f>
        <v/>
      </c>
      <c r="L113" s="26"/>
      <c r="P113" s="191">
        <f t="shared" si="5"/>
        <v>0</v>
      </c>
      <c r="Q113" s="192">
        <f t="shared" si="6"/>
        <v>0</v>
      </c>
      <c r="R113" s="193">
        <f t="shared" si="7"/>
        <v>0</v>
      </c>
      <c r="S113" s="192">
        <f t="shared" si="8"/>
        <v>0</v>
      </c>
      <c r="T113" s="194">
        <f t="shared" si="9"/>
        <v>0</v>
      </c>
    </row>
    <row r="114" spans="1:20" s="11" customFormat="1" ht="16" customHeight="1">
      <c r="A114" s="187" t="s">
        <v>3</v>
      </c>
      <c r="B114" s="188" t="str">
        <f>IF(ISNA(VLOOKUP($F114,DECLARATIONS!C$5:D$292,2,FALSE)),"",IF(VLOOKUP($F114,DECLARATIONS!C$5:D$292,2,FALSE)="","NOT DECLARED",IF(ISNA(_xlfn.TEXTBEFORE(VLOOKUP($F114,DECLARATIONS!C$5:D$292,2,FALSE)," ")),VLOOKUP($F114,DECLARATIONS!C$5:D$292,2,FALSE),_xlfn.TEXTBEFORE(VLOOKUP($F114,DECLARATIONS!C$5:D$292,2,FALSE)," "))))</f>
        <v/>
      </c>
      <c r="C114" s="188" t="str">
        <f>IF(ISNA(VLOOKUP($F114,DECLARATIONS!C$5:D$292,2,FALSE)),"",IF(VLOOKUP($F114,DECLARATIONS!C$5:D$292,2,FALSE)="","NOT DECLARED",IF(ISNA(_xlfn.TEXTAFTER(VLOOKUP($F114,DECLARATIONS!C$5:D$292,2,FALSE)," ")),VLOOKUP($F114,DECLARATIONS!C$5:D$292,2,FALSE),_xlfn.TEXTAFTER(VLOOKUP($F114,DECLARATIONS!C$5:D$292,2,FALSE)," "))))</f>
        <v/>
      </c>
      <c r="D114" s="188" t="str">
        <f>IF(ISNA(VLOOKUP($F114,DECLARATIONS!$C$5:$G$292,5,FALSE)),"",IF(VLOOKUP($F114,DECLARATIONS!$C$5:$G$292,5,FALSE)="","NOT DECLARED",VLOOKUP($F114,DECLARATIONS!$C$5:$G$292,5,FALSE)))</f>
        <v/>
      </c>
      <c r="E114" s="188" t="str">
        <f>IF(ISNA(VLOOKUP($F114,DECLARATIONS!$C$5:$F$292,4,FALSE)),"",IF(VLOOKUP($F114,DECLARATIONS!$C$5:$F$292,4,FALSE)="","NOT DECLARED",VLOOKUP($F114,DECLARATIONS!$C$5:$F$292,4,FALSE)&amp;LEFT(VLOOKUP($F114,DECLARATIONS!$C$5:$H$292,6,FALSE))))</f>
        <v/>
      </c>
      <c r="F114" s="91"/>
      <c r="G114" s="189">
        <v>0</v>
      </c>
      <c r="H114" s="188" t="str">
        <f>IF(ISNA(VLOOKUP(F114,DECLARATIONS!C$5:D$292,2,FALSE)),"",IF(VLOOKUP(F114,DECLARATIONS!C$5:D$292,2,FALSE)="","NOTDECLARED",VLOOKUP(F114,DECLARATIONS!C$5:D$292,2,FALSE)))</f>
        <v/>
      </c>
      <c r="I114" s="190">
        <f>IF(LOWER(G114)="dnf",1,IF(T114&lt;ScoringTable!C$3,ScoringTable!I$2,VLOOKUP((1000-T114),ScoringTable!H$2:I$95,2)))</f>
        <v>0</v>
      </c>
      <c r="J114" s="186" t="str" cm="1">
        <f t="array" ref="J114">IF(OR(ISBLANK(G114),G114=0), "", IF(NOT(ISNUMBER(G114)), "Not a valid time", IF(E114="","", IF(RIGHT(E114)="B", _xlfn.IFS(G114&gt;Data!$Z$8,"...",G114&gt;Data!$AA$8,"Stage 1",G114&gt;Data!$AB$8,"Stage 2",G114&gt;Data!$AC$8,"Stage 3",G114&gt;Data!$AD$8,"Stage 4",G114&gt;Data!$AE$8,"Stage 5",G114&gt;Data!$AF$8,"Stage 6",G114&gt;Data!$AG$8,"Stage 7",G114&gt;Data!$AH$8,"Stage 8",G114&lt;=Data!$AH$8,"Stage 9"), _xlfn.IFS(G114&gt;Data!$Z$19,"...",G114&gt;Data!$AA$19,"Stage 1",G114&gt;Data!$AB$19,"Stage 2",G114&gt;Data!$AC$19,"Stage 3",G114&gt;Data!$AD$19,"Stage 4",G114&gt;Data!$AE$19,"Stage 5",G114&gt;Data!$AF$19,"Stage 6",G114&gt;Data!$AG$19,"Stage 7",G114&gt;Data!$AH$19,"Stage 8",G114&lt;=Data!$AH$19,"Stage 9")))))</f>
        <v/>
      </c>
      <c r="K114" s="266" t="str" cm="1">
        <f t="array" ref="K114">IFERROR(_xlfn.IFNA(
                      _xlfn.IFS(
                      G114="", "",
                      G114=0, "",
                      AND(E114="U9B",G114&lt;=Data!$AI$8), "U9 Boys record",
                      AND(E114="U11B",G114&lt;=Data!$AI$13), "U11 Boys record",
                      AND(E114="U9G",G114&lt;=Data!$AI$19), "U9 Girls record",
                      AND(E114="U11G",G114&lt;=Data!$AI$24), "U11 Girls record"
                       ),""), "")</f>
        <v/>
      </c>
      <c r="L114" s="26"/>
      <c r="P114" s="191">
        <f t="shared" si="5"/>
        <v>0</v>
      </c>
      <c r="Q114" s="192">
        <f t="shared" si="6"/>
        <v>0</v>
      </c>
      <c r="R114" s="193">
        <f t="shared" si="7"/>
        <v>0</v>
      </c>
      <c r="S114" s="192">
        <f t="shared" si="8"/>
        <v>0</v>
      </c>
      <c r="T114" s="194">
        <f t="shared" si="9"/>
        <v>0</v>
      </c>
    </row>
    <row r="115" spans="1:20" s="11" customFormat="1" ht="16" customHeight="1">
      <c r="A115" s="187" t="s">
        <v>3</v>
      </c>
      <c r="B115" s="188" t="str">
        <f>IF(ISNA(VLOOKUP($F115,DECLARATIONS!C$5:D$292,2,FALSE)),"",IF(VLOOKUP($F115,DECLARATIONS!C$5:D$292,2,FALSE)="","NOT DECLARED",IF(ISNA(_xlfn.TEXTBEFORE(VLOOKUP($F115,DECLARATIONS!C$5:D$292,2,FALSE)," ")),VLOOKUP($F115,DECLARATIONS!C$5:D$292,2,FALSE),_xlfn.TEXTBEFORE(VLOOKUP($F115,DECLARATIONS!C$5:D$292,2,FALSE)," "))))</f>
        <v/>
      </c>
      <c r="C115" s="188" t="str">
        <f>IF(ISNA(VLOOKUP($F115,DECLARATIONS!C$5:D$292,2,FALSE)),"",IF(VLOOKUP($F115,DECLARATIONS!C$5:D$292,2,FALSE)="","NOT DECLARED",IF(ISNA(_xlfn.TEXTAFTER(VLOOKUP($F115,DECLARATIONS!C$5:D$292,2,FALSE)," ")),VLOOKUP($F115,DECLARATIONS!C$5:D$292,2,FALSE),_xlfn.TEXTAFTER(VLOOKUP($F115,DECLARATIONS!C$5:D$292,2,FALSE)," "))))</f>
        <v/>
      </c>
      <c r="D115" s="188" t="str">
        <f>IF(ISNA(VLOOKUP($F115,DECLARATIONS!$C$5:$G$292,5,FALSE)),"",IF(VLOOKUP($F115,DECLARATIONS!$C$5:$G$292,5,FALSE)="","NOT DECLARED",VLOOKUP($F115,DECLARATIONS!$C$5:$G$292,5,FALSE)))</f>
        <v/>
      </c>
      <c r="E115" s="188" t="str">
        <f>IF(ISNA(VLOOKUP($F115,DECLARATIONS!$C$5:$F$292,4,FALSE)),"",IF(VLOOKUP($F115,DECLARATIONS!$C$5:$F$292,4,FALSE)="","NOT DECLARED",VLOOKUP($F115,DECLARATIONS!$C$5:$F$292,4,FALSE)&amp;LEFT(VLOOKUP($F115,DECLARATIONS!$C$5:$H$292,6,FALSE))))</f>
        <v/>
      </c>
      <c r="F115" s="91"/>
      <c r="G115" s="189">
        <v>0</v>
      </c>
      <c r="H115" s="188" t="str">
        <f>IF(ISNA(VLOOKUP(F115,DECLARATIONS!C$5:D$292,2,FALSE)),"",IF(VLOOKUP(F115,DECLARATIONS!C$5:D$292,2,FALSE)="","NOTDECLARED",VLOOKUP(F115,DECLARATIONS!C$5:D$292,2,FALSE)))</f>
        <v/>
      </c>
      <c r="I115" s="190">
        <f>IF(LOWER(G115)="dnf",1,IF(T115&lt;ScoringTable!C$3,ScoringTable!I$2,VLOOKUP((1000-T115),ScoringTable!H$2:I$95,2)))</f>
        <v>0</v>
      </c>
      <c r="J115" s="186" t="str" cm="1">
        <f t="array" ref="J115">IF(OR(ISBLANK(G115),G115=0), "", IF(NOT(ISNUMBER(G115)), "Not a valid time", IF(E115="","", IF(RIGHT(E115)="B", _xlfn.IFS(G115&gt;Data!$Z$8,"...",G115&gt;Data!$AA$8,"Stage 1",G115&gt;Data!$AB$8,"Stage 2",G115&gt;Data!$AC$8,"Stage 3",G115&gt;Data!$AD$8,"Stage 4",G115&gt;Data!$AE$8,"Stage 5",G115&gt;Data!$AF$8,"Stage 6",G115&gt;Data!$AG$8,"Stage 7",G115&gt;Data!$AH$8,"Stage 8",G115&lt;=Data!$AH$8,"Stage 9"), _xlfn.IFS(G115&gt;Data!$Z$19,"...",G115&gt;Data!$AA$19,"Stage 1",G115&gt;Data!$AB$19,"Stage 2",G115&gt;Data!$AC$19,"Stage 3",G115&gt;Data!$AD$19,"Stage 4",G115&gt;Data!$AE$19,"Stage 5",G115&gt;Data!$AF$19,"Stage 6",G115&gt;Data!$AG$19,"Stage 7",G115&gt;Data!$AH$19,"Stage 8",G115&lt;=Data!$AH$19,"Stage 9")))))</f>
        <v/>
      </c>
      <c r="K115" s="266" t="str" cm="1">
        <f t="array" ref="K115">IFERROR(_xlfn.IFNA(
                      _xlfn.IFS(
                      G115="", "",
                      G115=0, "",
                      AND(E115="U9B",G115&lt;=Data!$AI$8), "U9 Boys record",
                      AND(E115="U11B",G115&lt;=Data!$AI$13), "U11 Boys record",
                      AND(E115="U9G",G115&lt;=Data!$AI$19), "U9 Girls record",
                      AND(E115="U11G",G115&lt;=Data!$AI$24), "U11 Girls record"
                       ),""), "")</f>
        <v/>
      </c>
      <c r="L115" s="26"/>
      <c r="P115" s="191">
        <f t="shared" si="5"/>
        <v>0</v>
      </c>
      <c r="Q115" s="192">
        <f t="shared" si="6"/>
        <v>0</v>
      </c>
      <c r="R115" s="193">
        <f t="shared" si="7"/>
        <v>0</v>
      </c>
      <c r="S115" s="192">
        <f t="shared" si="8"/>
        <v>0</v>
      </c>
      <c r="T115" s="194">
        <f t="shared" si="9"/>
        <v>0</v>
      </c>
    </row>
    <row r="116" spans="1:20" s="11" customFormat="1" ht="16" customHeight="1">
      <c r="A116" s="187" t="s">
        <v>3</v>
      </c>
      <c r="B116" s="188" t="str">
        <f>IF(ISNA(VLOOKUP($F116,DECLARATIONS!C$5:D$292,2,FALSE)),"",IF(VLOOKUP($F116,DECLARATIONS!C$5:D$292,2,FALSE)="","NOT DECLARED",IF(ISNA(_xlfn.TEXTBEFORE(VLOOKUP($F116,DECLARATIONS!C$5:D$292,2,FALSE)," ")),VLOOKUP($F116,DECLARATIONS!C$5:D$292,2,FALSE),_xlfn.TEXTBEFORE(VLOOKUP($F116,DECLARATIONS!C$5:D$292,2,FALSE)," "))))</f>
        <v/>
      </c>
      <c r="C116" s="188" t="str">
        <f>IF(ISNA(VLOOKUP($F116,DECLARATIONS!C$5:D$292,2,FALSE)),"",IF(VLOOKUP($F116,DECLARATIONS!C$5:D$292,2,FALSE)="","NOT DECLARED",IF(ISNA(_xlfn.TEXTAFTER(VLOOKUP($F116,DECLARATIONS!C$5:D$292,2,FALSE)," ")),VLOOKUP($F116,DECLARATIONS!C$5:D$292,2,FALSE),_xlfn.TEXTAFTER(VLOOKUP($F116,DECLARATIONS!C$5:D$292,2,FALSE)," "))))</f>
        <v/>
      </c>
      <c r="D116" s="188" t="str">
        <f>IF(ISNA(VLOOKUP($F116,DECLARATIONS!$C$5:$G$292,5,FALSE)),"",IF(VLOOKUP($F116,DECLARATIONS!$C$5:$G$292,5,FALSE)="","NOT DECLARED",VLOOKUP($F116,DECLARATIONS!$C$5:$G$292,5,FALSE)))</f>
        <v/>
      </c>
      <c r="E116" s="188" t="str">
        <f>IF(ISNA(VLOOKUP($F116,DECLARATIONS!$C$5:$F$292,4,FALSE)),"",IF(VLOOKUP($F116,DECLARATIONS!$C$5:$F$292,4,FALSE)="","NOT DECLARED",VLOOKUP($F116,DECLARATIONS!$C$5:$F$292,4,FALSE)&amp;LEFT(VLOOKUP($F116,DECLARATIONS!$C$5:$H$292,6,FALSE))))</f>
        <v/>
      </c>
      <c r="F116" s="91"/>
      <c r="G116" s="189">
        <v>0</v>
      </c>
      <c r="H116" s="188" t="str">
        <f>IF(ISNA(VLOOKUP(F116,DECLARATIONS!C$5:D$292,2,FALSE)),"",IF(VLOOKUP(F116,DECLARATIONS!C$5:D$292,2,FALSE)="","NOTDECLARED",VLOOKUP(F116,DECLARATIONS!C$5:D$292,2,FALSE)))</f>
        <v/>
      </c>
      <c r="I116" s="190">
        <f>IF(LOWER(G116)="dnf",1,IF(T116&lt;ScoringTable!C$3,ScoringTable!I$2,VLOOKUP((1000-T116),ScoringTable!H$2:I$95,2)))</f>
        <v>0</v>
      </c>
      <c r="J116" s="186" t="str" cm="1">
        <f t="array" ref="J116">IF(OR(ISBLANK(G116),G116=0), "", IF(NOT(ISNUMBER(G116)), "Not a valid time", IF(E116="","", IF(RIGHT(E116)="B", _xlfn.IFS(G116&gt;Data!$Z$8,"...",G116&gt;Data!$AA$8,"Stage 1",G116&gt;Data!$AB$8,"Stage 2",G116&gt;Data!$AC$8,"Stage 3",G116&gt;Data!$AD$8,"Stage 4",G116&gt;Data!$AE$8,"Stage 5",G116&gt;Data!$AF$8,"Stage 6",G116&gt;Data!$AG$8,"Stage 7",G116&gt;Data!$AH$8,"Stage 8",G116&lt;=Data!$AH$8,"Stage 9"), _xlfn.IFS(G116&gt;Data!$Z$19,"...",G116&gt;Data!$AA$19,"Stage 1",G116&gt;Data!$AB$19,"Stage 2",G116&gt;Data!$AC$19,"Stage 3",G116&gt;Data!$AD$19,"Stage 4",G116&gt;Data!$AE$19,"Stage 5",G116&gt;Data!$AF$19,"Stage 6",G116&gt;Data!$AG$19,"Stage 7",G116&gt;Data!$AH$19,"Stage 8",G116&lt;=Data!$AH$19,"Stage 9")))))</f>
        <v/>
      </c>
      <c r="K116" s="266" t="str" cm="1">
        <f t="array" ref="K116">IFERROR(_xlfn.IFNA(
                      _xlfn.IFS(
                      G116="", "",
                      G116=0, "",
                      AND(E116="U9B",G116&lt;=Data!$AI$8), "U9 Boys record",
                      AND(E116="U11B",G116&lt;=Data!$AI$13), "U11 Boys record",
                      AND(E116="U9G",G116&lt;=Data!$AI$19), "U9 Girls record",
                      AND(E116="U11G",G116&lt;=Data!$AI$24), "U11 Girls record"
                       ),""), "")</f>
        <v/>
      </c>
      <c r="L116" s="26"/>
      <c r="P116" s="191">
        <f t="shared" si="5"/>
        <v>0</v>
      </c>
      <c r="Q116" s="192">
        <f t="shared" si="6"/>
        <v>0</v>
      </c>
      <c r="R116" s="193">
        <f t="shared" si="7"/>
        <v>0</v>
      </c>
      <c r="S116" s="192">
        <f t="shared" si="8"/>
        <v>0</v>
      </c>
      <c r="T116" s="194">
        <f t="shared" si="9"/>
        <v>0</v>
      </c>
    </row>
    <row r="117" spans="1:20" s="11" customFormat="1" ht="16" customHeight="1">
      <c r="A117" s="187" t="s">
        <v>3</v>
      </c>
      <c r="B117" s="188" t="str">
        <f>IF(ISNA(VLOOKUP($F117,DECLARATIONS!C$5:D$292,2,FALSE)),"",IF(VLOOKUP($F117,DECLARATIONS!C$5:D$292,2,FALSE)="","NOT DECLARED",IF(ISNA(_xlfn.TEXTBEFORE(VLOOKUP($F117,DECLARATIONS!C$5:D$292,2,FALSE)," ")),VLOOKUP($F117,DECLARATIONS!C$5:D$292,2,FALSE),_xlfn.TEXTBEFORE(VLOOKUP($F117,DECLARATIONS!C$5:D$292,2,FALSE)," "))))</f>
        <v/>
      </c>
      <c r="C117" s="188" t="str">
        <f>IF(ISNA(VLOOKUP($F117,DECLARATIONS!C$5:D$292,2,FALSE)),"",IF(VLOOKUP($F117,DECLARATIONS!C$5:D$292,2,FALSE)="","NOT DECLARED",IF(ISNA(_xlfn.TEXTAFTER(VLOOKUP($F117,DECLARATIONS!C$5:D$292,2,FALSE)," ")),VLOOKUP($F117,DECLARATIONS!C$5:D$292,2,FALSE),_xlfn.TEXTAFTER(VLOOKUP($F117,DECLARATIONS!C$5:D$292,2,FALSE)," "))))</f>
        <v/>
      </c>
      <c r="D117" s="188" t="str">
        <f>IF(ISNA(VLOOKUP($F117,DECLARATIONS!$C$5:$G$292,5,FALSE)),"",IF(VLOOKUP($F117,DECLARATIONS!$C$5:$G$292,5,FALSE)="","NOT DECLARED",VLOOKUP($F117,DECLARATIONS!$C$5:$G$292,5,FALSE)))</f>
        <v/>
      </c>
      <c r="E117" s="188" t="str">
        <f>IF(ISNA(VLOOKUP($F117,DECLARATIONS!$C$5:$F$292,4,FALSE)),"",IF(VLOOKUP($F117,DECLARATIONS!$C$5:$F$292,4,FALSE)="","NOT DECLARED",VLOOKUP($F117,DECLARATIONS!$C$5:$F$292,4,FALSE)&amp;LEFT(VLOOKUP($F117,DECLARATIONS!$C$5:$H$292,6,FALSE))))</f>
        <v/>
      </c>
      <c r="F117" s="91"/>
      <c r="G117" s="189">
        <v>0</v>
      </c>
      <c r="H117" s="188" t="str">
        <f>IF(ISNA(VLOOKUP(F117,DECLARATIONS!C$5:D$292,2,FALSE)),"",IF(VLOOKUP(F117,DECLARATIONS!C$5:D$292,2,FALSE)="","NOTDECLARED",VLOOKUP(F117,DECLARATIONS!C$5:D$292,2,FALSE)))</f>
        <v/>
      </c>
      <c r="I117" s="190">
        <f>IF(LOWER(G117)="dnf",1,IF(T117&lt;ScoringTable!C$3,ScoringTable!I$2,VLOOKUP((1000-T117),ScoringTable!H$2:I$95,2)))</f>
        <v>0</v>
      </c>
      <c r="J117" s="186" t="str" cm="1">
        <f t="array" ref="J117">IF(OR(ISBLANK(G117),G117=0), "", IF(NOT(ISNUMBER(G117)), "Not a valid time", IF(E117="","", IF(RIGHT(E117)="B", _xlfn.IFS(G117&gt;Data!$Z$8,"...",G117&gt;Data!$AA$8,"Stage 1",G117&gt;Data!$AB$8,"Stage 2",G117&gt;Data!$AC$8,"Stage 3",G117&gt;Data!$AD$8,"Stage 4",G117&gt;Data!$AE$8,"Stage 5",G117&gt;Data!$AF$8,"Stage 6",G117&gt;Data!$AG$8,"Stage 7",G117&gt;Data!$AH$8,"Stage 8",G117&lt;=Data!$AH$8,"Stage 9"), _xlfn.IFS(G117&gt;Data!$Z$19,"...",G117&gt;Data!$AA$19,"Stage 1",G117&gt;Data!$AB$19,"Stage 2",G117&gt;Data!$AC$19,"Stage 3",G117&gt;Data!$AD$19,"Stage 4",G117&gt;Data!$AE$19,"Stage 5",G117&gt;Data!$AF$19,"Stage 6",G117&gt;Data!$AG$19,"Stage 7",G117&gt;Data!$AH$19,"Stage 8",G117&lt;=Data!$AH$19,"Stage 9")))))</f>
        <v/>
      </c>
      <c r="K117" s="266" t="str" cm="1">
        <f t="array" ref="K117">IFERROR(_xlfn.IFNA(
                      _xlfn.IFS(
                      G117="", "",
                      G117=0, "",
                      AND(E117="U9B",G117&lt;=Data!$AI$8), "U9 Boys record",
                      AND(E117="U11B",G117&lt;=Data!$AI$13), "U11 Boys record",
                      AND(E117="U9G",G117&lt;=Data!$AI$19), "U9 Girls record",
                      AND(E117="U11G",G117&lt;=Data!$AI$24), "U11 Girls record"
                       ),""), "")</f>
        <v/>
      </c>
      <c r="L117" s="26"/>
      <c r="P117" s="191">
        <f t="shared" si="5"/>
        <v>0</v>
      </c>
      <c r="Q117" s="192">
        <f t="shared" si="6"/>
        <v>0</v>
      </c>
      <c r="R117" s="193">
        <f t="shared" si="7"/>
        <v>0</v>
      </c>
      <c r="S117" s="192">
        <f t="shared" si="8"/>
        <v>0</v>
      </c>
      <c r="T117" s="194">
        <f t="shared" si="9"/>
        <v>0</v>
      </c>
    </row>
    <row r="118" spans="1:20" s="11" customFormat="1" ht="16" customHeight="1">
      <c r="A118" s="187" t="s">
        <v>3</v>
      </c>
      <c r="B118" s="188" t="str">
        <f>IF(ISNA(VLOOKUP($F118,DECLARATIONS!C$5:D$292,2,FALSE)),"",IF(VLOOKUP($F118,DECLARATIONS!C$5:D$292,2,FALSE)="","NOT DECLARED",IF(ISNA(_xlfn.TEXTBEFORE(VLOOKUP($F118,DECLARATIONS!C$5:D$292,2,FALSE)," ")),VLOOKUP($F118,DECLARATIONS!C$5:D$292,2,FALSE),_xlfn.TEXTBEFORE(VLOOKUP($F118,DECLARATIONS!C$5:D$292,2,FALSE)," "))))</f>
        <v/>
      </c>
      <c r="C118" s="188" t="str">
        <f>IF(ISNA(VLOOKUP($F118,DECLARATIONS!C$5:D$292,2,FALSE)),"",IF(VLOOKUP($F118,DECLARATIONS!C$5:D$292,2,FALSE)="","NOT DECLARED",IF(ISNA(_xlfn.TEXTAFTER(VLOOKUP($F118,DECLARATIONS!C$5:D$292,2,FALSE)," ")),VLOOKUP($F118,DECLARATIONS!C$5:D$292,2,FALSE),_xlfn.TEXTAFTER(VLOOKUP($F118,DECLARATIONS!C$5:D$292,2,FALSE)," "))))</f>
        <v/>
      </c>
      <c r="D118" s="188" t="str">
        <f>IF(ISNA(VLOOKUP($F118,DECLARATIONS!$C$5:$G$292,5,FALSE)),"",IF(VLOOKUP($F118,DECLARATIONS!$C$5:$G$292,5,FALSE)="","NOT DECLARED",VLOOKUP($F118,DECLARATIONS!$C$5:$G$292,5,FALSE)))</f>
        <v/>
      </c>
      <c r="E118" s="188" t="str">
        <f>IF(ISNA(VLOOKUP($F118,DECLARATIONS!$C$5:$F$292,4,FALSE)),"",IF(VLOOKUP($F118,DECLARATIONS!$C$5:$F$292,4,FALSE)="","NOT DECLARED",VLOOKUP($F118,DECLARATIONS!$C$5:$F$292,4,FALSE)&amp;LEFT(VLOOKUP($F118,DECLARATIONS!$C$5:$H$292,6,FALSE))))</f>
        <v/>
      </c>
      <c r="F118" s="91"/>
      <c r="G118" s="189">
        <v>0</v>
      </c>
      <c r="H118" s="188" t="str">
        <f>IF(ISNA(VLOOKUP(F118,DECLARATIONS!C$5:D$292,2,FALSE)),"",IF(VLOOKUP(F118,DECLARATIONS!C$5:D$292,2,FALSE)="","NOTDECLARED",VLOOKUP(F118,DECLARATIONS!C$5:D$292,2,FALSE)))</f>
        <v/>
      </c>
      <c r="I118" s="190">
        <f>IF(LOWER(G118)="dnf",1,IF(T118&lt;ScoringTable!C$3,ScoringTable!I$2,VLOOKUP((1000-T118),ScoringTable!H$2:I$95,2)))</f>
        <v>0</v>
      </c>
      <c r="J118" s="186" t="str" cm="1">
        <f t="array" ref="J118">IF(OR(ISBLANK(G118),G118=0), "", IF(NOT(ISNUMBER(G118)), "Not a valid time", IF(E118="","", IF(RIGHT(E118)="B", _xlfn.IFS(G118&gt;Data!$Z$8,"...",G118&gt;Data!$AA$8,"Stage 1",G118&gt;Data!$AB$8,"Stage 2",G118&gt;Data!$AC$8,"Stage 3",G118&gt;Data!$AD$8,"Stage 4",G118&gt;Data!$AE$8,"Stage 5",G118&gt;Data!$AF$8,"Stage 6",G118&gt;Data!$AG$8,"Stage 7",G118&gt;Data!$AH$8,"Stage 8",G118&lt;=Data!$AH$8,"Stage 9"), _xlfn.IFS(G118&gt;Data!$Z$19,"...",G118&gt;Data!$AA$19,"Stage 1",G118&gt;Data!$AB$19,"Stage 2",G118&gt;Data!$AC$19,"Stage 3",G118&gt;Data!$AD$19,"Stage 4",G118&gt;Data!$AE$19,"Stage 5",G118&gt;Data!$AF$19,"Stage 6",G118&gt;Data!$AG$19,"Stage 7",G118&gt;Data!$AH$19,"Stage 8",G118&lt;=Data!$AH$19,"Stage 9")))))</f>
        <v/>
      </c>
      <c r="K118" s="266" t="str" cm="1">
        <f t="array" ref="K118">IFERROR(_xlfn.IFNA(
                      _xlfn.IFS(
                      G118="", "",
                      G118=0, "",
                      AND(E118="U9B",G118&lt;=Data!$AI$8), "U9 Boys record",
                      AND(E118="U11B",G118&lt;=Data!$AI$13), "U11 Boys record",
                      AND(E118="U9G",G118&lt;=Data!$AI$19), "U9 Girls record",
                      AND(E118="U11G",G118&lt;=Data!$AI$24), "U11 Girls record"
                       ),""), "")</f>
        <v/>
      </c>
      <c r="L118" s="26"/>
      <c r="P118" s="191">
        <f t="shared" si="5"/>
        <v>0</v>
      </c>
      <c r="Q118" s="192">
        <f t="shared" si="6"/>
        <v>0</v>
      </c>
      <c r="R118" s="193">
        <f t="shared" si="7"/>
        <v>0</v>
      </c>
      <c r="S118" s="192">
        <f t="shared" si="8"/>
        <v>0</v>
      </c>
      <c r="T118" s="194">
        <f t="shared" si="9"/>
        <v>0</v>
      </c>
    </row>
    <row r="119" spans="1:20" s="11" customFormat="1" ht="16" customHeight="1">
      <c r="A119" s="187" t="s">
        <v>3</v>
      </c>
      <c r="B119" s="188" t="str">
        <f>IF(ISNA(VLOOKUP($F119,DECLARATIONS!C$5:D$292,2,FALSE)),"",IF(VLOOKUP($F119,DECLARATIONS!C$5:D$292,2,FALSE)="","NOT DECLARED",IF(ISNA(_xlfn.TEXTBEFORE(VLOOKUP($F119,DECLARATIONS!C$5:D$292,2,FALSE)," ")),VLOOKUP($F119,DECLARATIONS!C$5:D$292,2,FALSE),_xlfn.TEXTBEFORE(VLOOKUP($F119,DECLARATIONS!C$5:D$292,2,FALSE)," "))))</f>
        <v/>
      </c>
      <c r="C119" s="188" t="str">
        <f>IF(ISNA(VLOOKUP($F119,DECLARATIONS!C$5:D$292,2,FALSE)),"",IF(VLOOKUP($F119,DECLARATIONS!C$5:D$292,2,FALSE)="","NOT DECLARED",IF(ISNA(_xlfn.TEXTAFTER(VLOOKUP($F119,DECLARATIONS!C$5:D$292,2,FALSE)," ")),VLOOKUP($F119,DECLARATIONS!C$5:D$292,2,FALSE),_xlfn.TEXTAFTER(VLOOKUP($F119,DECLARATIONS!C$5:D$292,2,FALSE)," "))))</f>
        <v/>
      </c>
      <c r="D119" s="188" t="str">
        <f>IF(ISNA(VLOOKUP($F119,DECLARATIONS!$C$5:$G$292,5,FALSE)),"",IF(VLOOKUP($F119,DECLARATIONS!$C$5:$G$292,5,FALSE)="","NOT DECLARED",VLOOKUP($F119,DECLARATIONS!$C$5:$G$292,5,FALSE)))</f>
        <v/>
      </c>
      <c r="E119" s="188" t="str">
        <f>IF(ISNA(VLOOKUP($F119,DECLARATIONS!$C$5:$F$292,4,FALSE)),"",IF(VLOOKUP($F119,DECLARATIONS!$C$5:$F$292,4,FALSE)="","NOT DECLARED",VLOOKUP($F119,DECLARATIONS!$C$5:$F$292,4,FALSE)&amp;LEFT(VLOOKUP($F119,DECLARATIONS!$C$5:$H$292,6,FALSE))))</f>
        <v/>
      </c>
      <c r="F119" s="91"/>
      <c r="G119" s="189">
        <v>0</v>
      </c>
      <c r="H119" s="188" t="str">
        <f>IF(ISNA(VLOOKUP(F119,DECLARATIONS!C$5:D$292,2,FALSE)),"",IF(VLOOKUP(F119,DECLARATIONS!C$5:D$292,2,FALSE)="","NOTDECLARED",VLOOKUP(F119,DECLARATIONS!C$5:D$292,2,FALSE)))</f>
        <v/>
      </c>
      <c r="I119" s="190">
        <f>IF(LOWER(G119)="dnf",1,IF(T119&lt;ScoringTable!C$3,ScoringTable!I$2,VLOOKUP((1000-T119),ScoringTable!H$2:I$95,2)))</f>
        <v>0</v>
      </c>
      <c r="J119" s="186" t="str" cm="1">
        <f t="array" ref="J119">IF(OR(ISBLANK(G119),G119=0), "", IF(NOT(ISNUMBER(G119)), "Not a valid time", IF(E119="","", IF(RIGHT(E119)="B", _xlfn.IFS(G119&gt;Data!$Z$8,"...",G119&gt;Data!$AA$8,"Stage 1",G119&gt;Data!$AB$8,"Stage 2",G119&gt;Data!$AC$8,"Stage 3",G119&gt;Data!$AD$8,"Stage 4",G119&gt;Data!$AE$8,"Stage 5",G119&gt;Data!$AF$8,"Stage 6",G119&gt;Data!$AG$8,"Stage 7",G119&gt;Data!$AH$8,"Stage 8",G119&lt;=Data!$AH$8,"Stage 9"), _xlfn.IFS(G119&gt;Data!$Z$19,"...",G119&gt;Data!$AA$19,"Stage 1",G119&gt;Data!$AB$19,"Stage 2",G119&gt;Data!$AC$19,"Stage 3",G119&gt;Data!$AD$19,"Stage 4",G119&gt;Data!$AE$19,"Stage 5",G119&gt;Data!$AF$19,"Stage 6",G119&gt;Data!$AG$19,"Stage 7",G119&gt;Data!$AH$19,"Stage 8",G119&lt;=Data!$AH$19,"Stage 9")))))</f>
        <v/>
      </c>
      <c r="K119" s="266" t="str" cm="1">
        <f t="array" ref="K119">IFERROR(_xlfn.IFNA(
                      _xlfn.IFS(
                      G119="", "",
                      G119=0, "",
                      AND(E119="U9B",G119&lt;=Data!$AI$8), "U9 Boys record",
                      AND(E119="U11B",G119&lt;=Data!$AI$13), "U11 Boys record",
                      AND(E119="U9G",G119&lt;=Data!$AI$19), "U9 Girls record",
                      AND(E119="U11G",G119&lt;=Data!$AI$24), "U11 Girls record"
                       ),""), "")</f>
        <v/>
      </c>
      <c r="L119" s="26"/>
      <c r="P119" s="191">
        <f t="shared" si="5"/>
        <v>0</v>
      </c>
      <c r="Q119" s="192">
        <f t="shared" si="6"/>
        <v>0</v>
      </c>
      <c r="R119" s="193">
        <f t="shared" si="7"/>
        <v>0</v>
      </c>
      <c r="S119" s="192">
        <f t="shared" si="8"/>
        <v>0</v>
      </c>
      <c r="T119" s="194">
        <f t="shared" si="9"/>
        <v>0</v>
      </c>
    </row>
    <row r="120" spans="1:20" s="11" customFormat="1" ht="16" customHeight="1">
      <c r="A120" s="187" t="s">
        <v>3</v>
      </c>
      <c r="B120" s="188" t="str">
        <f>IF(ISNA(VLOOKUP($F120,DECLARATIONS!C$5:D$292,2,FALSE)),"",IF(VLOOKUP($F120,DECLARATIONS!C$5:D$292,2,FALSE)="","NOT DECLARED",IF(ISNA(_xlfn.TEXTBEFORE(VLOOKUP($F120,DECLARATIONS!C$5:D$292,2,FALSE)," ")),VLOOKUP($F120,DECLARATIONS!C$5:D$292,2,FALSE),_xlfn.TEXTBEFORE(VLOOKUP($F120,DECLARATIONS!C$5:D$292,2,FALSE)," "))))</f>
        <v/>
      </c>
      <c r="C120" s="188" t="str">
        <f>IF(ISNA(VLOOKUP($F120,DECLARATIONS!C$5:D$292,2,FALSE)),"",IF(VLOOKUP($F120,DECLARATIONS!C$5:D$292,2,FALSE)="","NOT DECLARED",IF(ISNA(_xlfn.TEXTAFTER(VLOOKUP($F120,DECLARATIONS!C$5:D$292,2,FALSE)," ")),VLOOKUP($F120,DECLARATIONS!C$5:D$292,2,FALSE),_xlfn.TEXTAFTER(VLOOKUP($F120,DECLARATIONS!C$5:D$292,2,FALSE)," "))))</f>
        <v/>
      </c>
      <c r="D120" s="188" t="str">
        <f>IF(ISNA(VLOOKUP($F120,DECLARATIONS!$C$5:$G$292,5,FALSE)),"",IF(VLOOKUP($F120,DECLARATIONS!$C$5:$G$292,5,FALSE)="","NOT DECLARED",VLOOKUP($F120,DECLARATIONS!$C$5:$G$292,5,FALSE)))</f>
        <v/>
      </c>
      <c r="E120" s="188" t="str">
        <f>IF(ISNA(VLOOKUP($F120,DECLARATIONS!$C$5:$F$292,4,FALSE)),"",IF(VLOOKUP($F120,DECLARATIONS!$C$5:$F$292,4,FALSE)="","NOT DECLARED",VLOOKUP($F120,DECLARATIONS!$C$5:$F$292,4,FALSE)&amp;LEFT(VLOOKUP($F120,DECLARATIONS!$C$5:$H$292,6,FALSE))))</f>
        <v/>
      </c>
      <c r="F120" s="91"/>
      <c r="G120" s="189">
        <v>0</v>
      </c>
      <c r="H120" s="188" t="str">
        <f>IF(ISNA(VLOOKUP(F120,DECLARATIONS!C$5:D$292,2,FALSE)),"",IF(VLOOKUP(F120,DECLARATIONS!C$5:D$292,2,FALSE)="","NOTDECLARED",VLOOKUP(F120,DECLARATIONS!C$5:D$292,2,FALSE)))</f>
        <v/>
      </c>
      <c r="I120" s="190">
        <f>IF(LOWER(G120)="dnf",1,IF(T120&lt;ScoringTable!C$3,ScoringTable!I$2,VLOOKUP((1000-T120),ScoringTable!H$2:I$95,2)))</f>
        <v>0</v>
      </c>
      <c r="J120" s="186" t="str" cm="1">
        <f t="array" ref="J120">IF(OR(ISBLANK(G120),G120=0), "", IF(NOT(ISNUMBER(G120)), "Not a valid time", IF(E120="","", IF(RIGHT(E120)="B", _xlfn.IFS(G120&gt;Data!$Z$8,"...",G120&gt;Data!$AA$8,"Stage 1",G120&gt;Data!$AB$8,"Stage 2",G120&gt;Data!$AC$8,"Stage 3",G120&gt;Data!$AD$8,"Stage 4",G120&gt;Data!$AE$8,"Stage 5",G120&gt;Data!$AF$8,"Stage 6",G120&gt;Data!$AG$8,"Stage 7",G120&gt;Data!$AH$8,"Stage 8",G120&lt;=Data!$AH$8,"Stage 9"), _xlfn.IFS(G120&gt;Data!$Z$19,"...",G120&gt;Data!$AA$19,"Stage 1",G120&gt;Data!$AB$19,"Stage 2",G120&gt;Data!$AC$19,"Stage 3",G120&gt;Data!$AD$19,"Stage 4",G120&gt;Data!$AE$19,"Stage 5",G120&gt;Data!$AF$19,"Stage 6",G120&gt;Data!$AG$19,"Stage 7",G120&gt;Data!$AH$19,"Stage 8",G120&lt;=Data!$AH$19,"Stage 9")))))</f>
        <v/>
      </c>
      <c r="K120" s="266" t="str" cm="1">
        <f t="array" ref="K120">IFERROR(_xlfn.IFNA(
                      _xlfn.IFS(
                      G120="", "",
                      G120=0, "",
                      AND(E120="U9B",G120&lt;=Data!$AI$8), "U9 Boys record",
                      AND(E120="U11B",G120&lt;=Data!$AI$13), "U11 Boys record",
                      AND(E120="U9G",G120&lt;=Data!$AI$19), "U9 Girls record",
                      AND(E120="U11G",G120&lt;=Data!$AI$24), "U11 Girls record"
                       ),""), "")</f>
        <v/>
      </c>
      <c r="L120" s="26"/>
      <c r="P120" s="191">
        <f t="shared" si="5"/>
        <v>0</v>
      </c>
      <c r="Q120" s="192">
        <f t="shared" si="6"/>
        <v>0</v>
      </c>
      <c r="R120" s="193">
        <f t="shared" si="7"/>
        <v>0</v>
      </c>
      <c r="S120" s="192">
        <f t="shared" si="8"/>
        <v>0</v>
      </c>
      <c r="T120" s="194">
        <f t="shared" si="9"/>
        <v>0</v>
      </c>
    </row>
    <row r="121" spans="1:20" s="11" customFormat="1" ht="16" customHeight="1">
      <c r="A121" s="187" t="s">
        <v>3</v>
      </c>
      <c r="B121" s="188" t="str">
        <f>IF(ISNA(VLOOKUP($F121,DECLARATIONS!C$5:D$292,2,FALSE)),"",IF(VLOOKUP($F121,DECLARATIONS!C$5:D$292,2,FALSE)="","NOT DECLARED",IF(ISNA(_xlfn.TEXTBEFORE(VLOOKUP($F121,DECLARATIONS!C$5:D$292,2,FALSE)," ")),VLOOKUP($F121,DECLARATIONS!C$5:D$292,2,FALSE),_xlfn.TEXTBEFORE(VLOOKUP($F121,DECLARATIONS!C$5:D$292,2,FALSE)," "))))</f>
        <v/>
      </c>
      <c r="C121" s="188" t="str">
        <f>IF(ISNA(VLOOKUP($F121,DECLARATIONS!C$5:D$292,2,FALSE)),"",IF(VLOOKUP($F121,DECLARATIONS!C$5:D$292,2,FALSE)="","NOT DECLARED",IF(ISNA(_xlfn.TEXTAFTER(VLOOKUP($F121,DECLARATIONS!C$5:D$292,2,FALSE)," ")),VLOOKUP($F121,DECLARATIONS!C$5:D$292,2,FALSE),_xlfn.TEXTAFTER(VLOOKUP($F121,DECLARATIONS!C$5:D$292,2,FALSE)," "))))</f>
        <v/>
      </c>
      <c r="D121" s="188" t="str">
        <f>IF(ISNA(VLOOKUP($F121,DECLARATIONS!$C$5:$G$292,5,FALSE)),"",IF(VLOOKUP($F121,DECLARATIONS!$C$5:$G$292,5,FALSE)="","NOT DECLARED",VLOOKUP($F121,DECLARATIONS!$C$5:$G$292,5,FALSE)))</f>
        <v/>
      </c>
      <c r="E121" s="188" t="str">
        <f>IF(ISNA(VLOOKUP($F121,DECLARATIONS!$C$5:$F$292,4,FALSE)),"",IF(VLOOKUP($F121,DECLARATIONS!$C$5:$F$292,4,FALSE)="","NOT DECLARED",VLOOKUP($F121,DECLARATIONS!$C$5:$F$292,4,FALSE)&amp;LEFT(VLOOKUP($F121,DECLARATIONS!$C$5:$H$292,6,FALSE))))</f>
        <v/>
      </c>
      <c r="F121" s="91"/>
      <c r="G121" s="189">
        <v>0</v>
      </c>
      <c r="H121" s="188" t="str">
        <f>IF(ISNA(VLOOKUP(F121,DECLARATIONS!C$5:D$292,2,FALSE)),"",IF(VLOOKUP(F121,DECLARATIONS!C$5:D$292,2,FALSE)="","NOTDECLARED",VLOOKUP(F121,DECLARATIONS!C$5:D$292,2,FALSE)))</f>
        <v/>
      </c>
      <c r="I121" s="190">
        <f>IF(LOWER(G121)="dnf",1,IF(T121&lt;ScoringTable!C$3,ScoringTable!I$2,VLOOKUP((1000-T121),ScoringTable!H$2:I$95,2)))</f>
        <v>0</v>
      </c>
      <c r="J121" s="186" t="str" cm="1">
        <f t="array" ref="J121">IF(OR(ISBLANK(G121),G121=0), "", IF(NOT(ISNUMBER(G121)), "Not a valid time", IF(E121="","", IF(RIGHT(E121)="B", _xlfn.IFS(G121&gt;Data!$Z$8,"...",G121&gt;Data!$AA$8,"Stage 1",G121&gt;Data!$AB$8,"Stage 2",G121&gt;Data!$AC$8,"Stage 3",G121&gt;Data!$AD$8,"Stage 4",G121&gt;Data!$AE$8,"Stage 5",G121&gt;Data!$AF$8,"Stage 6",G121&gt;Data!$AG$8,"Stage 7",G121&gt;Data!$AH$8,"Stage 8",G121&lt;=Data!$AH$8,"Stage 9"), _xlfn.IFS(G121&gt;Data!$Z$19,"...",G121&gt;Data!$AA$19,"Stage 1",G121&gt;Data!$AB$19,"Stage 2",G121&gt;Data!$AC$19,"Stage 3",G121&gt;Data!$AD$19,"Stage 4",G121&gt;Data!$AE$19,"Stage 5",G121&gt;Data!$AF$19,"Stage 6",G121&gt;Data!$AG$19,"Stage 7",G121&gt;Data!$AH$19,"Stage 8",G121&lt;=Data!$AH$19,"Stage 9")))))</f>
        <v/>
      </c>
      <c r="K121" s="266" t="str" cm="1">
        <f t="array" ref="K121">IFERROR(_xlfn.IFNA(
                      _xlfn.IFS(
                      G121="", "",
                      G121=0, "",
                      AND(E121="U9B",G121&lt;=Data!$AI$8), "U9 Boys record",
                      AND(E121="U11B",G121&lt;=Data!$AI$13), "U11 Boys record",
                      AND(E121="U9G",G121&lt;=Data!$AI$19), "U9 Girls record",
                      AND(E121="U11G",G121&lt;=Data!$AI$24), "U11 Girls record"
                       ),""), "")</f>
        <v/>
      </c>
      <c r="L121" s="26"/>
      <c r="P121" s="191">
        <f t="shared" si="5"/>
        <v>0</v>
      </c>
      <c r="Q121" s="192">
        <f t="shared" si="6"/>
        <v>0</v>
      </c>
      <c r="R121" s="193">
        <f t="shared" si="7"/>
        <v>0</v>
      </c>
      <c r="S121" s="192">
        <f t="shared" si="8"/>
        <v>0</v>
      </c>
      <c r="T121" s="194">
        <f t="shared" si="9"/>
        <v>0</v>
      </c>
    </row>
    <row r="122" spans="1:20" s="11" customFormat="1" ht="16" customHeight="1">
      <c r="A122" s="187" t="s">
        <v>3</v>
      </c>
      <c r="B122" s="188" t="str">
        <f>IF(ISNA(VLOOKUP($F122,DECLARATIONS!C$5:D$292,2,FALSE)),"",IF(VLOOKUP($F122,DECLARATIONS!C$5:D$292,2,FALSE)="","NOT DECLARED",IF(ISNA(_xlfn.TEXTBEFORE(VLOOKUP($F122,DECLARATIONS!C$5:D$292,2,FALSE)," ")),VLOOKUP($F122,DECLARATIONS!C$5:D$292,2,FALSE),_xlfn.TEXTBEFORE(VLOOKUP($F122,DECLARATIONS!C$5:D$292,2,FALSE)," "))))</f>
        <v/>
      </c>
      <c r="C122" s="188" t="str">
        <f>IF(ISNA(VLOOKUP($F122,DECLARATIONS!C$5:D$292,2,FALSE)),"",IF(VLOOKUP($F122,DECLARATIONS!C$5:D$292,2,FALSE)="","NOT DECLARED",IF(ISNA(_xlfn.TEXTAFTER(VLOOKUP($F122,DECLARATIONS!C$5:D$292,2,FALSE)," ")),VLOOKUP($F122,DECLARATIONS!C$5:D$292,2,FALSE),_xlfn.TEXTAFTER(VLOOKUP($F122,DECLARATIONS!C$5:D$292,2,FALSE)," "))))</f>
        <v/>
      </c>
      <c r="D122" s="188" t="str">
        <f>IF(ISNA(VLOOKUP($F122,DECLARATIONS!$C$5:$G$292,5,FALSE)),"",IF(VLOOKUP($F122,DECLARATIONS!$C$5:$G$292,5,FALSE)="","NOT DECLARED",VLOOKUP($F122,DECLARATIONS!$C$5:$G$292,5,FALSE)))</f>
        <v/>
      </c>
      <c r="E122" s="188" t="str">
        <f>IF(ISNA(VLOOKUP($F122,DECLARATIONS!$C$5:$F$292,4,FALSE)),"",IF(VLOOKUP($F122,DECLARATIONS!$C$5:$F$292,4,FALSE)="","NOT DECLARED",VLOOKUP($F122,DECLARATIONS!$C$5:$F$292,4,FALSE)&amp;LEFT(VLOOKUP($F122,DECLARATIONS!$C$5:$H$292,6,FALSE))))</f>
        <v/>
      </c>
      <c r="F122" s="91"/>
      <c r="G122" s="189">
        <v>0</v>
      </c>
      <c r="H122" s="188" t="str">
        <f>IF(ISNA(VLOOKUP(F122,DECLARATIONS!C$5:D$292,2,FALSE)),"",IF(VLOOKUP(F122,DECLARATIONS!C$5:D$292,2,FALSE)="","NOTDECLARED",VLOOKUP(F122,DECLARATIONS!C$5:D$292,2,FALSE)))</f>
        <v/>
      </c>
      <c r="I122" s="190">
        <f>IF(LOWER(G122)="dnf",1,IF(T122&lt;ScoringTable!C$3,ScoringTable!I$2,VLOOKUP((1000-T122),ScoringTable!H$2:I$95,2)))</f>
        <v>0</v>
      </c>
      <c r="J122" s="186" t="str" cm="1">
        <f t="array" ref="J122">IF(OR(ISBLANK(G122),G122=0), "", IF(NOT(ISNUMBER(G122)), "Not a valid time", IF(E122="","", IF(RIGHT(E122)="B", _xlfn.IFS(G122&gt;Data!$Z$8,"...",G122&gt;Data!$AA$8,"Stage 1",G122&gt;Data!$AB$8,"Stage 2",G122&gt;Data!$AC$8,"Stage 3",G122&gt;Data!$AD$8,"Stage 4",G122&gt;Data!$AE$8,"Stage 5",G122&gt;Data!$AF$8,"Stage 6",G122&gt;Data!$AG$8,"Stage 7",G122&gt;Data!$AH$8,"Stage 8",G122&lt;=Data!$AH$8,"Stage 9"), _xlfn.IFS(G122&gt;Data!$Z$19,"...",G122&gt;Data!$AA$19,"Stage 1",G122&gt;Data!$AB$19,"Stage 2",G122&gt;Data!$AC$19,"Stage 3",G122&gt;Data!$AD$19,"Stage 4",G122&gt;Data!$AE$19,"Stage 5",G122&gt;Data!$AF$19,"Stage 6",G122&gt;Data!$AG$19,"Stage 7",G122&gt;Data!$AH$19,"Stage 8",G122&lt;=Data!$AH$19,"Stage 9")))))</f>
        <v/>
      </c>
      <c r="K122" s="266" t="str" cm="1">
        <f t="array" ref="K122">IFERROR(_xlfn.IFNA(
                      _xlfn.IFS(
                      G122="", "",
                      G122=0, "",
                      AND(E122="U9B",G122&lt;=Data!$AI$8), "U9 Boys record",
                      AND(E122="U11B",G122&lt;=Data!$AI$13), "U11 Boys record",
                      AND(E122="U9G",G122&lt;=Data!$AI$19), "U9 Girls record",
                      AND(E122="U11G",G122&lt;=Data!$AI$24), "U11 Girls record"
                       ),""), "")</f>
        <v/>
      </c>
      <c r="L122" s="26"/>
      <c r="P122" s="191">
        <f t="shared" si="5"/>
        <v>0</v>
      </c>
      <c r="Q122" s="192">
        <f t="shared" si="6"/>
        <v>0</v>
      </c>
      <c r="R122" s="193">
        <f t="shared" si="7"/>
        <v>0</v>
      </c>
      <c r="S122" s="192">
        <f t="shared" si="8"/>
        <v>0</v>
      </c>
      <c r="T122" s="194">
        <f t="shared" si="9"/>
        <v>0</v>
      </c>
    </row>
    <row r="123" spans="1:20" s="11" customFormat="1" ht="16" customHeight="1">
      <c r="A123" s="187" t="s">
        <v>3</v>
      </c>
      <c r="B123" s="188" t="str">
        <f>IF(ISNA(VLOOKUP($F123,DECLARATIONS!C$5:D$292,2,FALSE)),"",IF(VLOOKUP($F123,DECLARATIONS!C$5:D$292,2,FALSE)="","NOT DECLARED",IF(ISNA(_xlfn.TEXTBEFORE(VLOOKUP($F123,DECLARATIONS!C$5:D$292,2,FALSE)," ")),VLOOKUP($F123,DECLARATIONS!C$5:D$292,2,FALSE),_xlfn.TEXTBEFORE(VLOOKUP($F123,DECLARATIONS!C$5:D$292,2,FALSE)," "))))</f>
        <v/>
      </c>
      <c r="C123" s="188" t="str">
        <f>IF(ISNA(VLOOKUP($F123,DECLARATIONS!C$5:D$292,2,FALSE)),"",IF(VLOOKUP($F123,DECLARATIONS!C$5:D$292,2,FALSE)="","NOT DECLARED",IF(ISNA(_xlfn.TEXTAFTER(VLOOKUP($F123,DECLARATIONS!C$5:D$292,2,FALSE)," ")),VLOOKUP($F123,DECLARATIONS!C$5:D$292,2,FALSE),_xlfn.TEXTAFTER(VLOOKUP($F123,DECLARATIONS!C$5:D$292,2,FALSE)," "))))</f>
        <v/>
      </c>
      <c r="D123" s="188" t="str">
        <f>IF(ISNA(VLOOKUP($F123,DECLARATIONS!$C$5:$G$292,5,FALSE)),"",IF(VLOOKUP($F123,DECLARATIONS!$C$5:$G$292,5,FALSE)="","NOT DECLARED",VLOOKUP($F123,DECLARATIONS!$C$5:$G$292,5,FALSE)))</f>
        <v/>
      </c>
      <c r="E123" s="188" t="str">
        <f>IF(ISNA(VLOOKUP($F123,DECLARATIONS!$C$5:$F$292,4,FALSE)),"",IF(VLOOKUP($F123,DECLARATIONS!$C$5:$F$292,4,FALSE)="","NOT DECLARED",VLOOKUP($F123,DECLARATIONS!$C$5:$F$292,4,FALSE)&amp;LEFT(VLOOKUP($F123,DECLARATIONS!$C$5:$H$292,6,FALSE))))</f>
        <v/>
      </c>
      <c r="F123" s="91"/>
      <c r="G123" s="189">
        <v>0</v>
      </c>
      <c r="H123" s="188" t="str">
        <f>IF(ISNA(VLOOKUP(F123,DECLARATIONS!C$5:D$292,2,FALSE)),"",IF(VLOOKUP(F123,DECLARATIONS!C$5:D$292,2,FALSE)="","NOTDECLARED",VLOOKUP(F123,DECLARATIONS!C$5:D$292,2,FALSE)))</f>
        <v/>
      </c>
      <c r="I123" s="190">
        <f>IF(LOWER(G123)="dnf",1,IF(T123&lt;ScoringTable!C$3,ScoringTable!I$2,VLOOKUP((1000-T123),ScoringTable!H$2:I$95,2)))</f>
        <v>0</v>
      </c>
      <c r="J123" s="186" t="str" cm="1">
        <f t="array" ref="J123">IF(OR(ISBLANK(G123),G123=0), "", IF(NOT(ISNUMBER(G123)), "Not a valid time", IF(E123="","", IF(RIGHT(E123)="B", _xlfn.IFS(G123&gt;Data!$Z$8,"...",G123&gt;Data!$AA$8,"Stage 1",G123&gt;Data!$AB$8,"Stage 2",G123&gt;Data!$AC$8,"Stage 3",G123&gt;Data!$AD$8,"Stage 4",G123&gt;Data!$AE$8,"Stage 5",G123&gt;Data!$AF$8,"Stage 6",G123&gt;Data!$AG$8,"Stage 7",G123&gt;Data!$AH$8,"Stage 8",G123&lt;=Data!$AH$8,"Stage 9"), _xlfn.IFS(G123&gt;Data!$Z$19,"...",G123&gt;Data!$AA$19,"Stage 1",G123&gt;Data!$AB$19,"Stage 2",G123&gt;Data!$AC$19,"Stage 3",G123&gt;Data!$AD$19,"Stage 4",G123&gt;Data!$AE$19,"Stage 5",G123&gt;Data!$AF$19,"Stage 6",G123&gt;Data!$AG$19,"Stage 7",G123&gt;Data!$AH$19,"Stage 8",G123&lt;=Data!$AH$19,"Stage 9")))))</f>
        <v/>
      </c>
      <c r="K123" s="266" t="str" cm="1">
        <f t="array" ref="K123">IFERROR(_xlfn.IFNA(
                      _xlfn.IFS(
                      G123="", "",
                      G123=0, "",
                      AND(E123="U9B",G123&lt;=Data!$AI$8), "U9 Boys record",
                      AND(E123="U11B",G123&lt;=Data!$AI$13), "U11 Boys record",
                      AND(E123="U9G",G123&lt;=Data!$AI$19), "U9 Girls record",
                      AND(E123="U11G",G123&lt;=Data!$AI$24), "U11 Girls record"
                       ),""), "")</f>
        <v/>
      </c>
      <c r="L123" s="26"/>
      <c r="P123" s="191">
        <f t="shared" si="5"/>
        <v>0</v>
      </c>
      <c r="Q123" s="192">
        <f t="shared" si="6"/>
        <v>0</v>
      </c>
      <c r="R123" s="193">
        <f t="shared" si="7"/>
        <v>0</v>
      </c>
      <c r="S123" s="192">
        <f t="shared" si="8"/>
        <v>0</v>
      </c>
      <c r="T123" s="194">
        <f t="shared" si="9"/>
        <v>0</v>
      </c>
    </row>
    <row r="124" spans="1:20" s="11" customFormat="1" ht="16" customHeight="1">
      <c r="A124" s="187" t="s">
        <v>3</v>
      </c>
      <c r="B124" s="188" t="str">
        <f>IF(ISNA(VLOOKUP($F124,DECLARATIONS!C$5:D$292,2,FALSE)),"",IF(VLOOKUP($F124,DECLARATIONS!C$5:D$292,2,FALSE)="","NOT DECLARED",IF(ISNA(_xlfn.TEXTBEFORE(VLOOKUP($F124,DECLARATIONS!C$5:D$292,2,FALSE)," ")),VLOOKUP($F124,DECLARATIONS!C$5:D$292,2,FALSE),_xlfn.TEXTBEFORE(VLOOKUP($F124,DECLARATIONS!C$5:D$292,2,FALSE)," "))))</f>
        <v/>
      </c>
      <c r="C124" s="188" t="str">
        <f>IF(ISNA(VLOOKUP($F124,DECLARATIONS!C$5:D$292,2,FALSE)),"",IF(VLOOKUP($F124,DECLARATIONS!C$5:D$292,2,FALSE)="","NOT DECLARED",IF(ISNA(_xlfn.TEXTAFTER(VLOOKUP($F124,DECLARATIONS!C$5:D$292,2,FALSE)," ")),VLOOKUP($F124,DECLARATIONS!C$5:D$292,2,FALSE),_xlfn.TEXTAFTER(VLOOKUP($F124,DECLARATIONS!C$5:D$292,2,FALSE)," "))))</f>
        <v/>
      </c>
      <c r="D124" s="188" t="str">
        <f>IF(ISNA(VLOOKUP($F124,DECLARATIONS!$C$5:$G$292,5,FALSE)),"",IF(VLOOKUP($F124,DECLARATIONS!$C$5:$G$292,5,FALSE)="","NOT DECLARED",VLOOKUP($F124,DECLARATIONS!$C$5:$G$292,5,FALSE)))</f>
        <v/>
      </c>
      <c r="E124" s="188" t="str">
        <f>IF(ISNA(VLOOKUP($F124,DECLARATIONS!$C$5:$F$292,4,FALSE)),"",IF(VLOOKUP($F124,DECLARATIONS!$C$5:$F$292,4,FALSE)="","NOT DECLARED",VLOOKUP($F124,DECLARATIONS!$C$5:$F$292,4,FALSE)&amp;LEFT(VLOOKUP($F124,DECLARATIONS!$C$5:$H$292,6,FALSE))))</f>
        <v/>
      </c>
      <c r="F124" s="91"/>
      <c r="G124" s="189">
        <v>0</v>
      </c>
      <c r="H124" s="188" t="str">
        <f>IF(ISNA(VLOOKUP(F124,DECLARATIONS!C$5:D$292,2,FALSE)),"",IF(VLOOKUP(F124,DECLARATIONS!C$5:D$292,2,FALSE)="","NOTDECLARED",VLOOKUP(F124,DECLARATIONS!C$5:D$292,2,FALSE)))</f>
        <v/>
      </c>
      <c r="I124" s="190">
        <f>IF(LOWER(G124)="dnf",1,IF(T124&lt;ScoringTable!C$3,ScoringTable!I$2,VLOOKUP((1000-T124),ScoringTable!H$2:I$95,2)))</f>
        <v>0</v>
      </c>
      <c r="J124" s="186" t="str" cm="1">
        <f t="array" ref="J124">IF(OR(ISBLANK(G124),G124=0), "", IF(NOT(ISNUMBER(G124)), "Not a valid time", IF(E124="","", IF(RIGHT(E124)="B", _xlfn.IFS(G124&gt;Data!$Z$8,"...",G124&gt;Data!$AA$8,"Stage 1",G124&gt;Data!$AB$8,"Stage 2",G124&gt;Data!$AC$8,"Stage 3",G124&gt;Data!$AD$8,"Stage 4",G124&gt;Data!$AE$8,"Stage 5",G124&gt;Data!$AF$8,"Stage 6",G124&gt;Data!$AG$8,"Stage 7",G124&gt;Data!$AH$8,"Stage 8",G124&lt;=Data!$AH$8,"Stage 9"), _xlfn.IFS(G124&gt;Data!$Z$19,"...",G124&gt;Data!$AA$19,"Stage 1",G124&gt;Data!$AB$19,"Stage 2",G124&gt;Data!$AC$19,"Stage 3",G124&gt;Data!$AD$19,"Stage 4",G124&gt;Data!$AE$19,"Stage 5",G124&gt;Data!$AF$19,"Stage 6",G124&gt;Data!$AG$19,"Stage 7",G124&gt;Data!$AH$19,"Stage 8",G124&lt;=Data!$AH$19,"Stage 9")))))</f>
        <v/>
      </c>
      <c r="K124" s="266" t="str" cm="1">
        <f t="array" ref="K124">IFERROR(_xlfn.IFNA(
                      _xlfn.IFS(
                      G124="", "",
                      G124=0, "",
                      AND(E124="U9B",G124&lt;=Data!$AI$8), "U9 Boys record",
                      AND(E124="U11B",G124&lt;=Data!$AI$13), "U11 Boys record",
                      AND(E124="U9G",G124&lt;=Data!$AI$19), "U9 Girls record",
                      AND(E124="U11G",G124&lt;=Data!$AI$24), "U11 Girls record"
                       ),""), "")</f>
        <v/>
      </c>
      <c r="L124" s="26"/>
      <c r="P124" s="191">
        <f t="shared" si="5"/>
        <v>0</v>
      </c>
      <c r="Q124" s="192">
        <f t="shared" si="6"/>
        <v>0</v>
      </c>
      <c r="R124" s="193">
        <f t="shared" si="7"/>
        <v>0</v>
      </c>
      <c r="S124" s="192">
        <f t="shared" si="8"/>
        <v>0</v>
      </c>
      <c r="T124" s="194">
        <f t="shared" si="9"/>
        <v>0</v>
      </c>
    </row>
    <row r="125" spans="1:20" s="11" customFormat="1" ht="16" customHeight="1">
      <c r="A125" s="187" t="s">
        <v>3</v>
      </c>
      <c r="B125" s="188" t="str">
        <f>IF(ISNA(VLOOKUP($F125,DECLARATIONS!C$5:D$292,2,FALSE)),"",IF(VLOOKUP($F125,DECLARATIONS!C$5:D$292,2,FALSE)="","NOT DECLARED",IF(ISNA(_xlfn.TEXTBEFORE(VLOOKUP($F125,DECLARATIONS!C$5:D$292,2,FALSE)," ")),VLOOKUP($F125,DECLARATIONS!C$5:D$292,2,FALSE),_xlfn.TEXTBEFORE(VLOOKUP($F125,DECLARATIONS!C$5:D$292,2,FALSE)," "))))</f>
        <v/>
      </c>
      <c r="C125" s="188" t="str">
        <f>IF(ISNA(VLOOKUP($F125,DECLARATIONS!C$5:D$292,2,FALSE)),"",IF(VLOOKUP($F125,DECLARATIONS!C$5:D$292,2,FALSE)="","NOT DECLARED",IF(ISNA(_xlfn.TEXTAFTER(VLOOKUP($F125,DECLARATIONS!C$5:D$292,2,FALSE)," ")),VLOOKUP($F125,DECLARATIONS!C$5:D$292,2,FALSE),_xlfn.TEXTAFTER(VLOOKUP($F125,DECLARATIONS!C$5:D$292,2,FALSE)," "))))</f>
        <v/>
      </c>
      <c r="D125" s="188" t="str">
        <f>IF(ISNA(VLOOKUP($F125,DECLARATIONS!$C$5:$G$292,5,FALSE)),"",IF(VLOOKUP($F125,DECLARATIONS!$C$5:$G$292,5,FALSE)="","NOT DECLARED",VLOOKUP($F125,DECLARATIONS!$C$5:$G$292,5,FALSE)))</f>
        <v/>
      </c>
      <c r="E125" s="188" t="str">
        <f>IF(ISNA(VLOOKUP($F125,DECLARATIONS!$C$5:$F$292,4,FALSE)),"",IF(VLOOKUP($F125,DECLARATIONS!$C$5:$F$292,4,FALSE)="","NOT DECLARED",VLOOKUP($F125,DECLARATIONS!$C$5:$F$292,4,FALSE)&amp;LEFT(VLOOKUP($F125,DECLARATIONS!$C$5:$H$292,6,FALSE))))</f>
        <v/>
      </c>
      <c r="F125" s="91"/>
      <c r="G125" s="189">
        <v>0</v>
      </c>
      <c r="H125" s="188" t="str">
        <f>IF(ISNA(VLOOKUP(F125,DECLARATIONS!C$5:D$292,2,FALSE)),"",IF(VLOOKUP(F125,DECLARATIONS!C$5:D$292,2,FALSE)="","NOTDECLARED",VLOOKUP(F125,DECLARATIONS!C$5:D$292,2,FALSE)))</f>
        <v/>
      </c>
      <c r="I125" s="190">
        <f>IF(LOWER(G125)="dnf",1,IF(T125&lt;ScoringTable!C$3,ScoringTable!I$2,VLOOKUP((1000-T125),ScoringTable!H$2:I$95,2)))</f>
        <v>0</v>
      </c>
      <c r="J125" s="186" t="str" cm="1">
        <f t="array" ref="J125">IF(OR(ISBLANK(G125),G125=0), "", IF(NOT(ISNUMBER(G125)), "Not a valid time", IF(E125="","", IF(RIGHT(E125)="B", _xlfn.IFS(G125&gt;Data!$Z$8,"...",G125&gt;Data!$AA$8,"Stage 1",G125&gt;Data!$AB$8,"Stage 2",G125&gt;Data!$AC$8,"Stage 3",G125&gt;Data!$AD$8,"Stage 4",G125&gt;Data!$AE$8,"Stage 5",G125&gt;Data!$AF$8,"Stage 6",G125&gt;Data!$AG$8,"Stage 7",G125&gt;Data!$AH$8,"Stage 8",G125&lt;=Data!$AH$8,"Stage 9"), _xlfn.IFS(G125&gt;Data!$Z$19,"...",G125&gt;Data!$AA$19,"Stage 1",G125&gt;Data!$AB$19,"Stage 2",G125&gt;Data!$AC$19,"Stage 3",G125&gt;Data!$AD$19,"Stage 4",G125&gt;Data!$AE$19,"Stage 5",G125&gt;Data!$AF$19,"Stage 6",G125&gt;Data!$AG$19,"Stage 7",G125&gt;Data!$AH$19,"Stage 8",G125&lt;=Data!$AH$19,"Stage 9")))))</f>
        <v/>
      </c>
      <c r="K125" s="266" t="str" cm="1">
        <f t="array" ref="K125">IFERROR(_xlfn.IFNA(
                      _xlfn.IFS(
                      G125="", "",
                      G125=0, "",
                      AND(E125="U9B",G125&lt;=Data!$AI$8), "U9 Boys record",
                      AND(E125="U11B",G125&lt;=Data!$AI$13), "U11 Boys record",
                      AND(E125="U9G",G125&lt;=Data!$AI$19), "U9 Girls record",
                      AND(E125="U11G",G125&lt;=Data!$AI$24), "U11 Girls record"
                       ),""), "")</f>
        <v/>
      </c>
      <c r="L125" s="26"/>
      <c r="P125" s="191">
        <f t="shared" si="5"/>
        <v>0</v>
      </c>
      <c r="Q125" s="192">
        <f t="shared" si="6"/>
        <v>0</v>
      </c>
      <c r="R125" s="193">
        <f t="shared" si="7"/>
        <v>0</v>
      </c>
      <c r="S125" s="192">
        <f t="shared" si="8"/>
        <v>0</v>
      </c>
      <c r="T125" s="194">
        <f t="shared" si="9"/>
        <v>0</v>
      </c>
    </row>
    <row r="126" spans="1:20" s="11" customFormat="1" ht="16" customHeight="1">
      <c r="A126" s="187" t="s">
        <v>3</v>
      </c>
      <c r="B126" s="188" t="str">
        <f>IF(ISNA(VLOOKUP($F126,DECLARATIONS!C$5:D$292,2,FALSE)),"",IF(VLOOKUP($F126,DECLARATIONS!C$5:D$292,2,FALSE)="","NOT DECLARED",IF(ISNA(_xlfn.TEXTBEFORE(VLOOKUP($F126,DECLARATIONS!C$5:D$292,2,FALSE)," ")),VLOOKUP($F126,DECLARATIONS!C$5:D$292,2,FALSE),_xlfn.TEXTBEFORE(VLOOKUP($F126,DECLARATIONS!C$5:D$292,2,FALSE)," "))))</f>
        <v/>
      </c>
      <c r="C126" s="188" t="str">
        <f>IF(ISNA(VLOOKUP($F126,DECLARATIONS!C$5:D$292,2,FALSE)),"",IF(VLOOKUP($F126,DECLARATIONS!C$5:D$292,2,FALSE)="","NOT DECLARED",IF(ISNA(_xlfn.TEXTAFTER(VLOOKUP($F126,DECLARATIONS!C$5:D$292,2,FALSE)," ")),VLOOKUP($F126,DECLARATIONS!C$5:D$292,2,FALSE),_xlfn.TEXTAFTER(VLOOKUP($F126,DECLARATIONS!C$5:D$292,2,FALSE)," "))))</f>
        <v/>
      </c>
      <c r="D126" s="188" t="str">
        <f>IF(ISNA(VLOOKUP($F126,DECLARATIONS!$C$5:$G$292,5,FALSE)),"",IF(VLOOKUP($F126,DECLARATIONS!$C$5:$G$292,5,FALSE)="","NOT DECLARED",VLOOKUP($F126,DECLARATIONS!$C$5:$G$292,5,FALSE)))</f>
        <v/>
      </c>
      <c r="E126" s="188" t="str">
        <f>IF(ISNA(VLOOKUP($F126,DECLARATIONS!$C$5:$F$292,4,FALSE)),"",IF(VLOOKUP($F126,DECLARATIONS!$C$5:$F$292,4,FALSE)="","NOT DECLARED",VLOOKUP($F126,DECLARATIONS!$C$5:$F$292,4,FALSE)&amp;LEFT(VLOOKUP($F126,DECLARATIONS!$C$5:$H$292,6,FALSE))))</f>
        <v/>
      </c>
      <c r="F126" s="91"/>
      <c r="G126" s="189">
        <v>0</v>
      </c>
      <c r="H126" s="188" t="str">
        <f>IF(ISNA(VLOOKUP(F126,DECLARATIONS!C$5:D$292,2,FALSE)),"",IF(VLOOKUP(F126,DECLARATIONS!C$5:D$292,2,FALSE)="","NOTDECLARED",VLOOKUP(F126,DECLARATIONS!C$5:D$292,2,FALSE)))</f>
        <v/>
      </c>
      <c r="I126" s="190">
        <f>IF(LOWER(G126)="dnf",1,IF(T126&lt;ScoringTable!C$3,ScoringTable!I$2,VLOOKUP((1000-T126),ScoringTable!H$2:I$95,2)))</f>
        <v>0</v>
      </c>
      <c r="J126" s="186" t="str" cm="1">
        <f t="array" ref="J126">IF(OR(ISBLANK(G126),G126=0), "", IF(NOT(ISNUMBER(G126)), "Not a valid time", IF(E126="","", IF(RIGHT(E126)="B", _xlfn.IFS(G126&gt;Data!$Z$8,"...",G126&gt;Data!$AA$8,"Stage 1",G126&gt;Data!$AB$8,"Stage 2",G126&gt;Data!$AC$8,"Stage 3",G126&gt;Data!$AD$8,"Stage 4",G126&gt;Data!$AE$8,"Stage 5",G126&gt;Data!$AF$8,"Stage 6",G126&gt;Data!$AG$8,"Stage 7",G126&gt;Data!$AH$8,"Stage 8",G126&lt;=Data!$AH$8,"Stage 9"), _xlfn.IFS(G126&gt;Data!$Z$19,"...",G126&gt;Data!$AA$19,"Stage 1",G126&gt;Data!$AB$19,"Stage 2",G126&gt;Data!$AC$19,"Stage 3",G126&gt;Data!$AD$19,"Stage 4",G126&gt;Data!$AE$19,"Stage 5",G126&gt;Data!$AF$19,"Stage 6",G126&gt;Data!$AG$19,"Stage 7",G126&gt;Data!$AH$19,"Stage 8",G126&lt;=Data!$AH$19,"Stage 9")))))</f>
        <v/>
      </c>
      <c r="K126" s="266" t="str" cm="1">
        <f t="array" ref="K126">IFERROR(_xlfn.IFNA(
                      _xlfn.IFS(
                      G126="", "",
                      G126=0, "",
                      AND(E126="U9B",G126&lt;=Data!$AI$8), "U9 Boys record",
                      AND(E126="U11B",G126&lt;=Data!$AI$13), "U11 Boys record",
                      AND(E126="U9G",G126&lt;=Data!$AI$19), "U9 Girls record",
                      AND(E126="U11G",G126&lt;=Data!$AI$24), "U11 Girls record"
                       ),""), "")</f>
        <v/>
      </c>
      <c r="L126" s="26"/>
      <c r="P126" s="191">
        <f t="shared" si="5"/>
        <v>0</v>
      </c>
      <c r="Q126" s="192">
        <f t="shared" si="6"/>
        <v>0</v>
      </c>
      <c r="R126" s="193">
        <f t="shared" si="7"/>
        <v>0</v>
      </c>
      <c r="S126" s="192">
        <f t="shared" si="8"/>
        <v>0</v>
      </c>
      <c r="T126" s="194">
        <f t="shared" si="9"/>
        <v>0</v>
      </c>
    </row>
    <row r="127" spans="1:20" s="11" customFormat="1" ht="16" customHeight="1">
      <c r="A127" s="187" t="s">
        <v>3</v>
      </c>
      <c r="B127" s="188" t="str">
        <f>IF(ISNA(VLOOKUP($F127,DECLARATIONS!C$5:D$292,2,FALSE)),"",IF(VLOOKUP($F127,DECLARATIONS!C$5:D$292,2,FALSE)="","NOT DECLARED",IF(ISNA(_xlfn.TEXTBEFORE(VLOOKUP($F127,DECLARATIONS!C$5:D$292,2,FALSE)," ")),VLOOKUP($F127,DECLARATIONS!C$5:D$292,2,FALSE),_xlfn.TEXTBEFORE(VLOOKUP($F127,DECLARATIONS!C$5:D$292,2,FALSE)," "))))</f>
        <v/>
      </c>
      <c r="C127" s="188" t="str">
        <f>IF(ISNA(VLOOKUP($F127,DECLARATIONS!C$5:D$292,2,FALSE)),"",IF(VLOOKUP($F127,DECLARATIONS!C$5:D$292,2,FALSE)="","NOT DECLARED",IF(ISNA(_xlfn.TEXTAFTER(VLOOKUP($F127,DECLARATIONS!C$5:D$292,2,FALSE)," ")),VLOOKUP($F127,DECLARATIONS!C$5:D$292,2,FALSE),_xlfn.TEXTAFTER(VLOOKUP($F127,DECLARATIONS!C$5:D$292,2,FALSE)," "))))</f>
        <v/>
      </c>
      <c r="D127" s="188" t="str">
        <f>IF(ISNA(VLOOKUP($F127,DECLARATIONS!$C$5:$G$292,5,FALSE)),"",IF(VLOOKUP($F127,DECLARATIONS!$C$5:$G$292,5,FALSE)="","NOT DECLARED",VLOOKUP($F127,DECLARATIONS!$C$5:$G$292,5,FALSE)))</f>
        <v/>
      </c>
      <c r="E127" s="188" t="str">
        <f>IF(ISNA(VLOOKUP($F127,DECLARATIONS!$C$5:$F$292,4,FALSE)),"",IF(VLOOKUP($F127,DECLARATIONS!$C$5:$F$292,4,FALSE)="","NOT DECLARED",VLOOKUP($F127,DECLARATIONS!$C$5:$F$292,4,FALSE)&amp;LEFT(VLOOKUP($F127,DECLARATIONS!$C$5:$H$292,6,FALSE))))</f>
        <v/>
      </c>
      <c r="F127" s="91"/>
      <c r="G127" s="189">
        <v>0</v>
      </c>
      <c r="H127" s="188" t="str">
        <f>IF(ISNA(VLOOKUP(F127,DECLARATIONS!C$5:D$292,2,FALSE)),"",IF(VLOOKUP(F127,DECLARATIONS!C$5:D$292,2,FALSE)="","NOTDECLARED",VLOOKUP(F127,DECLARATIONS!C$5:D$292,2,FALSE)))</f>
        <v/>
      </c>
      <c r="I127" s="190">
        <f>IF(LOWER(G127)="dnf",1,IF(T127&lt;ScoringTable!C$3,ScoringTable!I$2,VLOOKUP((1000-T127),ScoringTable!H$2:I$95,2)))</f>
        <v>0</v>
      </c>
      <c r="J127" s="186" t="str" cm="1">
        <f t="array" ref="J127">IF(OR(ISBLANK(G127),G127=0), "", IF(NOT(ISNUMBER(G127)), "Not a valid time", IF(E127="","", IF(RIGHT(E127)="B", _xlfn.IFS(G127&gt;Data!$Z$8,"...",G127&gt;Data!$AA$8,"Stage 1",G127&gt;Data!$AB$8,"Stage 2",G127&gt;Data!$AC$8,"Stage 3",G127&gt;Data!$AD$8,"Stage 4",G127&gt;Data!$AE$8,"Stage 5",G127&gt;Data!$AF$8,"Stage 6",G127&gt;Data!$AG$8,"Stage 7",G127&gt;Data!$AH$8,"Stage 8",G127&lt;=Data!$AH$8,"Stage 9"), _xlfn.IFS(G127&gt;Data!$Z$19,"...",G127&gt;Data!$AA$19,"Stage 1",G127&gt;Data!$AB$19,"Stage 2",G127&gt;Data!$AC$19,"Stage 3",G127&gt;Data!$AD$19,"Stage 4",G127&gt;Data!$AE$19,"Stage 5",G127&gt;Data!$AF$19,"Stage 6",G127&gt;Data!$AG$19,"Stage 7",G127&gt;Data!$AH$19,"Stage 8",G127&lt;=Data!$AH$19,"Stage 9")))))</f>
        <v/>
      </c>
      <c r="K127" s="266" t="str" cm="1">
        <f t="array" ref="K127">IFERROR(_xlfn.IFNA(
                      _xlfn.IFS(
                      G127="", "",
                      G127=0, "",
                      AND(E127="U9B",G127&lt;=Data!$AI$8), "U9 Boys record",
                      AND(E127="U11B",G127&lt;=Data!$AI$13), "U11 Boys record",
                      AND(E127="U9G",G127&lt;=Data!$AI$19), "U9 Girls record",
                      AND(E127="U11G",G127&lt;=Data!$AI$24), "U11 Girls record"
                       ),""), "")</f>
        <v/>
      </c>
      <c r="L127" s="26"/>
      <c r="P127" s="191">
        <f t="shared" si="5"/>
        <v>0</v>
      </c>
      <c r="Q127" s="192">
        <f t="shared" si="6"/>
        <v>0</v>
      </c>
      <c r="R127" s="193">
        <f t="shared" si="7"/>
        <v>0</v>
      </c>
      <c r="S127" s="192">
        <f t="shared" si="8"/>
        <v>0</v>
      </c>
      <c r="T127" s="194">
        <f t="shared" si="9"/>
        <v>0</v>
      </c>
    </row>
    <row r="128" spans="1:20" s="11" customFormat="1" ht="16" customHeight="1">
      <c r="A128" s="187" t="s">
        <v>3</v>
      </c>
      <c r="B128" s="188" t="str">
        <f>IF(ISNA(VLOOKUP($F128,DECLARATIONS!C$5:D$292,2,FALSE)),"",IF(VLOOKUP($F128,DECLARATIONS!C$5:D$292,2,FALSE)="","NOT DECLARED",IF(ISNA(_xlfn.TEXTBEFORE(VLOOKUP($F128,DECLARATIONS!C$5:D$292,2,FALSE)," ")),VLOOKUP($F128,DECLARATIONS!C$5:D$292,2,FALSE),_xlfn.TEXTBEFORE(VLOOKUP($F128,DECLARATIONS!C$5:D$292,2,FALSE)," "))))</f>
        <v/>
      </c>
      <c r="C128" s="188" t="str">
        <f>IF(ISNA(VLOOKUP($F128,DECLARATIONS!C$5:D$292,2,FALSE)),"",IF(VLOOKUP($F128,DECLARATIONS!C$5:D$292,2,FALSE)="","NOT DECLARED",IF(ISNA(_xlfn.TEXTAFTER(VLOOKUP($F128,DECLARATIONS!C$5:D$292,2,FALSE)," ")),VLOOKUP($F128,DECLARATIONS!C$5:D$292,2,FALSE),_xlfn.TEXTAFTER(VLOOKUP($F128,DECLARATIONS!C$5:D$292,2,FALSE)," "))))</f>
        <v/>
      </c>
      <c r="D128" s="188" t="str">
        <f>IF(ISNA(VLOOKUP($F128,DECLARATIONS!$C$5:$G$292,5,FALSE)),"",IF(VLOOKUP($F128,DECLARATIONS!$C$5:$G$292,5,FALSE)="","NOT DECLARED",VLOOKUP($F128,DECLARATIONS!$C$5:$G$292,5,FALSE)))</f>
        <v/>
      </c>
      <c r="E128" s="188" t="str">
        <f>IF(ISNA(VLOOKUP($F128,DECLARATIONS!$C$5:$F$292,4,FALSE)),"",IF(VLOOKUP($F128,DECLARATIONS!$C$5:$F$292,4,FALSE)="","NOT DECLARED",VLOOKUP($F128,DECLARATIONS!$C$5:$F$292,4,FALSE)&amp;LEFT(VLOOKUP($F128,DECLARATIONS!$C$5:$H$292,6,FALSE))))</f>
        <v/>
      </c>
      <c r="F128" s="91"/>
      <c r="G128" s="189">
        <v>0</v>
      </c>
      <c r="H128" s="188" t="str">
        <f>IF(ISNA(VLOOKUP(F128,DECLARATIONS!C$5:D$292,2,FALSE)),"",IF(VLOOKUP(F128,DECLARATIONS!C$5:D$292,2,FALSE)="","NOTDECLARED",VLOOKUP(F128,DECLARATIONS!C$5:D$292,2,FALSE)))</f>
        <v/>
      </c>
      <c r="I128" s="190">
        <f>IF(LOWER(G128)="dnf",1,IF(T128&lt;ScoringTable!C$3,ScoringTable!I$2,VLOOKUP((1000-T128),ScoringTable!H$2:I$95,2)))</f>
        <v>0</v>
      </c>
      <c r="J128" s="186" t="str" cm="1">
        <f t="array" ref="J128">IF(OR(ISBLANK(G128),G128=0), "", IF(NOT(ISNUMBER(G128)), "Not a valid time", IF(E128="","", IF(RIGHT(E128)="B", _xlfn.IFS(G128&gt;Data!$Z$8,"...",G128&gt;Data!$AA$8,"Stage 1",G128&gt;Data!$AB$8,"Stage 2",G128&gt;Data!$AC$8,"Stage 3",G128&gt;Data!$AD$8,"Stage 4",G128&gt;Data!$AE$8,"Stage 5",G128&gt;Data!$AF$8,"Stage 6",G128&gt;Data!$AG$8,"Stage 7",G128&gt;Data!$AH$8,"Stage 8",G128&lt;=Data!$AH$8,"Stage 9"), _xlfn.IFS(G128&gt;Data!$Z$19,"...",G128&gt;Data!$AA$19,"Stage 1",G128&gt;Data!$AB$19,"Stage 2",G128&gt;Data!$AC$19,"Stage 3",G128&gt;Data!$AD$19,"Stage 4",G128&gt;Data!$AE$19,"Stage 5",G128&gt;Data!$AF$19,"Stage 6",G128&gt;Data!$AG$19,"Stage 7",G128&gt;Data!$AH$19,"Stage 8",G128&lt;=Data!$AH$19,"Stage 9")))))</f>
        <v/>
      </c>
      <c r="K128" s="266" t="str" cm="1">
        <f t="array" ref="K128">IFERROR(_xlfn.IFNA(
                      _xlfn.IFS(
                      G128="", "",
                      G128=0, "",
                      AND(E128="U9B",G128&lt;=Data!$AI$8), "U9 Boys record",
                      AND(E128="U11B",G128&lt;=Data!$AI$13), "U11 Boys record",
                      AND(E128="U9G",G128&lt;=Data!$AI$19), "U9 Girls record",
                      AND(E128="U11G",G128&lt;=Data!$AI$24), "U11 Girls record"
                       ),""), "")</f>
        <v/>
      </c>
      <c r="L128" s="26"/>
      <c r="P128" s="191">
        <f t="shared" si="5"/>
        <v>0</v>
      </c>
      <c r="Q128" s="192">
        <f t="shared" si="6"/>
        <v>0</v>
      </c>
      <c r="R128" s="193">
        <f t="shared" si="7"/>
        <v>0</v>
      </c>
      <c r="S128" s="192">
        <f t="shared" si="8"/>
        <v>0</v>
      </c>
      <c r="T128" s="194">
        <f t="shared" si="9"/>
        <v>0</v>
      </c>
    </row>
    <row r="129" spans="1:20" s="11" customFormat="1" ht="16" customHeight="1">
      <c r="A129" s="187" t="s">
        <v>3</v>
      </c>
      <c r="B129" s="188" t="str">
        <f>IF(ISNA(VLOOKUP($F129,DECLARATIONS!C$5:D$292,2,FALSE)),"",IF(VLOOKUP($F129,DECLARATIONS!C$5:D$292,2,FALSE)="","NOT DECLARED",IF(ISNA(_xlfn.TEXTBEFORE(VLOOKUP($F129,DECLARATIONS!C$5:D$292,2,FALSE)," ")),VLOOKUP($F129,DECLARATIONS!C$5:D$292,2,FALSE),_xlfn.TEXTBEFORE(VLOOKUP($F129,DECLARATIONS!C$5:D$292,2,FALSE)," "))))</f>
        <v/>
      </c>
      <c r="C129" s="188" t="str">
        <f>IF(ISNA(VLOOKUP($F129,DECLARATIONS!C$5:D$292,2,FALSE)),"",IF(VLOOKUP($F129,DECLARATIONS!C$5:D$292,2,FALSE)="","NOT DECLARED",IF(ISNA(_xlfn.TEXTAFTER(VLOOKUP($F129,DECLARATIONS!C$5:D$292,2,FALSE)," ")),VLOOKUP($F129,DECLARATIONS!C$5:D$292,2,FALSE),_xlfn.TEXTAFTER(VLOOKUP($F129,DECLARATIONS!C$5:D$292,2,FALSE)," "))))</f>
        <v/>
      </c>
      <c r="D129" s="188" t="str">
        <f>IF(ISNA(VLOOKUP($F129,DECLARATIONS!$C$5:$G$292,5,FALSE)),"",IF(VLOOKUP($F129,DECLARATIONS!$C$5:$G$292,5,FALSE)="","NOT DECLARED",VLOOKUP($F129,DECLARATIONS!$C$5:$G$292,5,FALSE)))</f>
        <v/>
      </c>
      <c r="E129" s="188" t="str">
        <f>IF(ISNA(VLOOKUP($F129,DECLARATIONS!$C$5:$F$292,4,FALSE)),"",IF(VLOOKUP($F129,DECLARATIONS!$C$5:$F$292,4,FALSE)="","NOT DECLARED",VLOOKUP($F129,DECLARATIONS!$C$5:$F$292,4,FALSE)&amp;LEFT(VLOOKUP($F129,DECLARATIONS!$C$5:$H$292,6,FALSE))))</f>
        <v/>
      </c>
      <c r="F129" s="91"/>
      <c r="G129" s="189">
        <v>0</v>
      </c>
      <c r="H129" s="188" t="str">
        <f>IF(ISNA(VLOOKUP(F129,DECLARATIONS!C$5:D$292,2,FALSE)),"",IF(VLOOKUP(F129,DECLARATIONS!C$5:D$292,2,FALSE)="","NOTDECLARED",VLOOKUP(F129,DECLARATIONS!C$5:D$292,2,FALSE)))</f>
        <v/>
      </c>
      <c r="I129" s="190">
        <f>IF(LOWER(G129)="dnf",1,IF(T129&lt;ScoringTable!C$3,ScoringTable!I$2,VLOOKUP((1000-T129),ScoringTable!H$2:I$95,2)))</f>
        <v>0</v>
      </c>
      <c r="J129" s="186" t="str" cm="1">
        <f t="array" ref="J129">IF(OR(ISBLANK(G129),G129=0), "", IF(NOT(ISNUMBER(G129)), "Not a valid time", IF(E129="","", IF(RIGHT(E129)="B", _xlfn.IFS(G129&gt;Data!$Z$8,"...",G129&gt;Data!$AA$8,"Stage 1",G129&gt;Data!$AB$8,"Stage 2",G129&gt;Data!$AC$8,"Stage 3",G129&gt;Data!$AD$8,"Stage 4",G129&gt;Data!$AE$8,"Stage 5",G129&gt;Data!$AF$8,"Stage 6",G129&gt;Data!$AG$8,"Stage 7",G129&gt;Data!$AH$8,"Stage 8",G129&lt;=Data!$AH$8,"Stage 9"), _xlfn.IFS(G129&gt;Data!$Z$19,"...",G129&gt;Data!$AA$19,"Stage 1",G129&gt;Data!$AB$19,"Stage 2",G129&gt;Data!$AC$19,"Stage 3",G129&gt;Data!$AD$19,"Stage 4",G129&gt;Data!$AE$19,"Stage 5",G129&gt;Data!$AF$19,"Stage 6",G129&gt;Data!$AG$19,"Stage 7",G129&gt;Data!$AH$19,"Stage 8",G129&lt;=Data!$AH$19,"Stage 9")))))</f>
        <v/>
      </c>
      <c r="K129" s="266" t="str" cm="1">
        <f t="array" ref="K129">IFERROR(_xlfn.IFNA(
                      _xlfn.IFS(
                      G129="", "",
                      G129=0, "",
                      AND(E129="U9B",G129&lt;=Data!$AI$8), "U9 Boys record",
                      AND(E129="U11B",G129&lt;=Data!$AI$13), "U11 Boys record",
                      AND(E129="U9G",G129&lt;=Data!$AI$19), "U9 Girls record",
                      AND(E129="U11G",G129&lt;=Data!$AI$24), "U11 Girls record"
                       ),""), "")</f>
        <v/>
      </c>
      <c r="L129" s="26"/>
      <c r="P129" s="191">
        <f t="shared" si="5"/>
        <v>0</v>
      </c>
      <c r="Q129" s="192">
        <f t="shared" si="6"/>
        <v>0</v>
      </c>
      <c r="R129" s="193">
        <f t="shared" si="7"/>
        <v>0</v>
      </c>
      <c r="S129" s="192">
        <f t="shared" si="8"/>
        <v>0</v>
      </c>
      <c r="T129" s="194">
        <f t="shared" si="9"/>
        <v>0</v>
      </c>
    </row>
    <row r="130" spans="1:20" s="11" customFormat="1" ht="16" customHeight="1">
      <c r="A130" s="187" t="s">
        <v>3</v>
      </c>
      <c r="B130" s="188" t="str">
        <f>IF(ISNA(VLOOKUP($F130,DECLARATIONS!C$5:D$292,2,FALSE)),"",IF(VLOOKUP($F130,DECLARATIONS!C$5:D$292,2,FALSE)="","NOT DECLARED",IF(ISNA(_xlfn.TEXTBEFORE(VLOOKUP($F130,DECLARATIONS!C$5:D$292,2,FALSE)," ")),VLOOKUP($F130,DECLARATIONS!C$5:D$292,2,FALSE),_xlfn.TEXTBEFORE(VLOOKUP($F130,DECLARATIONS!C$5:D$292,2,FALSE)," "))))</f>
        <v/>
      </c>
      <c r="C130" s="188" t="str">
        <f>IF(ISNA(VLOOKUP($F130,DECLARATIONS!C$5:D$292,2,FALSE)),"",IF(VLOOKUP($F130,DECLARATIONS!C$5:D$292,2,FALSE)="","NOT DECLARED",IF(ISNA(_xlfn.TEXTAFTER(VLOOKUP($F130,DECLARATIONS!C$5:D$292,2,FALSE)," ")),VLOOKUP($F130,DECLARATIONS!C$5:D$292,2,FALSE),_xlfn.TEXTAFTER(VLOOKUP($F130,DECLARATIONS!C$5:D$292,2,FALSE)," "))))</f>
        <v/>
      </c>
      <c r="D130" s="188" t="str">
        <f>IF(ISNA(VLOOKUP($F130,DECLARATIONS!$C$5:$G$292,5,FALSE)),"",IF(VLOOKUP($F130,DECLARATIONS!$C$5:$G$292,5,FALSE)="","NOT DECLARED",VLOOKUP($F130,DECLARATIONS!$C$5:$G$292,5,FALSE)))</f>
        <v/>
      </c>
      <c r="E130" s="188" t="str">
        <f>IF(ISNA(VLOOKUP($F130,DECLARATIONS!$C$5:$F$292,4,FALSE)),"",IF(VLOOKUP($F130,DECLARATIONS!$C$5:$F$292,4,FALSE)="","NOT DECLARED",VLOOKUP($F130,DECLARATIONS!$C$5:$F$292,4,FALSE)&amp;LEFT(VLOOKUP($F130,DECLARATIONS!$C$5:$H$292,6,FALSE))))</f>
        <v/>
      </c>
      <c r="F130" s="91"/>
      <c r="G130" s="189">
        <v>0</v>
      </c>
      <c r="H130" s="188" t="str">
        <f>IF(ISNA(VLOOKUP(F130,DECLARATIONS!C$5:D$292,2,FALSE)),"",IF(VLOOKUP(F130,DECLARATIONS!C$5:D$292,2,FALSE)="","NOTDECLARED",VLOOKUP(F130,DECLARATIONS!C$5:D$292,2,FALSE)))</f>
        <v/>
      </c>
      <c r="I130" s="190">
        <f>IF(LOWER(G130)="dnf",1,IF(T130&lt;ScoringTable!C$3,ScoringTable!I$2,VLOOKUP((1000-T130),ScoringTable!H$2:I$95,2)))</f>
        <v>0</v>
      </c>
      <c r="J130" s="186" t="str" cm="1">
        <f t="array" ref="J130">IF(OR(ISBLANK(G130),G130=0), "", IF(NOT(ISNUMBER(G130)), "Not a valid time", IF(E130="","", IF(RIGHT(E130)="B", _xlfn.IFS(G130&gt;Data!$Z$8,"...",G130&gt;Data!$AA$8,"Stage 1",G130&gt;Data!$AB$8,"Stage 2",G130&gt;Data!$AC$8,"Stage 3",G130&gt;Data!$AD$8,"Stage 4",G130&gt;Data!$AE$8,"Stage 5",G130&gt;Data!$AF$8,"Stage 6",G130&gt;Data!$AG$8,"Stage 7",G130&gt;Data!$AH$8,"Stage 8",G130&lt;=Data!$AH$8,"Stage 9"), _xlfn.IFS(G130&gt;Data!$Z$19,"...",G130&gt;Data!$AA$19,"Stage 1",G130&gt;Data!$AB$19,"Stage 2",G130&gt;Data!$AC$19,"Stage 3",G130&gt;Data!$AD$19,"Stage 4",G130&gt;Data!$AE$19,"Stage 5",G130&gt;Data!$AF$19,"Stage 6",G130&gt;Data!$AG$19,"Stage 7",G130&gt;Data!$AH$19,"Stage 8",G130&lt;=Data!$AH$19,"Stage 9")))))</f>
        <v/>
      </c>
      <c r="K130" s="266" t="str" cm="1">
        <f t="array" ref="K130">IFERROR(_xlfn.IFNA(
                      _xlfn.IFS(
                      G130="", "",
                      G130=0, "",
                      AND(E130="U9B",G130&lt;=Data!$AI$8), "U9 Boys record",
                      AND(E130="U11B",G130&lt;=Data!$AI$13), "U11 Boys record",
                      AND(E130="U9G",G130&lt;=Data!$AI$19), "U9 Girls record",
                      AND(E130="U11G",G130&lt;=Data!$AI$24), "U11 Girls record"
                       ),""), "")</f>
        <v/>
      </c>
      <c r="L130" s="26"/>
      <c r="P130" s="191">
        <f t="shared" si="5"/>
        <v>0</v>
      </c>
      <c r="Q130" s="192">
        <f t="shared" si="6"/>
        <v>0</v>
      </c>
      <c r="R130" s="193">
        <f t="shared" si="7"/>
        <v>0</v>
      </c>
      <c r="S130" s="192">
        <f t="shared" si="8"/>
        <v>0</v>
      </c>
      <c r="T130" s="194">
        <f t="shared" si="9"/>
        <v>0</v>
      </c>
    </row>
    <row r="131" spans="1:20" s="11" customFormat="1" ht="16" customHeight="1">
      <c r="A131" s="187" t="s">
        <v>3</v>
      </c>
      <c r="B131" s="188" t="str">
        <f>IF(ISNA(VLOOKUP($F131,DECLARATIONS!C$5:D$292,2,FALSE)),"",IF(VLOOKUP($F131,DECLARATIONS!C$5:D$292,2,FALSE)="","NOT DECLARED",IF(ISNA(_xlfn.TEXTBEFORE(VLOOKUP($F131,DECLARATIONS!C$5:D$292,2,FALSE)," ")),VLOOKUP($F131,DECLARATIONS!C$5:D$292,2,FALSE),_xlfn.TEXTBEFORE(VLOOKUP($F131,DECLARATIONS!C$5:D$292,2,FALSE)," "))))</f>
        <v/>
      </c>
      <c r="C131" s="188" t="str">
        <f>IF(ISNA(VLOOKUP($F131,DECLARATIONS!C$5:D$292,2,FALSE)),"",IF(VLOOKUP($F131,DECLARATIONS!C$5:D$292,2,FALSE)="","NOT DECLARED",IF(ISNA(_xlfn.TEXTAFTER(VLOOKUP($F131,DECLARATIONS!C$5:D$292,2,FALSE)," ")),VLOOKUP($F131,DECLARATIONS!C$5:D$292,2,FALSE),_xlfn.TEXTAFTER(VLOOKUP($F131,DECLARATIONS!C$5:D$292,2,FALSE)," "))))</f>
        <v/>
      </c>
      <c r="D131" s="188" t="str">
        <f>IF(ISNA(VLOOKUP($F131,DECLARATIONS!$C$5:$G$292,5,FALSE)),"",IF(VLOOKUP($F131,DECLARATIONS!$C$5:$G$292,5,FALSE)="","NOT DECLARED",VLOOKUP($F131,DECLARATIONS!$C$5:$G$292,5,FALSE)))</f>
        <v/>
      </c>
      <c r="E131" s="188" t="str">
        <f>IF(ISNA(VLOOKUP($F131,DECLARATIONS!$C$5:$F$292,4,FALSE)),"",IF(VLOOKUP($F131,DECLARATIONS!$C$5:$F$292,4,FALSE)="","NOT DECLARED",VLOOKUP($F131,DECLARATIONS!$C$5:$F$292,4,FALSE)&amp;LEFT(VLOOKUP($F131,DECLARATIONS!$C$5:$H$292,6,FALSE))))</f>
        <v/>
      </c>
      <c r="F131" s="91"/>
      <c r="G131" s="189">
        <v>0</v>
      </c>
      <c r="H131" s="188" t="str">
        <f>IF(ISNA(VLOOKUP(F131,DECLARATIONS!C$5:D$292,2,FALSE)),"",IF(VLOOKUP(F131,DECLARATIONS!C$5:D$292,2,FALSE)="","NOTDECLARED",VLOOKUP(F131,DECLARATIONS!C$5:D$292,2,FALSE)))</f>
        <v/>
      </c>
      <c r="I131" s="190">
        <f>IF(LOWER(G131)="dnf",1,IF(T131&lt;ScoringTable!C$3,ScoringTable!I$2,VLOOKUP((1000-T131),ScoringTable!H$2:I$95,2)))</f>
        <v>0</v>
      </c>
      <c r="J131" s="186" t="str" cm="1">
        <f t="array" ref="J131">IF(OR(ISBLANK(G131),G131=0), "", IF(NOT(ISNUMBER(G131)), "Not a valid time", IF(E131="","", IF(RIGHT(E131)="B", _xlfn.IFS(G131&gt;Data!$Z$8,"...",G131&gt;Data!$AA$8,"Stage 1",G131&gt;Data!$AB$8,"Stage 2",G131&gt;Data!$AC$8,"Stage 3",G131&gt;Data!$AD$8,"Stage 4",G131&gt;Data!$AE$8,"Stage 5",G131&gt;Data!$AF$8,"Stage 6",G131&gt;Data!$AG$8,"Stage 7",G131&gt;Data!$AH$8,"Stage 8",G131&lt;=Data!$AH$8,"Stage 9"), _xlfn.IFS(G131&gt;Data!$Z$19,"...",G131&gt;Data!$AA$19,"Stage 1",G131&gt;Data!$AB$19,"Stage 2",G131&gt;Data!$AC$19,"Stage 3",G131&gt;Data!$AD$19,"Stage 4",G131&gt;Data!$AE$19,"Stage 5",G131&gt;Data!$AF$19,"Stage 6",G131&gt;Data!$AG$19,"Stage 7",G131&gt;Data!$AH$19,"Stage 8",G131&lt;=Data!$AH$19,"Stage 9")))))</f>
        <v/>
      </c>
      <c r="K131" s="266" t="str" cm="1">
        <f t="array" ref="K131">IFERROR(_xlfn.IFNA(
                      _xlfn.IFS(
                      G131="", "",
                      G131=0, "",
                      AND(E131="U9B",G131&lt;=Data!$AI$8), "U9 Boys record",
                      AND(E131="U11B",G131&lt;=Data!$AI$13), "U11 Boys record",
                      AND(E131="U9G",G131&lt;=Data!$AI$19), "U9 Girls record",
                      AND(E131="U11G",G131&lt;=Data!$AI$24), "U11 Girls record"
                       ),""), "")</f>
        <v/>
      </c>
      <c r="L131" s="26"/>
      <c r="P131" s="191">
        <f t="shared" si="5"/>
        <v>0</v>
      </c>
      <c r="Q131" s="192">
        <f t="shared" si="6"/>
        <v>0</v>
      </c>
      <c r="R131" s="193">
        <f t="shared" si="7"/>
        <v>0</v>
      </c>
      <c r="S131" s="192">
        <f t="shared" si="8"/>
        <v>0</v>
      </c>
      <c r="T131" s="194">
        <f t="shared" si="9"/>
        <v>0</v>
      </c>
    </row>
    <row r="132" spans="1:20" s="11" customFormat="1" ht="16" customHeight="1">
      <c r="A132" s="187" t="s">
        <v>3</v>
      </c>
      <c r="B132" s="188" t="str">
        <f>IF(ISNA(VLOOKUP($F132,DECLARATIONS!C$5:D$292,2,FALSE)),"",IF(VLOOKUP($F132,DECLARATIONS!C$5:D$292,2,FALSE)="","NOT DECLARED",IF(ISNA(_xlfn.TEXTBEFORE(VLOOKUP($F132,DECLARATIONS!C$5:D$292,2,FALSE)," ")),VLOOKUP($F132,DECLARATIONS!C$5:D$292,2,FALSE),_xlfn.TEXTBEFORE(VLOOKUP($F132,DECLARATIONS!C$5:D$292,2,FALSE)," "))))</f>
        <v/>
      </c>
      <c r="C132" s="188" t="str">
        <f>IF(ISNA(VLOOKUP($F132,DECLARATIONS!C$5:D$292,2,FALSE)),"",IF(VLOOKUP($F132,DECLARATIONS!C$5:D$292,2,FALSE)="","NOT DECLARED",IF(ISNA(_xlfn.TEXTAFTER(VLOOKUP($F132,DECLARATIONS!C$5:D$292,2,FALSE)," ")),VLOOKUP($F132,DECLARATIONS!C$5:D$292,2,FALSE),_xlfn.TEXTAFTER(VLOOKUP($F132,DECLARATIONS!C$5:D$292,2,FALSE)," "))))</f>
        <v/>
      </c>
      <c r="D132" s="188" t="str">
        <f>IF(ISNA(VLOOKUP($F132,DECLARATIONS!$C$5:$G$292,5,FALSE)),"",IF(VLOOKUP($F132,DECLARATIONS!$C$5:$G$292,5,FALSE)="","NOT DECLARED",VLOOKUP($F132,DECLARATIONS!$C$5:$G$292,5,FALSE)))</f>
        <v/>
      </c>
      <c r="E132" s="188" t="str">
        <f>IF(ISNA(VLOOKUP($F132,DECLARATIONS!$C$5:$F$292,4,FALSE)),"",IF(VLOOKUP($F132,DECLARATIONS!$C$5:$F$292,4,FALSE)="","NOT DECLARED",VLOOKUP($F132,DECLARATIONS!$C$5:$F$292,4,FALSE)&amp;LEFT(VLOOKUP($F132,DECLARATIONS!$C$5:$H$292,6,FALSE))))</f>
        <v/>
      </c>
      <c r="F132" s="91"/>
      <c r="G132" s="189">
        <v>0</v>
      </c>
      <c r="H132" s="188" t="str">
        <f>IF(ISNA(VLOOKUP(F132,DECLARATIONS!C$5:D$292,2,FALSE)),"",IF(VLOOKUP(F132,DECLARATIONS!C$5:D$292,2,FALSE)="","NOTDECLARED",VLOOKUP(F132,DECLARATIONS!C$5:D$292,2,FALSE)))</f>
        <v/>
      </c>
      <c r="I132" s="190">
        <f>IF(LOWER(G132)="dnf",1,IF(T132&lt;ScoringTable!C$3,ScoringTable!I$2,VLOOKUP((1000-T132),ScoringTable!H$2:I$95,2)))</f>
        <v>0</v>
      </c>
      <c r="J132" s="186" t="str" cm="1">
        <f t="array" ref="J132">IF(OR(ISBLANK(G132),G132=0), "", IF(NOT(ISNUMBER(G132)), "Not a valid time", IF(E132="","", IF(RIGHT(E132)="B", _xlfn.IFS(G132&gt;Data!$Z$8,"...",G132&gt;Data!$AA$8,"Stage 1",G132&gt;Data!$AB$8,"Stage 2",G132&gt;Data!$AC$8,"Stage 3",G132&gt;Data!$AD$8,"Stage 4",G132&gt;Data!$AE$8,"Stage 5",G132&gt;Data!$AF$8,"Stage 6",G132&gt;Data!$AG$8,"Stage 7",G132&gt;Data!$AH$8,"Stage 8",G132&lt;=Data!$AH$8,"Stage 9"), _xlfn.IFS(G132&gt;Data!$Z$19,"...",G132&gt;Data!$AA$19,"Stage 1",G132&gt;Data!$AB$19,"Stage 2",G132&gt;Data!$AC$19,"Stage 3",G132&gt;Data!$AD$19,"Stage 4",G132&gt;Data!$AE$19,"Stage 5",G132&gt;Data!$AF$19,"Stage 6",G132&gt;Data!$AG$19,"Stage 7",G132&gt;Data!$AH$19,"Stage 8",G132&lt;=Data!$AH$19,"Stage 9")))))</f>
        <v/>
      </c>
      <c r="K132" s="266" t="str" cm="1">
        <f t="array" ref="K132">IFERROR(_xlfn.IFNA(
                      _xlfn.IFS(
                      G132="", "",
                      G132=0, "",
                      AND(E132="U9B",G132&lt;=Data!$AI$8), "U9 Boys record",
                      AND(E132="U11B",G132&lt;=Data!$AI$13), "U11 Boys record",
                      AND(E132="U9G",G132&lt;=Data!$AI$19), "U9 Girls record",
                      AND(E132="U11G",G132&lt;=Data!$AI$24), "U11 Girls record"
                       ),""), "")</f>
        <v/>
      </c>
      <c r="L132" s="26"/>
      <c r="P132" s="191">
        <f t="shared" si="5"/>
        <v>0</v>
      </c>
      <c r="Q132" s="192">
        <f t="shared" si="6"/>
        <v>0</v>
      </c>
      <c r="R132" s="193">
        <f t="shared" si="7"/>
        <v>0</v>
      </c>
      <c r="S132" s="192">
        <f t="shared" si="8"/>
        <v>0</v>
      </c>
      <c r="T132" s="194">
        <f t="shared" si="9"/>
        <v>0</v>
      </c>
    </row>
    <row r="133" spans="1:20" s="11" customFormat="1" ht="16" customHeight="1">
      <c r="A133" s="187" t="s">
        <v>3</v>
      </c>
      <c r="B133" s="188" t="str">
        <f>IF(ISNA(VLOOKUP($F133,DECLARATIONS!C$5:D$292,2,FALSE)),"",IF(VLOOKUP($F133,DECLARATIONS!C$5:D$292,2,FALSE)="","NOT DECLARED",IF(ISNA(_xlfn.TEXTBEFORE(VLOOKUP($F133,DECLARATIONS!C$5:D$292,2,FALSE)," ")),VLOOKUP($F133,DECLARATIONS!C$5:D$292,2,FALSE),_xlfn.TEXTBEFORE(VLOOKUP($F133,DECLARATIONS!C$5:D$292,2,FALSE)," "))))</f>
        <v/>
      </c>
      <c r="C133" s="188" t="str">
        <f>IF(ISNA(VLOOKUP($F133,DECLARATIONS!C$5:D$292,2,FALSE)),"",IF(VLOOKUP($F133,DECLARATIONS!C$5:D$292,2,FALSE)="","NOT DECLARED",IF(ISNA(_xlfn.TEXTAFTER(VLOOKUP($F133,DECLARATIONS!C$5:D$292,2,FALSE)," ")),VLOOKUP($F133,DECLARATIONS!C$5:D$292,2,FALSE),_xlfn.TEXTAFTER(VLOOKUP($F133,DECLARATIONS!C$5:D$292,2,FALSE)," "))))</f>
        <v/>
      </c>
      <c r="D133" s="188" t="str">
        <f>IF(ISNA(VLOOKUP($F133,DECLARATIONS!$C$5:$G$292,5,FALSE)),"",IF(VLOOKUP($F133,DECLARATIONS!$C$5:$G$292,5,FALSE)="","NOT DECLARED",VLOOKUP($F133,DECLARATIONS!$C$5:$G$292,5,FALSE)))</f>
        <v/>
      </c>
      <c r="E133" s="188" t="str">
        <f>IF(ISNA(VLOOKUP($F133,DECLARATIONS!$C$5:$F$292,4,FALSE)),"",IF(VLOOKUP($F133,DECLARATIONS!$C$5:$F$292,4,FALSE)="","NOT DECLARED",VLOOKUP($F133,DECLARATIONS!$C$5:$F$292,4,FALSE)&amp;LEFT(VLOOKUP($F133,DECLARATIONS!$C$5:$H$292,6,FALSE))))</f>
        <v/>
      </c>
      <c r="F133" s="91"/>
      <c r="G133" s="189">
        <v>0</v>
      </c>
      <c r="H133" s="188" t="str">
        <f>IF(ISNA(VLOOKUP(F133,DECLARATIONS!C$5:D$292,2,FALSE)),"",IF(VLOOKUP(F133,DECLARATIONS!C$5:D$292,2,FALSE)="","NOTDECLARED",VLOOKUP(F133,DECLARATIONS!C$5:D$292,2,FALSE)))</f>
        <v/>
      </c>
      <c r="I133" s="190">
        <f>IF(LOWER(G133)="dnf",1,IF(T133&lt;ScoringTable!C$3,ScoringTable!I$2,VLOOKUP((1000-T133),ScoringTable!H$2:I$95,2)))</f>
        <v>0</v>
      </c>
      <c r="J133" s="186" t="str" cm="1">
        <f t="array" ref="J133">IF(OR(ISBLANK(G133),G133=0), "", IF(NOT(ISNUMBER(G133)), "Not a valid time", IF(E133="","", IF(RIGHT(E133)="B", _xlfn.IFS(G133&gt;Data!$Z$8,"...",G133&gt;Data!$AA$8,"Stage 1",G133&gt;Data!$AB$8,"Stage 2",G133&gt;Data!$AC$8,"Stage 3",G133&gt;Data!$AD$8,"Stage 4",G133&gt;Data!$AE$8,"Stage 5",G133&gt;Data!$AF$8,"Stage 6",G133&gt;Data!$AG$8,"Stage 7",G133&gt;Data!$AH$8,"Stage 8",G133&lt;=Data!$AH$8,"Stage 9"), _xlfn.IFS(G133&gt;Data!$Z$19,"...",G133&gt;Data!$AA$19,"Stage 1",G133&gt;Data!$AB$19,"Stage 2",G133&gt;Data!$AC$19,"Stage 3",G133&gt;Data!$AD$19,"Stage 4",G133&gt;Data!$AE$19,"Stage 5",G133&gt;Data!$AF$19,"Stage 6",G133&gt;Data!$AG$19,"Stage 7",G133&gt;Data!$AH$19,"Stage 8",G133&lt;=Data!$AH$19,"Stage 9")))))</f>
        <v/>
      </c>
      <c r="K133" s="266" t="str" cm="1">
        <f t="array" ref="K133">IFERROR(_xlfn.IFNA(
                      _xlfn.IFS(
                      G133="", "",
                      G133=0, "",
                      AND(E133="U9B",G133&lt;=Data!$AI$8), "U9 Boys record",
                      AND(E133="U11B",G133&lt;=Data!$AI$13), "U11 Boys record",
                      AND(E133="U9G",G133&lt;=Data!$AI$19), "U9 Girls record",
                      AND(E133="U11G",G133&lt;=Data!$AI$24), "U11 Girls record"
                       ),""), "")</f>
        <v/>
      </c>
      <c r="L133" s="26"/>
      <c r="P133" s="191">
        <f t="shared" si="5"/>
        <v>0</v>
      </c>
      <c r="Q133" s="192">
        <f t="shared" si="6"/>
        <v>0</v>
      </c>
      <c r="R133" s="193">
        <f t="shared" si="7"/>
        <v>0</v>
      </c>
      <c r="S133" s="192">
        <f t="shared" si="8"/>
        <v>0</v>
      </c>
      <c r="T133" s="194">
        <f t="shared" si="9"/>
        <v>0</v>
      </c>
    </row>
    <row r="134" spans="1:20" s="11" customFormat="1" ht="16" customHeight="1">
      <c r="A134" s="187" t="s">
        <v>3</v>
      </c>
      <c r="B134" s="188" t="str">
        <f>IF(ISNA(VLOOKUP($F134,DECLARATIONS!C$5:D$292,2,FALSE)),"",IF(VLOOKUP($F134,DECLARATIONS!C$5:D$292,2,FALSE)="","NOT DECLARED",IF(ISNA(_xlfn.TEXTBEFORE(VLOOKUP($F134,DECLARATIONS!C$5:D$292,2,FALSE)," ")),VLOOKUP($F134,DECLARATIONS!C$5:D$292,2,FALSE),_xlfn.TEXTBEFORE(VLOOKUP($F134,DECLARATIONS!C$5:D$292,2,FALSE)," "))))</f>
        <v/>
      </c>
      <c r="C134" s="188" t="str">
        <f>IF(ISNA(VLOOKUP($F134,DECLARATIONS!C$5:D$292,2,FALSE)),"",IF(VLOOKUP($F134,DECLARATIONS!C$5:D$292,2,FALSE)="","NOT DECLARED",IF(ISNA(_xlfn.TEXTAFTER(VLOOKUP($F134,DECLARATIONS!C$5:D$292,2,FALSE)," ")),VLOOKUP($F134,DECLARATIONS!C$5:D$292,2,FALSE),_xlfn.TEXTAFTER(VLOOKUP($F134,DECLARATIONS!C$5:D$292,2,FALSE)," "))))</f>
        <v/>
      </c>
      <c r="D134" s="188" t="str">
        <f>IF(ISNA(VLOOKUP($F134,DECLARATIONS!$C$5:$G$292,5,FALSE)),"",IF(VLOOKUP($F134,DECLARATIONS!$C$5:$G$292,5,FALSE)="","NOT DECLARED",VLOOKUP($F134,DECLARATIONS!$C$5:$G$292,5,FALSE)))</f>
        <v/>
      </c>
      <c r="E134" s="188" t="str">
        <f>IF(ISNA(VLOOKUP($F134,DECLARATIONS!$C$5:$F$292,4,FALSE)),"",IF(VLOOKUP($F134,DECLARATIONS!$C$5:$F$292,4,FALSE)="","NOT DECLARED",VLOOKUP($F134,DECLARATIONS!$C$5:$F$292,4,FALSE)&amp;LEFT(VLOOKUP($F134,DECLARATIONS!$C$5:$H$292,6,FALSE))))</f>
        <v/>
      </c>
      <c r="F134" s="91"/>
      <c r="G134" s="189">
        <v>0</v>
      </c>
      <c r="H134" s="188" t="str">
        <f>IF(ISNA(VLOOKUP(F134,DECLARATIONS!C$5:D$292,2,FALSE)),"",IF(VLOOKUP(F134,DECLARATIONS!C$5:D$292,2,FALSE)="","NOTDECLARED",VLOOKUP(F134,DECLARATIONS!C$5:D$292,2,FALSE)))</f>
        <v/>
      </c>
      <c r="I134" s="190">
        <f>IF(LOWER(G134)="dnf",1,IF(T134&lt;ScoringTable!C$3,ScoringTable!I$2,VLOOKUP((1000-T134),ScoringTable!H$2:I$95,2)))</f>
        <v>0</v>
      </c>
      <c r="J134" s="186" t="str" cm="1">
        <f t="array" ref="J134">IF(OR(ISBLANK(G134),G134=0), "", IF(NOT(ISNUMBER(G134)), "Not a valid time", IF(E134="","", IF(RIGHT(E134)="B", _xlfn.IFS(G134&gt;Data!$Z$8,"...",G134&gt;Data!$AA$8,"Stage 1",G134&gt;Data!$AB$8,"Stage 2",G134&gt;Data!$AC$8,"Stage 3",G134&gt;Data!$AD$8,"Stage 4",G134&gt;Data!$AE$8,"Stage 5",G134&gt;Data!$AF$8,"Stage 6",G134&gt;Data!$AG$8,"Stage 7",G134&gt;Data!$AH$8,"Stage 8",G134&lt;=Data!$AH$8,"Stage 9"), _xlfn.IFS(G134&gt;Data!$Z$19,"...",G134&gt;Data!$AA$19,"Stage 1",G134&gt;Data!$AB$19,"Stage 2",G134&gt;Data!$AC$19,"Stage 3",G134&gt;Data!$AD$19,"Stage 4",G134&gt;Data!$AE$19,"Stage 5",G134&gt;Data!$AF$19,"Stage 6",G134&gt;Data!$AG$19,"Stage 7",G134&gt;Data!$AH$19,"Stage 8",G134&lt;=Data!$AH$19,"Stage 9")))))</f>
        <v/>
      </c>
      <c r="K134" s="266" t="str" cm="1">
        <f t="array" ref="K134">IFERROR(_xlfn.IFNA(
                      _xlfn.IFS(
                      G134="", "",
                      G134=0, "",
                      AND(E134="U9B",G134&lt;=Data!$AI$8), "U9 Boys record",
                      AND(E134="U11B",G134&lt;=Data!$AI$13), "U11 Boys record",
                      AND(E134="U9G",G134&lt;=Data!$AI$19), "U9 Girls record",
                      AND(E134="U11G",G134&lt;=Data!$AI$24), "U11 Girls record"
                       ),""), "")</f>
        <v/>
      </c>
      <c r="L134" s="26"/>
      <c r="P134" s="191">
        <f t="shared" si="5"/>
        <v>0</v>
      </c>
      <c r="Q134" s="192">
        <f t="shared" si="6"/>
        <v>0</v>
      </c>
      <c r="R134" s="193">
        <f t="shared" si="7"/>
        <v>0</v>
      </c>
      <c r="S134" s="192">
        <f t="shared" si="8"/>
        <v>0</v>
      </c>
      <c r="T134" s="194">
        <f t="shared" si="9"/>
        <v>0</v>
      </c>
    </row>
    <row r="135" spans="1:20" s="11" customFormat="1" ht="16" customHeight="1">
      <c r="A135" s="187" t="s">
        <v>3</v>
      </c>
      <c r="B135" s="188" t="str">
        <f>IF(ISNA(VLOOKUP($F135,DECLARATIONS!C$5:D$292,2,FALSE)),"",IF(VLOOKUP($F135,DECLARATIONS!C$5:D$292,2,FALSE)="","NOT DECLARED",IF(ISNA(_xlfn.TEXTBEFORE(VLOOKUP($F135,DECLARATIONS!C$5:D$292,2,FALSE)," ")),VLOOKUP($F135,DECLARATIONS!C$5:D$292,2,FALSE),_xlfn.TEXTBEFORE(VLOOKUP($F135,DECLARATIONS!C$5:D$292,2,FALSE)," "))))</f>
        <v/>
      </c>
      <c r="C135" s="188" t="str">
        <f>IF(ISNA(VLOOKUP($F135,DECLARATIONS!C$5:D$292,2,FALSE)),"",IF(VLOOKUP($F135,DECLARATIONS!C$5:D$292,2,FALSE)="","NOT DECLARED",IF(ISNA(_xlfn.TEXTAFTER(VLOOKUP($F135,DECLARATIONS!C$5:D$292,2,FALSE)," ")),VLOOKUP($F135,DECLARATIONS!C$5:D$292,2,FALSE),_xlfn.TEXTAFTER(VLOOKUP($F135,DECLARATIONS!C$5:D$292,2,FALSE)," "))))</f>
        <v/>
      </c>
      <c r="D135" s="188" t="str">
        <f>IF(ISNA(VLOOKUP($F135,DECLARATIONS!$C$5:$G$292,5,FALSE)),"",IF(VLOOKUP($F135,DECLARATIONS!$C$5:$G$292,5,FALSE)="","NOT DECLARED",VLOOKUP($F135,DECLARATIONS!$C$5:$G$292,5,FALSE)))</f>
        <v/>
      </c>
      <c r="E135" s="188" t="str">
        <f>IF(ISNA(VLOOKUP($F135,DECLARATIONS!$C$5:$F$292,4,FALSE)),"",IF(VLOOKUP($F135,DECLARATIONS!$C$5:$F$292,4,FALSE)="","NOT DECLARED",VLOOKUP($F135,DECLARATIONS!$C$5:$F$292,4,FALSE)&amp;LEFT(VLOOKUP($F135,DECLARATIONS!$C$5:$H$292,6,FALSE))))</f>
        <v/>
      </c>
      <c r="F135" s="91"/>
      <c r="G135" s="189">
        <v>0</v>
      </c>
      <c r="H135" s="188" t="str">
        <f>IF(ISNA(VLOOKUP(F135,DECLARATIONS!C$5:D$292,2,FALSE)),"",IF(VLOOKUP(F135,DECLARATIONS!C$5:D$292,2,FALSE)="","NOTDECLARED",VLOOKUP(F135,DECLARATIONS!C$5:D$292,2,FALSE)))</f>
        <v/>
      </c>
      <c r="I135" s="190">
        <f>IF(LOWER(G135)="dnf",1,IF(T135&lt;ScoringTable!C$3,ScoringTable!I$2,VLOOKUP((1000-T135),ScoringTable!H$2:I$95,2)))</f>
        <v>0</v>
      </c>
      <c r="J135" s="186" t="str" cm="1">
        <f t="array" ref="J135">IF(OR(ISBLANK(G135),G135=0), "", IF(NOT(ISNUMBER(G135)), "Not a valid time", IF(E135="","", IF(RIGHT(E135)="B", _xlfn.IFS(G135&gt;Data!$Z$8,"...",G135&gt;Data!$AA$8,"Stage 1",G135&gt;Data!$AB$8,"Stage 2",G135&gt;Data!$AC$8,"Stage 3",G135&gt;Data!$AD$8,"Stage 4",G135&gt;Data!$AE$8,"Stage 5",G135&gt;Data!$AF$8,"Stage 6",G135&gt;Data!$AG$8,"Stage 7",G135&gt;Data!$AH$8,"Stage 8",G135&lt;=Data!$AH$8,"Stage 9"), _xlfn.IFS(G135&gt;Data!$Z$19,"...",G135&gt;Data!$AA$19,"Stage 1",G135&gt;Data!$AB$19,"Stage 2",G135&gt;Data!$AC$19,"Stage 3",G135&gt;Data!$AD$19,"Stage 4",G135&gt;Data!$AE$19,"Stage 5",G135&gt;Data!$AF$19,"Stage 6",G135&gt;Data!$AG$19,"Stage 7",G135&gt;Data!$AH$19,"Stage 8",G135&lt;=Data!$AH$19,"Stage 9")))))</f>
        <v/>
      </c>
      <c r="K135" s="266" t="str" cm="1">
        <f t="array" ref="K135">IFERROR(_xlfn.IFNA(
                      _xlfn.IFS(
                      G135="", "",
                      G135=0, "",
                      AND(E135="U9B",G135&lt;=Data!$AI$8), "U9 Boys record",
                      AND(E135="U11B",G135&lt;=Data!$AI$13), "U11 Boys record",
                      AND(E135="U9G",G135&lt;=Data!$AI$19), "U9 Girls record",
                      AND(E135="U11G",G135&lt;=Data!$AI$24), "U11 Girls record"
                       ),""), "")</f>
        <v/>
      </c>
      <c r="L135" s="26"/>
      <c r="P135" s="191">
        <f t="shared" ref="P135:P198" si="10">G135*86400</f>
        <v>0</v>
      </c>
      <c r="Q135" s="192">
        <f t="shared" ref="Q135:Q198" si="11">P135/60</f>
        <v>0</v>
      </c>
      <c r="R135" s="193">
        <f t="shared" ref="R135:R198" si="12">(ROUNDDOWN(Q135,0))</f>
        <v>0</v>
      </c>
      <c r="S135" s="192">
        <f t="shared" ref="S135:S198" si="13">P135-((R135*60))</f>
        <v>0</v>
      </c>
      <c r="T135" s="194">
        <f t="shared" ref="T135:T198" si="14">+(R135)+(S135/100)</f>
        <v>0</v>
      </c>
    </row>
    <row r="136" spans="1:20" s="11" customFormat="1" ht="16" customHeight="1">
      <c r="A136" s="187" t="s">
        <v>3</v>
      </c>
      <c r="B136" s="188" t="str">
        <f>IF(ISNA(VLOOKUP($F136,DECLARATIONS!C$5:D$292,2,FALSE)),"",IF(VLOOKUP($F136,DECLARATIONS!C$5:D$292,2,FALSE)="","NOT DECLARED",IF(ISNA(_xlfn.TEXTBEFORE(VLOOKUP($F136,DECLARATIONS!C$5:D$292,2,FALSE)," ")),VLOOKUP($F136,DECLARATIONS!C$5:D$292,2,FALSE),_xlfn.TEXTBEFORE(VLOOKUP($F136,DECLARATIONS!C$5:D$292,2,FALSE)," "))))</f>
        <v/>
      </c>
      <c r="C136" s="188" t="str">
        <f>IF(ISNA(VLOOKUP($F136,DECLARATIONS!C$5:D$292,2,FALSE)),"",IF(VLOOKUP($F136,DECLARATIONS!C$5:D$292,2,FALSE)="","NOT DECLARED",IF(ISNA(_xlfn.TEXTAFTER(VLOOKUP($F136,DECLARATIONS!C$5:D$292,2,FALSE)," ")),VLOOKUP($F136,DECLARATIONS!C$5:D$292,2,FALSE),_xlfn.TEXTAFTER(VLOOKUP($F136,DECLARATIONS!C$5:D$292,2,FALSE)," "))))</f>
        <v/>
      </c>
      <c r="D136" s="188" t="str">
        <f>IF(ISNA(VLOOKUP($F136,DECLARATIONS!$C$5:$G$292,5,FALSE)),"",IF(VLOOKUP($F136,DECLARATIONS!$C$5:$G$292,5,FALSE)="","NOT DECLARED",VLOOKUP($F136,DECLARATIONS!$C$5:$G$292,5,FALSE)))</f>
        <v/>
      </c>
      <c r="E136" s="188" t="str">
        <f>IF(ISNA(VLOOKUP($F136,DECLARATIONS!$C$5:$F$292,4,FALSE)),"",IF(VLOOKUP($F136,DECLARATIONS!$C$5:$F$292,4,FALSE)="","NOT DECLARED",VLOOKUP($F136,DECLARATIONS!$C$5:$F$292,4,FALSE)&amp;LEFT(VLOOKUP($F136,DECLARATIONS!$C$5:$H$292,6,FALSE))))</f>
        <v/>
      </c>
      <c r="F136" s="91"/>
      <c r="G136" s="189">
        <v>0</v>
      </c>
      <c r="H136" s="188" t="str">
        <f>IF(ISNA(VLOOKUP(F136,DECLARATIONS!C$5:D$292,2,FALSE)),"",IF(VLOOKUP(F136,DECLARATIONS!C$5:D$292,2,FALSE)="","NOTDECLARED",VLOOKUP(F136,DECLARATIONS!C$5:D$292,2,FALSE)))</f>
        <v/>
      </c>
      <c r="I136" s="190">
        <f>IF(LOWER(G136)="dnf",1,IF(T136&lt;ScoringTable!C$3,ScoringTable!I$2,VLOOKUP((1000-T136),ScoringTable!H$2:I$95,2)))</f>
        <v>0</v>
      </c>
      <c r="J136" s="186" t="str" cm="1">
        <f t="array" ref="J136">IF(OR(ISBLANK(G136),G136=0), "", IF(NOT(ISNUMBER(G136)), "Not a valid time", IF(E136="","", IF(RIGHT(E136)="B", _xlfn.IFS(G136&gt;Data!$Z$8,"...",G136&gt;Data!$AA$8,"Stage 1",G136&gt;Data!$AB$8,"Stage 2",G136&gt;Data!$AC$8,"Stage 3",G136&gt;Data!$AD$8,"Stage 4",G136&gt;Data!$AE$8,"Stage 5",G136&gt;Data!$AF$8,"Stage 6",G136&gt;Data!$AG$8,"Stage 7",G136&gt;Data!$AH$8,"Stage 8",G136&lt;=Data!$AH$8,"Stage 9"), _xlfn.IFS(G136&gt;Data!$Z$19,"...",G136&gt;Data!$AA$19,"Stage 1",G136&gt;Data!$AB$19,"Stage 2",G136&gt;Data!$AC$19,"Stage 3",G136&gt;Data!$AD$19,"Stage 4",G136&gt;Data!$AE$19,"Stage 5",G136&gt;Data!$AF$19,"Stage 6",G136&gt;Data!$AG$19,"Stage 7",G136&gt;Data!$AH$19,"Stage 8",G136&lt;=Data!$AH$19,"Stage 9")))))</f>
        <v/>
      </c>
      <c r="K136" s="266" t="str" cm="1">
        <f t="array" ref="K136">IFERROR(_xlfn.IFNA(
                      _xlfn.IFS(
                      G136="", "",
                      G136=0, "",
                      AND(E136="U9B",G136&lt;=Data!$AI$8), "U9 Boys record",
                      AND(E136="U11B",G136&lt;=Data!$AI$13), "U11 Boys record",
                      AND(E136="U9G",G136&lt;=Data!$AI$19), "U9 Girls record",
                      AND(E136="U11G",G136&lt;=Data!$AI$24), "U11 Girls record"
                       ),""), "")</f>
        <v/>
      </c>
      <c r="L136" s="26"/>
      <c r="P136" s="191">
        <f t="shared" si="10"/>
        <v>0</v>
      </c>
      <c r="Q136" s="192">
        <f t="shared" si="11"/>
        <v>0</v>
      </c>
      <c r="R136" s="193">
        <f t="shared" si="12"/>
        <v>0</v>
      </c>
      <c r="S136" s="192">
        <f t="shared" si="13"/>
        <v>0</v>
      </c>
      <c r="T136" s="194">
        <f t="shared" si="14"/>
        <v>0</v>
      </c>
    </row>
    <row r="137" spans="1:20" s="11" customFormat="1" ht="16" customHeight="1">
      <c r="A137" s="187" t="s">
        <v>3</v>
      </c>
      <c r="B137" s="188" t="str">
        <f>IF(ISNA(VLOOKUP($F137,DECLARATIONS!C$5:D$292,2,FALSE)),"",IF(VLOOKUP($F137,DECLARATIONS!C$5:D$292,2,FALSE)="","NOT DECLARED",IF(ISNA(_xlfn.TEXTBEFORE(VLOOKUP($F137,DECLARATIONS!C$5:D$292,2,FALSE)," ")),VLOOKUP($F137,DECLARATIONS!C$5:D$292,2,FALSE),_xlfn.TEXTBEFORE(VLOOKUP($F137,DECLARATIONS!C$5:D$292,2,FALSE)," "))))</f>
        <v/>
      </c>
      <c r="C137" s="188" t="str">
        <f>IF(ISNA(VLOOKUP($F137,DECLARATIONS!C$5:D$292,2,FALSE)),"",IF(VLOOKUP($F137,DECLARATIONS!C$5:D$292,2,FALSE)="","NOT DECLARED",IF(ISNA(_xlfn.TEXTAFTER(VLOOKUP($F137,DECLARATIONS!C$5:D$292,2,FALSE)," ")),VLOOKUP($F137,DECLARATIONS!C$5:D$292,2,FALSE),_xlfn.TEXTAFTER(VLOOKUP($F137,DECLARATIONS!C$5:D$292,2,FALSE)," "))))</f>
        <v/>
      </c>
      <c r="D137" s="188" t="str">
        <f>IF(ISNA(VLOOKUP($F137,DECLARATIONS!$C$5:$G$292,5,FALSE)),"",IF(VLOOKUP($F137,DECLARATIONS!$C$5:$G$292,5,FALSE)="","NOT DECLARED",VLOOKUP($F137,DECLARATIONS!$C$5:$G$292,5,FALSE)))</f>
        <v/>
      </c>
      <c r="E137" s="188" t="str">
        <f>IF(ISNA(VLOOKUP($F137,DECLARATIONS!$C$5:$F$292,4,FALSE)),"",IF(VLOOKUP($F137,DECLARATIONS!$C$5:$F$292,4,FALSE)="","NOT DECLARED",VLOOKUP($F137,DECLARATIONS!$C$5:$F$292,4,FALSE)&amp;LEFT(VLOOKUP($F137,DECLARATIONS!$C$5:$H$292,6,FALSE))))</f>
        <v/>
      </c>
      <c r="F137" s="91"/>
      <c r="G137" s="189">
        <v>0</v>
      </c>
      <c r="H137" s="188" t="str">
        <f>IF(ISNA(VLOOKUP(F137,DECLARATIONS!C$5:D$292,2,FALSE)),"",IF(VLOOKUP(F137,DECLARATIONS!C$5:D$292,2,FALSE)="","NOTDECLARED",VLOOKUP(F137,DECLARATIONS!C$5:D$292,2,FALSE)))</f>
        <v/>
      </c>
      <c r="I137" s="190">
        <f>IF(LOWER(G137)="dnf",1,IF(T137&lt;ScoringTable!C$3,ScoringTable!I$2,VLOOKUP((1000-T137),ScoringTable!H$2:I$95,2)))</f>
        <v>0</v>
      </c>
      <c r="J137" s="186" t="str" cm="1">
        <f t="array" ref="J137">IF(OR(ISBLANK(G137),G137=0), "", IF(NOT(ISNUMBER(G137)), "Not a valid time", IF(E137="","", IF(RIGHT(E137)="B", _xlfn.IFS(G137&gt;Data!$Z$8,"...",G137&gt;Data!$AA$8,"Stage 1",G137&gt;Data!$AB$8,"Stage 2",G137&gt;Data!$AC$8,"Stage 3",G137&gt;Data!$AD$8,"Stage 4",G137&gt;Data!$AE$8,"Stage 5",G137&gt;Data!$AF$8,"Stage 6",G137&gt;Data!$AG$8,"Stage 7",G137&gt;Data!$AH$8,"Stage 8",G137&lt;=Data!$AH$8,"Stage 9"), _xlfn.IFS(G137&gt;Data!$Z$19,"...",G137&gt;Data!$AA$19,"Stage 1",G137&gt;Data!$AB$19,"Stage 2",G137&gt;Data!$AC$19,"Stage 3",G137&gt;Data!$AD$19,"Stage 4",G137&gt;Data!$AE$19,"Stage 5",G137&gt;Data!$AF$19,"Stage 6",G137&gt;Data!$AG$19,"Stage 7",G137&gt;Data!$AH$19,"Stage 8",G137&lt;=Data!$AH$19,"Stage 9")))))</f>
        <v/>
      </c>
      <c r="K137" s="266" t="str" cm="1">
        <f t="array" ref="K137">IFERROR(_xlfn.IFNA(
                      _xlfn.IFS(
                      G137="", "",
                      G137=0, "",
                      AND(E137="U9B",G137&lt;=Data!$AI$8), "U9 Boys record",
                      AND(E137="U11B",G137&lt;=Data!$AI$13), "U11 Boys record",
                      AND(E137="U9G",G137&lt;=Data!$AI$19), "U9 Girls record",
                      AND(E137="U11G",G137&lt;=Data!$AI$24), "U11 Girls record"
                       ),""), "")</f>
        <v/>
      </c>
      <c r="L137" s="26"/>
      <c r="P137" s="191">
        <f t="shared" si="10"/>
        <v>0</v>
      </c>
      <c r="Q137" s="192">
        <f t="shared" si="11"/>
        <v>0</v>
      </c>
      <c r="R137" s="193">
        <f t="shared" si="12"/>
        <v>0</v>
      </c>
      <c r="S137" s="192">
        <f t="shared" si="13"/>
        <v>0</v>
      </c>
      <c r="T137" s="194">
        <f t="shared" si="14"/>
        <v>0</v>
      </c>
    </row>
    <row r="138" spans="1:20" s="11" customFormat="1" ht="16" customHeight="1">
      <c r="A138" s="187" t="s">
        <v>3</v>
      </c>
      <c r="B138" s="188" t="str">
        <f>IF(ISNA(VLOOKUP($F138,DECLARATIONS!C$5:D$292,2,FALSE)),"",IF(VLOOKUP($F138,DECLARATIONS!C$5:D$292,2,FALSE)="","NOT DECLARED",IF(ISNA(_xlfn.TEXTBEFORE(VLOOKUP($F138,DECLARATIONS!C$5:D$292,2,FALSE)," ")),VLOOKUP($F138,DECLARATIONS!C$5:D$292,2,FALSE),_xlfn.TEXTBEFORE(VLOOKUP($F138,DECLARATIONS!C$5:D$292,2,FALSE)," "))))</f>
        <v/>
      </c>
      <c r="C138" s="188" t="str">
        <f>IF(ISNA(VLOOKUP($F138,DECLARATIONS!C$5:D$292,2,FALSE)),"",IF(VLOOKUP($F138,DECLARATIONS!C$5:D$292,2,FALSE)="","NOT DECLARED",IF(ISNA(_xlfn.TEXTAFTER(VLOOKUP($F138,DECLARATIONS!C$5:D$292,2,FALSE)," ")),VLOOKUP($F138,DECLARATIONS!C$5:D$292,2,FALSE),_xlfn.TEXTAFTER(VLOOKUP($F138,DECLARATIONS!C$5:D$292,2,FALSE)," "))))</f>
        <v/>
      </c>
      <c r="D138" s="188" t="str">
        <f>IF(ISNA(VLOOKUP($F138,DECLARATIONS!$C$5:$G$292,5,FALSE)),"",IF(VLOOKUP($F138,DECLARATIONS!$C$5:$G$292,5,FALSE)="","NOT DECLARED",VLOOKUP($F138,DECLARATIONS!$C$5:$G$292,5,FALSE)))</f>
        <v/>
      </c>
      <c r="E138" s="188" t="str">
        <f>IF(ISNA(VLOOKUP($F138,DECLARATIONS!$C$5:$F$292,4,FALSE)),"",IF(VLOOKUP($F138,DECLARATIONS!$C$5:$F$292,4,FALSE)="","NOT DECLARED",VLOOKUP($F138,DECLARATIONS!$C$5:$F$292,4,FALSE)&amp;LEFT(VLOOKUP($F138,DECLARATIONS!$C$5:$H$292,6,FALSE))))</f>
        <v/>
      </c>
      <c r="F138" s="91"/>
      <c r="G138" s="189">
        <v>0</v>
      </c>
      <c r="H138" s="188" t="str">
        <f>IF(ISNA(VLOOKUP(F138,DECLARATIONS!C$5:D$292,2,FALSE)),"",IF(VLOOKUP(F138,DECLARATIONS!C$5:D$292,2,FALSE)="","NOTDECLARED",VLOOKUP(F138,DECLARATIONS!C$5:D$292,2,FALSE)))</f>
        <v/>
      </c>
      <c r="I138" s="190">
        <f>IF(LOWER(G138)="dnf",1,IF(T138&lt;ScoringTable!C$3,ScoringTable!I$2,VLOOKUP((1000-T138),ScoringTable!H$2:I$95,2)))</f>
        <v>0</v>
      </c>
      <c r="J138" s="186" t="str" cm="1">
        <f t="array" ref="J138">IF(OR(ISBLANK(G138),G138=0), "", IF(NOT(ISNUMBER(G138)), "Not a valid time", IF(E138="","", IF(RIGHT(E138)="B", _xlfn.IFS(G138&gt;Data!$Z$8,"...",G138&gt;Data!$AA$8,"Stage 1",G138&gt;Data!$AB$8,"Stage 2",G138&gt;Data!$AC$8,"Stage 3",G138&gt;Data!$AD$8,"Stage 4",G138&gt;Data!$AE$8,"Stage 5",G138&gt;Data!$AF$8,"Stage 6",G138&gt;Data!$AG$8,"Stage 7",G138&gt;Data!$AH$8,"Stage 8",G138&lt;=Data!$AH$8,"Stage 9"), _xlfn.IFS(G138&gt;Data!$Z$19,"...",G138&gt;Data!$AA$19,"Stage 1",G138&gt;Data!$AB$19,"Stage 2",G138&gt;Data!$AC$19,"Stage 3",G138&gt;Data!$AD$19,"Stage 4",G138&gt;Data!$AE$19,"Stage 5",G138&gt;Data!$AF$19,"Stage 6",G138&gt;Data!$AG$19,"Stage 7",G138&gt;Data!$AH$19,"Stage 8",G138&lt;=Data!$AH$19,"Stage 9")))))</f>
        <v/>
      </c>
      <c r="K138" s="266" t="str" cm="1">
        <f t="array" ref="K138">IFERROR(_xlfn.IFNA(
                      _xlfn.IFS(
                      G138="", "",
                      G138=0, "",
                      AND(E138="U9B",G138&lt;=Data!$AI$8), "U9 Boys record",
                      AND(E138="U11B",G138&lt;=Data!$AI$13), "U11 Boys record",
                      AND(E138="U9G",G138&lt;=Data!$AI$19), "U9 Girls record",
                      AND(E138="U11G",G138&lt;=Data!$AI$24), "U11 Girls record"
                       ),""), "")</f>
        <v/>
      </c>
      <c r="L138" s="26"/>
      <c r="P138" s="191">
        <f t="shared" si="10"/>
        <v>0</v>
      </c>
      <c r="Q138" s="192">
        <f t="shared" si="11"/>
        <v>0</v>
      </c>
      <c r="R138" s="193">
        <f t="shared" si="12"/>
        <v>0</v>
      </c>
      <c r="S138" s="192">
        <f t="shared" si="13"/>
        <v>0</v>
      </c>
      <c r="T138" s="194">
        <f t="shared" si="14"/>
        <v>0</v>
      </c>
    </row>
    <row r="139" spans="1:20" s="11" customFormat="1" ht="16" customHeight="1">
      <c r="A139" s="187" t="s">
        <v>3</v>
      </c>
      <c r="B139" s="188" t="str">
        <f>IF(ISNA(VLOOKUP($F139,DECLARATIONS!C$5:D$292,2,FALSE)),"",IF(VLOOKUP($F139,DECLARATIONS!C$5:D$292,2,FALSE)="","NOT DECLARED",IF(ISNA(_xlfn.TEXTBEFORE(VLOOKUP($F139,DECLARATIONS!C$5:D$292,2,FALSE)," ")),VLOOKUP($F139,DECLARATIONS!C$5:D$292,2,FALSE),_xlfn.TEXTBEFORE(VLOOKUP($F139,DECLARATIONS!C$5:D$292,2,FALSE)," "))))</f>
        <v/>
      </c>
      <c r="C139" s="188" t="str">
        <f>IF(ISNA(VLOOKUP($F139,DECLARATIONS!C$5:D$292,2,FALSE)),"",IF(VLOOKUP($F139,DECLARATIONS!C$5:D$292,2,FALSE)="","NOT DECLARED",IF(ISNA(_xlfn.TEXTAFTER(VLOOKUP($F139,DECLARATIONS!C$5:D$292,2,FALSE)," ")),VLOOKUP($F139,DECLARATIONS!C$5:D$292,2,FALSE),_xlfn.TEXTAFTER(VLOOKUP($F139,DECLARATIONS!C$5:D$292,2,FALSE)," "))))</f>
        <v/>
      </c>
      <c r="D139" s="188" t="str">
        <f>IF(ISNA(VLOOKUP($F139,DECLARATIONS!$C$5:$G$292,5,FALSE)),"",IF(VLOOKUP($F139,DECLARATIONS!$C$5:$G$292,5,FALSE)="","NOT DECLARED",VLOOKUP($F139,DECLARATIONS!$C$5:$G$292,5,FALSE)))</f>
        <v/>
      </c>
      <c r="E139" s="188" t="str">
        <f>IF(ISNA(VLOOKUP($F139,DECLARATIONS!$C$5:$F$292,4,FALSE)),"",IF(VLOOKUP($F139,DECLARATIONS!$C$5:$F$292,4,FALSE)="","NOT DECLARED",VLOOKUP($F139,DECLARATIONS!$C$5:$F$292,4,FALSE)&amp;LEFT(VLOOKUP($F139,DECLARATIONS!$C$5:$H$292,6,FALSE))))</f>
        <v/>
      </c>
      <c r="F139" s="91"/>
      <c r="G139" s="189">
        <v>0</v>
      </c>
      <c r="H139" s="188" t="str">
        <f>IF(ISNA(VLOOKUP(F139,DECLARATIONS!C$5:D$292,2,FALSE)),"",IF(VLOOKUP(F139,DECLARATIONS!C$5:D$292,2,FALSE)="","NOTDECLARED",VLOOKUP(F139,DECLARATIONS!C$5:D$292,2,FALSE)))</f>
        <v/>
      </c>
      <c r="I139" s="190">
        <f>IF(LOWER(G139)="dnf",1,IF(T139&lt;ScoringTable!C$3,ScoringTable!I$2,VLOOKUP((1000-T139),ScoringTable!H$2:I$95,2)))</f>
        <v>0</v>
      </c>
      <c r="J139" s="186" t="str" cm="1">
        <f t="array" ref="J139">IF(OR(ISBLANK(G139),G139=0), "", IF(NOT(ISNUMBER(G139)), "Not a valid time", IF(E139="","", IF(RIGHT(E139)="B", _xlfn.IFS(G139&gt;Data!$Z$8,"...",G139&gt;Data!$AA$8,"Stage 1",G139&gt;Data!$AB$8,"Stage 2",G139&gt;Data!$AC$8,"Stage 3",G139&gt;Data!$AD$8,"Stage 4",G139&gt;Data!$AE$8,"Stage 5",G139&gt;Data!$AF$8,"Stage 6",G139&gt;Data!$AG$8,"Stage 7",G139&gt;Data!$AH$8,"Stage 8",G139&lt;=Data!$AH$8,"Stage 9"), _xlfn.IFS(G139&gt;Data!$Z$19,"...",G139&gt;Data!$AA$19,"Stage 1",G139&gt;Data!$AB$19,"Stage 2",G139&gt;Data!$AC$19,"Stage 3",G139&gt;Data!$AD$19,"Stage 4",G139&gt;Data!$AE$19,"Stage 5",G139&gt;Data!$AF$19,"Stage 6",G139&gt;Data!$AG$19,"Stage 7",G139&gt;Data!$AH$19,"Stage 8",G139&lt;=Data!$AH$19,"Stage 9")))))</f>
        <v/>
      </c>
      <c r="K139" s="266" t="str" cm="1">
        <f t="array" ref="K139">IFERROR(_xlfn.IFNA(
                      _xlfn.IFS(
                      G139="", "",
                      G139=0, "",
                      AND(E139="U9B",G139&lt;=Data!$AI$8), "U9 Boys record",
                      AND(E139="U11B",G139&lt;=Data!$AI$13), "U11 Boys record",
                      AND(E139="U9G",G139&lt;=Data!$AI$19), "U9 Girls record",
                      AND(E139="U11G",G139&lt;=Data!$AI$24), "U11 Girls record"
                       ),""), "")</f>
        <v/>
      </c>
      <c r="L139" s="26"/>
      <c r="P139" s="191">
        <f t="shared" si="10"/>
        <v>0</v>
      </c>
      <c r="Q139" s="192">
        <f t="shared" si="11"/>
        <v>0</v>
      </c>
      <c r="R139" s="193">
        <f t="shared" si="12"/>
        <v>0</v>
      </c>
      <c r="S139" s="192">
        <f t="shared" si="13"/>
        <v>0</v>
      </c>
      <c r="T139" s="194">
        <f t="shared" si="14"/>
        <v>0</v>
      </c>
    </row>
    <row r="140" spans="1:20" s="11" customFormat="1" ht="16" customHeight="1">
      <c r="A140" s="187" t="s">
        <v>3</v>
      </c>
      <c r="B140" s="188" t="str">
        <f>IF(ISNA(VLOOKUP($F140,DECLARATIONS!C$5:D$292,2,FALSE)),"",IF(VLOOKUP($F140,DECLARATIONS!C$5:D$292,2,FALSE)="","NOT DECLARED",IF(ISNA(_xlfn.TEXTBEFORE(VLOOKUP($F140,DECLARATIONS!C$5:D$292,2,FALSE)," ")),VLOOKUP($F140,DECLARATIONS!C$5:D$292,2,FALSE),_xlfn.TEXTBEFORE(VLOOKUP($F140,DECLARATIONS!C$5:D$292,2,FALSE)," "))))</f>
        <v/>
      </c>
      <c r="C140" s="188" t="str">
        <f>IF(ISNA(VLOOKUP($F140,DECLARATIONS!C$5:D$292,2,FALSE)),"",IF(VLOOKUP($F140,DECLARATIONS!C$5:D$292,2,FALSE)="","NOT DECLARED",IF(ISNA(_xlfn.TEXTAFTER(VLOOKUP($F140,DECLARATIONS!C$5:D$292,2,FALSE)," ")),VLOOKUP($F140,DECLARATIONS!C$5:D$292,2,FALSE),_xlfn.TEXTAFTER(VLOOKUP($F140,DECLARATIONS!C$5:D$292,2,FALSE)," "))))</f>
        <v/>
      </c>
      <c r="D140" s="188" t="str">
        <f>IF(ISNA(VLOOKUP($F140,DECLARATIONS!$C$5:$G$292,5,FALSE)),"",IF(VLOOKUP($F140,DECLARATIONS!$C$5:$G$292,5,FALSE)="","NOT DECLARED",VLOOKUP($F140,DECLARATIONS!$C$5:$G$292,5,FALSE)))</f>
        <v/>
      </c>
      <c r="E140" s="188" t="str">
        <f>IF(ISNA(VLOOKUP($F140,DECLARATIONS!$C$5:$F$292,4,FALSE)),"",IF(VLOOKUP($F140,DECLARATIONS!$C$5:$F$292,4,FALSE)="","NOT DECLARED",VLOOKUP($F140,DECLARATIONS!$C$5:$F$292,4,FALSE)&amp;LEFT(VLOOKUP($F140,DECLARATIONS!$C$5:$H$292,6,FALSE))))</f>
        <v/>
      </c>
      <c r="F140" s="91"/>
      <c r="G140" s="189">
        <v>0</v>
      </c>
      <c r="H140" s="188" t="str">
        <f>IF(ISNA(VLOOKUP(F140,DECLARATIONS!C$5:D$292,2,FALSE)),"",IF(VLOOKUP(F140,DECLARATIONS!C$5:D$292,2,FALSE)="","NOTDECLARED",VLOOKUP(F140,DECLARATIONS!C$5:D$292,2,FALSE)))</f>
        <v/>
      </c>
      <c r="I140" s="190">
        <f>IF(LOWER(G140)="dnf",1,IF(T140&lt;ScoringTable!C$3,ScoringTable!I$2,VLOOKUP((1000-T140),ScoringTable!H$2:I$95,2)))</f>
        <v>0</v>
      </c>
      <c r="J140" s="186" t="str" cm="1">
        <f t="array" ref="J140">IF(OR(ISBLANK(G140),G140=0), "", IF(NOT(ISNUMBER(G140)), "Not a valid time", IF(E140="","", IF(RIGHT(E140)="B", _xlfn.IFS(G140&gt;Data!$Z$8,"...",G140&gt;Data!$AA$8,"Stage 1",G140&gt;Data!$AB$8,"Stage 2",G140&gt;Data!$AC$8,"Stage 3",G140&gt;Data!$AD$8,"Stage 4",G140&gt;Data!$AE$8,"Stage 5",G140&gt;Data!$AF$8,"Stage 6",G140&gt;Data!$AG$8,"Stage 7",G140&gt;Data!$AH$8,"Stage 8",G140&lt;=Data!$AH$8,"Stage 9"), _xlfn.IFS(G140&gt;Data!$Z$19,"...",G140&gt;Data!$AA$19,"Stage 1",G140&gt;Data!$AB$19,"Stage 2",G140&gt;Data!$AC$19,"Stage 3",G140&gt;Data!$AD$19,"Stage 4",G140&gt;Data!$AE$19,"Stage 5",G140&gt;Data!$AF$19,"Stage 6",G140&gt;Data!$AG$19,"Stage 7",G140&gt;Data!$AH$19,"Stage 8",G140&lt;=Data!$AH$19,"Stage 9")))))</f>
        <v/>
      </c>
      <c r="K140" s="266" t="str" cm="1">
        <f t="array" ref="K140">IFERROR(_xlfn.IFNA(
                      _xlfn.IFS(
                      G140="", "",
                      G140=0, "",
                      AND(E140="U9B",G140&lt;=Data!$AI$8), "U9 Boys record",
                      AND(E140="U11B",G140&lt;=Data!$AI$13), "U11 Boys record",
                      AND(E140="U9G",G140&lt;=Data!$AI$19), "U9 Girls record",
                      AND(E140="U11G",G140&lt;=Data!$AI$24), "U11 Girls record"
                       ),""), "")</f>
        <v/>
      </c>
      <c r="L140" s="26"/>
      <c r="P140" s="191">
        <f t="shared" si="10"/>
        <v>0</v>
      </c>
      <c r="Q140" s="192">
        <f t="shared" si="11"/>
        <v>0</v>
      </c>
      <c r="R140" s="193">
        <f t="shared" si="12"/>
        <v>0</v>
      </c>
      <c r="S140" s="192">
        <f t="shared" si="13"/>
        <v>0</v>
      </c>
      <c r="T140" s="194">
        <f t="shared" si="14"/>
        <v>0</v>
      </c>
    </row>
    <row r="141" spans="1:20" s="11" customFormat="1" ht="16" customHeight="1">
      <c r="A141" s="187" t="s">
        <v>3</v>
      </c>
      <c r="B141" s="188" t="str">
        <f>IF(ISNA(VLOOKUP($F141,DECLARATIONS!C$5:D$292,2,FALSE)),"",IF(VLOOKUP($F141,DECLARATIONS!C$5:D$292,2,FALSE)="","NOT DECLARED",IF(ISNA(_xlfn.TEXTBEFORE(VLOOKUP($F141,DECLARATIONS!C$5:D$292,2,FALSE)," ")),VLOOKUP($F141,DECLARATIONS!C$5:D$292,2,FALSE),_xlfn.TEXTBEFORE(VLOOKUP($F141,DECLARATIONS!C$5:D$292,2,FALSE)," "))))</f>
        <v/>
      </c>
      <c r="C141" s="188" t="str">
        <f>IF(ISNA(VLOOKUP($F141,DECLARATIONS!C$5:D$292,2,FALSE)),"",IF(VLOOKUP($F141,DECLARATIONS!C$5:D$292,2,FALSE)="","NOT DECLARED",IF(ISNA(_xlfn.TEXTAFTER(VLOOKUP($F141,DECLARATIONS!C$5:D$292,2,FALSE)," ")),VLOOKUP($F141,DECLARATIONS!C$5:D$292,2,FALSE),_xlfn.TEXTAFTER(VLOOKUP($F141,DECLARATIONS!C$5:D$292,2,FALSE)," "))))</f>
        <v/>
      </c>
      <c r="D141" s="188" t="str">
        <f>IF(ISNA(VLOOKUP($F141,DECLARATIONS!$C$5:$G$292,5,FALSE)),"",IF(VLOOKUP($F141,DECLARATIONS!$C$5:$G$292,5,FALSE)="","NOT DECLARED",VLOOKUP($F141,DECLARATIONS!$C$5:$G$292,5,FALSE)))</f>
        <v/>
      </c>
      <c r="E141" s="188" t="str">
        <f>IF(ISNA(VLOOKUP($F141,DECLARATIONS!$C$5:$F$292,4,FALSE)),"",IF(VLOOKUP($F141,DECLARATIONS!$C$5:$F$292,4,FALSE)="","NOT DECLARED",VLOOKUP($F141,DECLARATIONS!$C$5:$F$292,4,FALSE)&amp;LEFT(VLOOKUP($F141,DECLARATIONS!$C$5:$H$292,6,FALSE))))</f>
        <v/>
      </c>
      <c r="F141" s="91"/>
      <c r="G141" s="189">
        <v>0</v>
      </c>
      <c r="H141" s="188" t="str">
        <f>IF(ISNA(VLOOKUP(F141,DECLARATIONS!C$5:D$292,2,FALSE)),"",IF(VLOOKUP(F141,DECLARATIONS!C$5:D$292,2,FALSE)="","NOTDECLARED",VLOOKUP(F141,DECLARATIONS!C$5:D$292,2,FALSE)))</f>
        <v/>
      </c>
      <c r="I141" s="190">
        <f>IF(LOWER(G141)="dnf",1,IF(T141&lt;ScoringTable!C$3,ScoringTable!I$2,VLOOKUP((1000-T141),ScoringTable!H$2:I$95,2)))</f>
        <v>0</v>
      </c>
      <c r="J141" s="186" t="str" cm="1">
        <f t="array" ref="J141">IF(OR(ISBLANK(G141),G141=0), "", IF(NOT(ISNUMBER(G141)), "Not a valid time", IF(E141="","", IF(RIGHT(E141)="B", _xlfn.IFS(G141&gt;Data!$Z$8,"...",G141&gt;Data!$AA$8,"Stage 1",G141&gt;Data!$AB$8,"Stage 2",G141&gt;Data!$AC$8,"Stage 3",G141&gt;Data!$AD$8,"Stage 4",G141&gt;Data!$AE$8,"Stage 5",G141&gt;Data!$AF$8,"Stage 6",G141&gt;Data!$AG$8,"Stage 7",G141&gt;Data!$AH$8,"Stage 8",G141&lt;=Data!$AH$8,"Stage 9"), _xlfn.IFS(G141&gt;Data!$Z$19,"...",G141&gt;Data!$AA$19,"Stage 1",G141&gt;Data!$AB$19,"Stage 2",G141&gt;Data!$AC$19,"Stage 3",G141&gt;Data!$AD$19,"Stage 4",G141&gt;Data!$AE$19,"Stage 5",G141&gt;Data!$AF$19,"Stage 6",G141&gt;Data!$AG$19,"Stage 7",G141&gt;Data!$AH$19,"Stage 8",G141&lt;=Data!$AH$19,"Stage 9")))))</f>
        <v/>
      </c>
      <c r="K141" s="266" t="str" cm="1">
        <f t="array" ref="K141">IFERROR(_xlfn.IFNA(
                      _xlfn.IFS(
                      G141="", "",
                      G141=0, "",
                      AND(E141="U9B",G141&lt;=Data!$AI$8), "U9 Boys record",
                      AND(E141="U11B",G141&lt;=Data!$AI$13), "U11 Boys record",
                      AND(E141="U9G",G141&lt;=Data!$AI$19), "U9 Girls record",
                      AND(E141="U11G",G141&lt;=Data!$AI$24), "U11 Girls record"
                       ),""), "")</f>
        <v/>
      </c>
      <c r="L141" s="26"/>
      <c r="P141" s="191">
        <f t="shared" si="10"/>
        <v>0</v>
      </c>
      <c r="Q141" s="192">
        <f t="shared" si="11"/>
        <v>0</v>
      </c>
      <c r="R141" s="193">
        <f t="shared" si="12"/>
        <v>0</v>
      </c>
      <c r="S141" s="192">
        <f t="shared" si="13"/>
        <v>0</v>
      </c>
      <c r="T141" s="194">
        <f t="shared" si="14"/>
        <v>0</v>
      </c>
    </row>
    <row r="142" spans="1:20" s="11" customFormat="1" ht="16" customHeight="1">
      <c r="A142" s="187" t="s">
        <v>3</v>
      </c>
      <c r="B142" s="188" t="str">
        <f>IF(ISNA(VLOOKUP($F142,DECLARATIONS!C$5:D$292,2,FALSE)),"",IF(VLOOKUP($F142,DECLARATIONS!C$5:D$292,2,FALSE)="","NOT DECLARED",IF(ISNA(_xlfn.TEXTBEFORE(VLOOKUP($F142,DECLARATIONS!C$5:D$292,2,FALSE)," ")),VLOOKUP($F142,DECLARATIONS!C$5:D$292,2,FALSE),_xlfn.TEXTBEFORE(VLOOKUP($F142,DECLARATIONS!C$5:D$292,2,FALSE)," "))))</f>
        <v/>
      </c>
      <c r="C142" s="188" t="str">
        <f>IF(ISNA(VLOOKUP($F142,DECLARATIONS!C$5:D$292,2,FALSE)),"",IF(VLOOKUP($F142,DECLARATIONS!C$5:D$292,2,FALSE)="","NOT DECLARED",IF(ISNA(_xlfn.TEXTAFTER(VLOOKUP($F142,DECLARATIONS!C$5:D$292,2,FALSE)," ")),VLOOKUP($F142,DECLARATIONS!C$5:D$292,2,FALSE),_xlfn.TEXTAFTER(VLOOKUP($F142,DECLARATIONS!C$5:D$292,2,FALSE)," "))))</f>
        <v/>
      </c>
      <c r="D142" s="188" t="str">
        <f>IF(ISNA(VLOOKUP($F142,DECLARATIONS!$C$5:$G$292,5,FALSE)),"",IF(VLOOKUP($F142,DECLARATIONS!$C$5:$G$292,5,FALSE)="","NOT DECLARED",VLOOKUP($F142,DECLARATIONS!$C$5:$G$292,5,FALSE)))</f>
        <v/>
      </c>
      <c r="E142" s="188" t="str">
        <f>IF(ISNA(VLOOKUP($F142,DECLARATIONS!$C$5:$F$292,4,FALSE)),"",IF(VLOOKUP($F142,DECLARATIONS!$C$5:$F$292,4,FALSE)="","NOT DECLARED",VLOOKUP($F142,DECLARATIONS!$C$5:$F$292,4,FALSE)&amp;LEFT(VLOOKUP($F142,DECLARATIONS!$C$5:$H$292,6,FALSE))))</f>
        <v/>
      </c>
      <c r="F142" s="91"/>
      <c r="G142" s="189">
        <v>0</v>
      </c>
      <c r="H142" s="188" t="str">
        <f>IF(ISNA(VLOOKUP(F142,DECLARATIONS!C$5:D$292,2,FALSE)),"",IF(VLOOKUP(F142,DECLARATIONS!C$5:D$292,2,FALSE)="","NOTDECLARED",VLOOKUP(F142,DECLARATIONS!C$5:D$292,2,FALSE)))</f>
        <v/>
      </c>
      <c r="I142" s="190">
        <f>IF(LOWER(G142)="dnf",1,IF(T142&lt;ScoringTable!C$3,ScoringTable!I$2,VLOOKUP((1000-T142),ScoringTable!H$2:I$95,2)))</f>
        <v>0</v>
      </c>
      <c r="J142" s="186" t="str" cm="1">
        <f t="array" ref="J142">IF(OR(ISBLANK(G142),G142=0), "", IF(NOT(ISNUMBER(G142)), "Not a valid time", IF(E142="","", IF(RIGHT(E142)="B", _xlfn.IFS(G142&gt;Data!$Z$8,"...",G142&gt;Data!$AA$8,"Stage 1",G142&gt;Data!$AB$8,"Stage 2",G142&gt;Data!$AC$8,"Stage 3",G142&gt;Data!$AD$8,"Stage 4",G142&gt;Data!$AE$8,"Stage 5",G142&gt;Data!$AF$8,"Stage 6",G142&gt;Data!$AG$8,"Stage 7",G142&gt;Data!$AH$8,"Stage 8",G142&lt;=Data!$AH$8,"Stage 9"), _xlfn.IFS(G142&gt;Data!$Z$19,"...",G142&gt;Data!$AA$19,"Stage 1",G142&gt;Data!$AB$19,"Stage 2",G142&gt;Data!$AC$19,"Stage 3",G142&gt;Data!$AD$19,"Stage 4",G142&gt;Data!$AE$19,"Stage 5",G142&gt;Data!$AF$19,"Stage 6",G142&gt;Data!$AG$19,"Stage 7",G142&gt;Data!$AH$19,"Stage 8",G142&lt;=Data!$AH$19,"Stage 9")))))</f>
        <v/>
      </c>
      <c r="K142" s="266" t="str" cm="1">
        <f t="array" ref="K142">IFERROR(_xlfn.IFNA(
                      _xlfn.IFS(
                      G142="", "",
                      G142=0, "",
                      AND(E142="U9B",G142&lt;=Data!$AI$8), "U9 Boys record",
                      AND(E142="U11B",G142&lt;=Data!$AI$13), "U11 Boys record",
                      AND(E142="U9G",G142&lt;=Data!$AI$19), "U9 Girls record",
                      AND(E142="U11G",G142&lt;=Data!$AI$24), "U11 Girls record"
                       ),""), "")</f>
        <v/>
      </c>
      <c r="L142" s="26"/>
      <c r="P142" s="191">
        <f t="shared" si="10"/>
        <v>0</v>
      </c>
      <c r="Q142" s="192">
        <f t="shared" si="11"/>
        <v>0</v>
      </c>
      <c r="R142" s="193">
        <f t="shared" si="12"/>
        <v>0</v>
      </c>
      <c r="S142" s="192">
        <f t="shared" si="13"/>
        <v>0</v>
      </c>
      <c r="T142" s="194">
        <f t="shared" si="14"/>
        <v>0</v>
      </c>
    </row>
    <row r="143" spans="1:20" s="11" customFormat="1" ht="16" customHeight="1">
      <c r="A143" s="187" t="s">
        <v>3</v>
      </c>
      <c r="B143" s="188" t="str">
        <f>IF(ISNA(VLOOKUP($F143,DECLARATIONS!C$5:D$292,2,FALSE)),"",IF(VLOOKUP($F143,DECLARATIONS!C$5:D$292,2,FALSE)="","NOT DECLARED",IF(ISNA(_xlfn.TEXTBEFORE(VLOOKUP($F143,DECLARATIONS!C$5:D$292,2,FALSE)," ")),VLOOKUP($F143,DECLARATIONS!C$5:D$292,2,FALSE),_xlfn.TEXTBEFORE(VLOOKUP($F143,DECLARATIONS!C$5:D$292,2,FALSE)," "))))</f>
        <v/>
      </c>
      <c r="C143" s="188" t="str">
        <f>IF(ISNA(VLOOKUP($F143,DECLARATIONS!C$5:D$292,2,FALSE)),"",IF(VLOOKUP($F143,DECLARATIONS!C$5:D$292,2,FALSE)="","NOT DECLARED",IF(ISNA(_xlfn.TEXTAFTER(VLOOKUP($F143,DECLARATIONS!C$5:D$292,2,FALSE)," ")),VLOOKUP($F143,DECLARATIONS!C$5:D$292,2,FALSE),_xlfn.TEXTAFTER(VLOOKUP($F143,DECLARATIONS!C$5:D$292,2,FALSE)," "))))</f>
        <v/>
      </c>
      <c r="D143" s="188" t="str">
        <f>IF(ISNA(VLOOKUP($F143,DECLARATIONS!$C$5:$G$292,5,FALSE)),"",IF(VLOOKUP($F143,DECLARATIONS!$C$5:$G$292,5,FALSE)="","NOT DECLARED",VLOOKUP($F143,DECLARATIONS!$C$5:$G$292,5,FALSE)))</f>
        <v/>
      </c>
      <c r="E143" s="188" t="str">
        <f>IF(ISNA(VLOOKUP($F143,DECLARATIONS!$C$5:$F$292,4,FALSE)),"",IF(VLOOKUP($F143,DECLARATIONS!$C$5:$F$292,4,FALSE)="","NOT DECLARED",VLOOKUP($F143,DECLARATIONS!$C$5:$F$292,4,FALSE)&amp;LEFT(VLOOKUP($F143,DECLARATIONS!$C$5:$H$292,6,FALSE))))</f>
        <v/>
      </c>
      <c r="F143" s="91"/>
      <c r="G143" s="189">
        <v>0</v>
      </c>
      <c r="H143" s="188" t="str">
        <f>IF(ISNA(VLOOKUP(F143,DECLARATIONS!C$5:D$292,2,FALSE)),"",IF(VLOOKUP(F143,DECLARATIONS!C$5:D$292,2,FALSE)="","NOTDECLARED",VLOOKUP(F143,DECLARATIONS!C$5:D$292,2,FALSE)))</f>
        <v/>
      </c>
      <c r="I143" s="190">
        <f>IF(LOWER(G143)="dnf",1,IF(T143&lt;ScoringTable!C$3,ScoringTable!I$2,VLOOKUP((1000-T143),ScoringTable!H$2:I$95,2)))</f>
        <v>0</v>
      </c>
      <c r="J143" s="186" t="str" cm="1">
        <f t="array" ref="J143">IF(OR(ISBLANK(G143),G143=0), "", IF(NOT(ISNUMBER(G143)), "Not a valid time", IF(E143="","", IF(RIGHT(E143)="B", _xlfn.IFS(G143&gt;Data!$Z$8,"...",G143&gt;Data!$AA$8,"Stage 1",G143&gt;Data!$AB$8,"Stage 2",G143&gt;Data!$AC$8,"Stage 3",G143&gt;Data!$AD$8,"Stage 4",G143&gt;Data!$AE$8,"Stage 5",G143&gt;Data!$AF$8,"Stage 6",G143&gt;Data!$AG$8,"Stage 7",G143&gt;Data!$AH$8,"Stage 8",G143&lt;=Data!$AH$8,"Stage 9"), _xlfn.IFS(G143&gt;Data!$Z$19,"...",G143&gt;Data!$AA$19,"Stage 1",G143&gt;Data!$AB$19,"Stage 2",G143&gt;Data!$AC$19,"Stage 3",G143&gt;Data!$AD$19,"Stage 4",G143&gt;Data!$AE$19,"Stage 5",G143&gt;Data!$AF$19,"Stage 6",G143&gt;Data!$AG$19,"Stage 7",G143&gt;Data!$AH$19,"Stage 8",G143&lt;=Data!$AH$19,"Stage 9")))))</f>
        <v/>
      </c>
      <c r="K143" s="266" t="str" cm="1">
        <f t="array" ref="K143">IFERROR(_xlfn.IFNA(
                      _xlfn.IFS(
                      G143="", "",
                      G143=0, "",
                      AND(E143="U9B",G143&lt;=Data!$AI$8), "U9 Boys record",
                      AND(E143="U11B",G143&lt;=Data!$AI$13), "U11 Boys record",
                      AND(E143="U9G",G143&lt;=Data!$AI$19), "U9 Girls record",
                      AND(E143="U11G",G143&lt;=Data!$AI$24), "U11 Girls record"
                       ),""), "")</f>
        <v/>
      </c>
      <c r="L143" s="26"/>
      <c r="P143" s="191">
        <f t="shared" si="10"/>
        <v>0</v>
      </c>
      <c r="Q143" s="192">
        <f t="shared" si="11"/>
        <v>0</v>
      </c>
      <c r="R143" s="193">
        <f t="shared" si="12"/>
        <v>0</v>
      </c>
      <c r="S143" s="192">
        <f t="shared" si="13"/>
        <v>0</v>
      </c>
      <c r="T143" s="194">
        <f t="shared" si="14"/>
        <v>0</v>
      </c>
    </row>
    <row r="144" spans="1:20" s="11" customFormat="1" ht="16" customHeight="1">
      <c r="A144" s="187" t="s">
        <v>3</v>
      </c>
      <c r="B144" s="188" t="str">
        <f>IF(ISNA(VLOOKUP($F144,DECLARATIONS!C$5:D$292,2,FALSE)),"",IF(VLOOKUP($F144,DECLARATIONS!C$5:D$292,2,FALSE)="","NOT DECLARED",IF(ISNA(_xlfn.TEXTBEFORE(VLOOKUP($F144,DECLARATIONS!C$5:D$292,2,FALSE)," ")),VLOOKUP($F144,DECLARATIONS!C$5:D$292,2,FALSE),_xlfn.TEXTBEFORE(VLOOKUP($F144,DECLARATIONS!C$5:D$292,2,FALSE)," "))))</f>
        <v/>
      </c>
      <c r="C144" s="188" t="str">
        <f>IF(ISNA(VLOOKUP($F144,DECLARATIONS!C$5:D$292,2,FALSE)),"",IF(VLOOKUP($F144,DECLARATIONS!C$5:D$292,2,FALSE)="","NOT DECLARED",IF(ISNA(_xlfn.TEXTAFTER(VLOOKUP($F144,DECLARATIONS!C$5:D$292,2,FALSE)," ")),VLOOKUP($F144,DECLARATIONS!C$5:D$292,2,FALSE),_xlfn.TEXTAFTER(VLOOKUP($F144,DECLARATIONS!C$5:D$292,2,FALSE)," "))))</f>
        <v/>
      </c>
      <c r="D144" s="188" t="str">
        <f>IF(ISNA(VLOOKUP($F144,DECLARATIONS!$C$5:$G$292,5,FALSE)),"",IF(VLOOKUP($F144,DECLARATIONS!$C$5:$G$292,5,FALSE)="","NOT DECLARED",VLOOKUP($F144,DECLARATIONS!$C$5:$G$292,5,FALSE)))</f>
        <v/>
      </c>
      <c r="E144" s="188" t="str">
        <f>IF(ISNA(VLOOKUP($F144,DECLARATIONS!$C$5:$F$292,4,FALSE)),"",IF(VLOOKUP($F144,DECLARATIONS!$C$5:$F$292,4,FALSE)="","NOT DECLARED",VLOOKUP($F144,DECLARATIONS!$C$5:$F$292,4,FALSE)&amp;LEFT(VLOOKUP($F144,DECLARATIONS!$C$5:$H$292,6,FALSE))))</f>
        <v/>
      </c>
      <c r="F144" s="91"/>
      <c r="G144" s="189">
        <v>0</v>
      </c>
      <c r="H144" s="188" t="str">
        <f>IF(ISNA(VLOOKUP(F144,DECLARATIONS!C$5:D$292,2,FALSE)),"",IF(VLOOKUP(F144,DECLARATIONS!C$5:D$292,2,FALSE)="","NOTDECLARED",VLOOKUP(F144,DECLARATIONS!C$5:D$292,2,FALSE)))</f>
        <v/>
      </c>
      <c r="I144" s="190">
        <f>IF(LOWER(G144)="dnf",1,IF(T144&lt;ScoringTable!C$3,ScoringTable!I$2,VLOOKUP((1000-T144),ScoringTable!H$2:I$95,2)))</f>
        <v>0</v>
      </c>
      <c r="J144" s="186" t="str" cm="1">
        <f t="array" ref="J144">IF(OR(ISBLANK(G144),G144=0), "", IF(NOT(ISNUMBER(G144)), "Not a valid time", IF(E144="","", IF(RIGHT(E144)="B", _xlfn.IFS(G144&gt;Data!$Z$8,"...",G144&gt;Data!$AA$8,"Stage 1",G144&gt;Data!$AB$8,"Stage 2",G144&gt;Data!$AC$8,"Stage 3",G144&gt;Data!$AD$8,"Stage 4",G144&gt;Data!$AE$8,"Stage 5",G144&gt;Data!$AF$8,"Stage 6",G144&gt;Data!$AG$8,"Stage 7",G144&gt;Data!$AH$8,"Stage 8",G144&lt;=Data!$AH$8,"Stage 9"), _xlfn.IFS(G144&gt;Data!$Z$19,"...",G144&gt;Data!$AA$19,"Stage 1",G144&gt;Data!$AB$19,"Stage 2",G144&gt;Data!$AC$19,"Stage 3",G144&gt;Data!$AD$19,"Stage 4",G144&gt;Data!$AE$19,"Stage 5",G144&gt;Data!$AF$19,"Stage 6",G144&gt;Data!$AG$19,"Stage 7",G144&gt;Data!$AH$19,"Stage 8",G144&lt;=Data!$AH$19,"Stage 9")))))</f>
        <v/>
      </c>
      <c r="K144" s="266" t="str" cm="1">
        <f t="array" ref="K144">IFERROR(_xlfn.IFNA(
                      _xlfn.IFS(
                      G144="", "",
                      G144=0, "",
                      AND(E144="U9B",G144&lt;=Data!$AI$8), "U9 Boys record",
                      AND(E144="U11B",G144&lt;=Data!$AI$13), "U11 Boys record",
                      AND(E144="U9G",G144&lt;=Data!$AI$19), "U9 Girls record",
                      AND(E144="U11G",G144&lt;=Data!$AI$24), "U11 Girls record"
                       ),""), "")</f>
        <v/>
      </c>
      <c r="L144" s="26"/>
      <c r="P144" s="191">
        <f t="shared" si="10"/>
        <v>0</v>
      </c>
      <c r="Q144" s="192">
        <f t="shared" si="11"/>
        <v>0</v>
      </c>
      <c r="R144" s="193">
        <f t="shared" si="12"/>
        <v>0</v>
      </c>
      <c r="S144" s="192">
        <f t="shared" si="13"/>
        <v>0</v>
      </c>
      <c r="T144" s="194">
        <f t="shared" si="14"/>
        <v>0</v>
      </c>
    </row>
    <row r="145" spans="1:20" s="11" customFormat="1" ht="16" customHeight="1">
      <c r="A145" s="187" t="s">
        <v>3</v>
      </c>
      <c r="B145" s="188" t="str">
        <f>IF(ISNA(VLOOKUP($F145,DECLARATIONS!C$5:D$292,2,FALSE)),"",IF(VLOOKUP($F145,DECLARATIONS!C$5:D$292,2,FALSE)="","NOT DECLARED",IF(ISNA(_xlfn.TEXTBEFORE(VLOOKUP($F145,DECLARATIONS!C$5:D$292,2,FALSE)," ")),VLOOKUP($F145,DECLARATIONS!C$5:D$292,2,FALSE),_xlfn.TEXTBEFORE(VLOOKUP($F145,DECLARATIONS!C$5:D$292,2,FALSE)," "))))</f>
        <v/>
      </c>
      <c r="C145" s="188" t="str">
        <f>IF(ISNA(VLOOKUP($F145,DECLARATIONS!C$5:D$292,2,FALSE)),"",IF(VLOOKUP($F145,DECLARATIONS!C$5:D$292,2,FALSE)="","NOT DECLARED",IF(ISNA(_xlfn.TEXTAFTER(VLOOKUP($F145,DECLARATIONS!C$5:D$292,2,FALSE)," ")),VLOOKUP($F145,DECLARATIONS!C$5:D$292,2,FALSE),_xlfn.TEXTAFTER(VLOOKUP($F145,DECLARATIONS!C$5:D$292,2,FALSE)," "))))</f>
        <v/>
      </c>
      <c r="D145" s="188" t="str">
        <f>IF(ISNA(VLOOKUP($F145,DECLARATIONS!$C$5:$G$292,5,FALSE)),"",IF(VLOOKUP($F145,DECLARATIONS!$C$5:$G$292,5,FALSE)="","NOT DECLARED",VLOOKUP($F145,DECLARATIONS!$C$5:$G$292,5,FALSE)))</f>
        <v/>
      </c>
      <c r="E145" s="188" t="str">
        <f>IF(ISNA(VLOOKUP($F145,DECLARATIONS!$C$5:$F$292,4,FALSE)),"",IF(VLOOKUP($F145,DECLARATIONS!$C$5:$F$292,4,FALSE)="","NOT DECLARED",VLOOKUP($F145,DECLARATIONS!$C$5:$F$292,4,FALSE)&amp;LEFT(VLOOKUP($F145,DECLARATIONS!$C$5:$H$292,6,FALSE))))</f>
        <v/>
      </c>
      <c r="F145" s="91"/>
      <c r="G145" s="189">
        <v>0</v>
      </c>
      <c r="H145" s="188" t="str">
        <f>IF(ISNA(VLOOKUP(F145,DECLARATIONS!C$5:D$292,2,FALSE)),"",IF(VLOOKUP(F145,DECLARATIONS!C$5:D$292,2,FALSE)="","NOTDECLARED",VLOOKUP(F145,DECLARATIONS!C$5:D$292,2,FALSE)))</f>
        <v/>
      </c>
      <c r="I145" s="190">
        <f>IF(LOWER(G145)="dnf",1,IF(T145&lt;ScoringTable!C$3,ScoringTable!I$2,VLOOKUP((1000-T145),ScoringTable!H$2:I$95,2)))</f>
        <v>0</v>
      </c>
      <c r="J145" s="186" t="str" cm="1">
        <f t="array" ref="J145">IF(OR(ISBLANK(G145),G145=0), "", IF(NOT(ISNUMBER(G145)), "Not a valid time", IF(E145="","", IF(RIGHT(E145)="B", _xlfn.IFS(G145&gt;Data!$Z$8,"...",G145&gt;Data!$AA$8,"Stage 1",G145&gt;Data!$AB$8,"Stage 2",G145&gt;Data!$AC$8,"Stage 3",G145&gt;Data!$AD$8,"Stage 4",G145&gt;Data!$AE$8,"Stage 5",G145&gt;Data!$AF$8,"Stage 6",G145&gt;Data!$AG$8,"Stage 7",G145&gt;Data!$AH$8,"Stage 8",G145&lt;=Data!$AH$8,"Stage 9"), _xlfn.IFS(G145&gt;Data!$Z$19,"...",G145&gt;Data!$AA$19,"Stage 1",G145&gt;Data!$AB$19,"Stage 2",G145&gt;Data!$AC$19,"Stage 3",G145&gt;Data!$AD$19,"Stage 4",G145&gt;Data!$AE$19,"Stage 5",G145&gt;Data!$AF$19,"Stage 6",G145&gt;Data!$AG$19,"Stage 7",G145&gt;Data!$AH$19,"Stage 8",G145&lt;=Data!$AH$19,"Stage 9")))))</f>
        <v/>
      </c>
      <c r="K145" s="266" t="str" cm="1">
        <f t="array" ref="K145">IFERROR(_xlfn.IFNA(
                      _xlfn.IFS(
                      G145="", "",
                      G145=0, "",
                      AND(E145="U9B",G145&lt;=Data!$AI$8), "U9 Boys record",
                      AND(E145="U11B",G145&lt;=Data!$AI$13), "U11 Boys record",
                      AND(E145="U9G",G145&lt;=Data!$AI$19), "U9 Girls record",
                      AND(E145="U11G",G145&lt;=Data!$AI$24), "U11 Girls record"
                       ),""), "")</f>
        <v/>
      </c>
      <c r="L145" s="26"/>
      <c r="P145" s="191">
        <f t="shared" si="10"/>
        <v>0</v>
      </c>
      <c r="Q145" s="192">
        <f t="shared" si="11"/>
        <v>0</v>
      </c>
      <c r="R145" s="193">
        <f t="shared" si="12"/>
        <v>0</v>
      </c>
      <c r="S145" s="192">
        <f t="shared" si="13"/>
        <v>0</v>
      </c>
      <c r="T145" s="194">
        <f t="shared" si="14"/>
        <v>0</v>
      </c>
    </row>
    <row r="146" spans="1:20" s="11" customFormat="1" ht="16" customHeight="1">
      <c r="A146" s="187" t="s">
        <v>3</v>
      </c>
      <c r="B146" s="188" t="str">
        <f>IF(ISNA(VLOOKUP($F146,DECLARATIONS!C$5:D$292,2,FALSE)),"",IF(VLOOKUP($F146,DECLARATIONS!C$5:D$292,2,FALSE)="","NOT DECLARED",IF(ISNA(_xlfn.TEXTBEFORE(VLOOKUP($F146,DECLARATIONS!C$5:D$292,2,FALSE)," ")),VLOOKUP($F146,DECLARATIONS!C$5:D$292,2,FALSE),_xlfn.TEXTBEFORE(VLOOKUP($F146,DECLARATIONS!C$5:D$292,2,FALSE)," "))))</f>
        <v/>
      </c>
      <c r="C146" s="188" t="str">
        <f>IF(ISNA(VLOOKUP($F146,DECLARATIONS!C$5:D$292,2,FALSE)),"",IF(VLOOKUP($F146,DECLARATIONS!C$5:D$292,2,FALSE)="","NOT DECLARED",IF(ISNA(_xlfn.TEXTAFTER(VLOOKUP($F146,DECLARATIONS!C$5:D$292,2,FALSE)," ")),VLOOKUP($F146,DECLARATIONS!C$5:D$292,2,FALSE),_xlfn.TEXTAFTER(VLOOKUP($F146,DECLARATIONS!C$5:D$292,2,FALSE)," "))))</f>
        <v/>
      </c>
      <c r="D146" s="188" t="str">
        <f>IF(ISNA(VLOOKUP($F146,DECLARATIONS!$C$5:$G$292,5,FALSE)),"",IF(VLOOKUP($F146,DECLARATIONS!$C$5:$G$292,5,FALSE)="","NOT DECLARED",VLOOKUP($F146,DECLARATIONS!$C$5:$G$292,5,FALSE)))</f>
        <v/>
      </c>
      <c r="E146" s="188" t="str">
        <f>IF(ISNA(VLOOKUP($F146,DECLARATIONS!$C$5:$F$292,4,FALSE)),"",IF(VLOOKUP($F146,DECLARATIONS!$C$5:$F$292,4,FALSE)="","NOT DECLARED",VLOOKUP($F146,DECLARATIONS!$C$5:$F$292,4,FALSE)&amp;LEFT(VLOOKUP($F146,DECLARATIONS!$C$5:$H$292,6,FALSE))))</f>
        <v/>
      </c>
      <c r="F146" s="91"/>
      <c r="G146" s="189">
        <v>0</v>
      </c>
      <c r="H146" s="188" t="str">
        <f>IF(ISNA(VLOOKUP(F146,DECLARATIONS!C$5:D$292,2,FALSE)),"",IF(VLOOKUP(F146,DECLARATIONS!C$5:D$292,2,FALSE)="","NOTDECLARED",VLOOKUP(F146,DECLARATIONS!C$5:D$292,2,FALSE)))</f>
        <v/>
      </c>
      <c r="I146" s="190">
        <f>IF(LOWER(G146)="dnf",1,IF(T146&lt;ScoringTable!C$3,ScoringTable!I$2,VLOOKUP((1000-T146),ScoringTable!H$2:I$95,2)))</f>
        <v>0</v>
      </c>
      <c r="J146" s="186" t="str" cm="1">
        <f t="array" ref="J146">IF(OR(ISBLANK(G146),G146=0), "", IF(NOT(ISNUMBER(G146)), "Not a valid time", IF(E146="","", IF(RIGHT(E146)="B", _xlfn.IFS(G146&gt;Data!$Z$8,"...",G146&gt;Data!$AA$8,"Stage 1",G146&gt;Data!$AB$8,"Stage 2",G146&gt;Data!$AC$8,"Stage 3",G146&gt;Data!$AD$8,"Stage 4",G146&gt;Data!$AE$8,"Stage 5",G146&gt;Data!$AF$8,"Stage 6",G146&gt;Data!$AG$8,"Stage 7",G146&gt;Data!$AH$8,"Stage 8",G146&lt;=Data!$AH$8,"Stage 9"), _xlfn.IFS(G146&gt;Data!$Z$19,"...",G146&gt;Data!$AA$19,"Stage 1",G146&gt;Data!$AB$19,"Stage 2",G146&gt;Data!$AC$19,"Stage 3",G146&gt;Data!$AD$19,"Stage 4",G146&gt;Data!$AE$19,"Stage 5",G146&gt;Data!$AF$19,"Stage 6",G146&gt;Data!$AG$19,"Stage 7",G146&gt;Data!$AH$19,"Stage 8",G146&lt;=Data!$AH$19,"Stage 9")))))</f>
        <v/>
      </c>
      <c r="K146" s="266" t="str" cm="1">
        <f t="array" ref="K146">IFERROR(_xlfn.IFNA(
                      _xlfn.IFS(
                      G146="", "",
                      G146=0, "",
                      AND(E146="U9B",G146&lt;=Data!$AI$8), "U9 Boys record",
                      AND(E146="U11B",G146&lt;=Data!$AI$13), "U11 Boys record",
                      AND(E146="U9G",G146&lt;=Data!$AI$19), "U9 Girls record",
                      AND(E146="U11G",G146&lt;=Data!$AI$24), "U11 Girls record"
                       ),""), "")</f>
        <v/>
      </c>
      <c r="L146" s="26"/>
      <c r="P146" s="191">
        <f t="shared" si="10"/>
        <v>0</v>
      </c>
      <c r="Q146" s="192">
        <f t="shared" si="11"/>
        <v>0</v>
      </c>
      <c r="R146" s="193">
        <f t="shared" si="12"/>
        <v>0</v>
      </c>
      <c r="S146" s="192">
        <f t="shared" si="13"/>
        <v>0</v>
      </c>
      <c r="T146" s="194">
        <f t="shared" si="14"/>
        <v>0</v>
      </c>
    </row>
    <row r="147" spans="1:20" s="11" customFormat="1" ht="16" customHeight="1">
      <c r="A147" s="187" t="s">
        <v>3</v>
      </c>
      <c r="B147" s="188" t="str">
        <f>IF(ISNA(VLOOKUP($F147,DECLARATIONS!C$5:D$292,2,FALSE)),"",IF(VLOOKUP($F147,DECLARATIONS!C$5:D$292,2,FALSE)="","NOT DECLARED",IF(ISNA(_xlfn.TEXTBEFORE(VLOOKUP($F147,DECLARATIONS!C$5:D$292,2,FALSE)," ")),VLOOKUP($F147,DECLARATIONS!C$5:D$292,2,FALSE),_xlfn.TEXTBEFORE(VLOOKUP($F147,DECLARATIONS!C$5:D$292,2,FALSE)," "))))</f>
        <v/>
      </c>
      <c r="C147" s="188" t="str">
        <f>IF(ISNA(VLOOKUP($F147,DECLARATIONS!C$5:D$292,2,FALSE)),"",IF(VLOOKUP($F147,DECLARATIONS!C$5:D$292,2,FALSE)="","NOT DECLARED",IF(ISNA(_xlfn.TEXTAFTER(VLOOKUP($F147,DECLARATIONS!C$5:D$292,2,FALSE)," ")),VLOOKUP($F147,DECLARATIONS!C$5:D$292,2,FALSE),_xlfn.TEXTAFTER(VLOOKUP($F147,DECLARATIONS!C$5:D$292,2,FALSE)," "))))</f>
        <v/>
      </c>
      <c r="D147" s="188" t="str">
        <f>IF(ISNA(VLOOKUP($F147,DECLARATIONS!$C$5:$G$292,5,FALSE)),"",IF(VLOOKUP($F147,DECLARATIONS!$C$5:$G$292,5,FALSE)="","NOT DECLARED",VLOOKUP($F147,DECLARATIONS!$C$5:$G$292,5,FALSE)))</f>
        <v/>
      </c>
      <c r="E147" s="188" t="str">
        <f>IF(ISNA(VLOOKUP($F147,DECLARATIONS!$C$5:$F$292,4,FALSE)),"",IF(VLOOKUP($F147,DECLARATIONS!$C$5:$F$292,4,FALSE)="","NOT DECLARED",VLOOKUP($F147,DECLARATIONS!$C$5:$F$292,4,FALSE)&amp;LEFT(VLOOKUP($F147,DECLARATIONS!$C$5:$H$292,6,FALSE))))</f>
        <v/>
      </c>
      <c r="F147" s="91"/>
      <c r="G147" s="189">
        <v>0</v>
      </c>
      <c r="H147" s="188" t="str">
        <f>IF(ISNA(VLOOKUP(F147,DECLARATIONS!C$5:D$292,2,FALSE)),"",IF(VLOOKUP(F147,DECLARATIONS!C$5:D$292,2,FALSE)="","NOTDECLARED",VLOOKUP(F147,DECLARATIONS!C$5:D$292,2,FALSE)))</f>
        <v/>
      </c>
      <c r="I147" s="190">
        <f>IF(LOWER(G147)="dnf",1,IF(T147&lt;ScoringTable!C$3,ScoringTable!I$2,VLOOKUP((1000-T147),ScoringTable!H$2:I$95,2)))</f>
        <v>0</v>
      </c>
      <c r="J147" s="186" t="str" cm="1">
        <f t="array" ref="J147">IF(OR(ISBLANK(G147),G147=0), "", IF(NOT(ISNUMBER(G147)), "Not a valid time", IF(E147="","", IF(RIGHT(E147)="B", _xlfn.IFS(G147&gt;Data!$Z$8,"...",G147&gt;Data!$AA$8,"Stage 1",G147&gt;Data!$AB$8,"Stage 2",G147&gt;Data!$AC$8,"Stage 3",G147&gt;Data!$AD$8,"Stage 4",G147&gt;Data!$AE$8,"Stage 5",G147&gt;Data!$AF$8,"Stage 6",G147&gt;Data!$AG$8,"Stage 7",G147&gt;Data!$AH$8,"Stage 8",G147&lt;=Data!$AH$8,"Stage 9"), _xlfn.IFS(G147&gt;Data!$Z$19,"...",G147&gt;Data!$AA$19,"Stage 1",G147&gt;Data!$AB$19,"Stage 2",G147&gt;Data!$AC$19,"Stage 3",G147&gt;Data!$AD$19,"Stage 4",G147&gt;Data!$AE$19,"Stage 5",G147&gt;Data!$AF$19,"Stage 6",G147&gt;Data!$AG$19,"Stage 7",G147&gt;Data!$AH$19,"Stage 8",G147&lt;=Data!$AH$19,"Stage 9")))))</f>
        <v/>
      </c>
      <c r="K147" s="266" t="str" cm="1">
        <f t="array" ref="K147">IFERROR(_xlfn.IFNA(
                      _xlfn.IFS(
                      G147="", "",
                      G147=0, "",
                      AND(E147="U9B",G147&lt;=Data!$AI$8), "U9 Boys record",
                      AND(E147="U11B",G147&lt;=Data!$AI$13), "U11 Boys record",
                      AND(E147="U9G",G147&lt;=Data!$AI$19), "U9 Girls record",
                      AND(E147="U11G",G147&lt;=Data!$AI$24), "U11 Girls record"
                       ),""), "")</f>
        <v/>
      </c>
      <c r="L147" s="26"/>
      <c r="P147" s="191">
        <f t="shared" si="10"/>
        <v>0</v>
      </c>
      <c r="Q147" s="192">
        <f t="shared" si="11"/>
        <v>0</v>
      </c>
      <c r="R147" s="193">
        <f t="shared" si="12"/>
        <v>0</v>
      </c>
      <c r="S147" s="192">
        <f t="shared" si="13"/>
        <v>0</v>
      </c>
      <c r="T147" s="194">
        <f t="shared" si="14"/>
        <v>0</v>
      </c>
    </row>
    <row r="148" spans="1:20" s="11" customFormat="1" ht="16" customHeight="1">
      <c r="A148" s="187" t="s">
        <v>3</v>
      </c>
      <c r="B148" s="188" t="str">
        <f>IF(ISNA(VLOOKUP($F148,DECLARATIONS!C$5:D$292,2,FALSE)),"",IF(VLOOKUP($F148,DECLARATIONS!C$5:D$292,2,FALSE)="","NOT DECLARED",IF(ISNA(_xlfn.TEXTBEFORE(VLOOKUP($F148,DECLARATIONS!C$5:D$292,2,FALSE)," ")),VLOOKUP($F148,DECLARATIONS!C$5:D$292,2,FALSE),_xlfn.TEXTBEFORE(VLOOKUP($F148,DECLARATIONS!C$5:D$292,2,FALSE)," "))))</f>
        <v/>
      </c>
      <c r="C148" s="188" t="str">
        <f>IF(ISNA(VLOOKUP($F148,DECLARATIONS!C$5:D$292,2,FALSE)),"",IF(VLOOKUP($F148,DECLARATIONS!C$5:D$292,2,FALSE)="","NOT DECLARED",IF(ISNA(_xlfn.TEXTAFTER(VLOOKUP($F148,DECLARATIONS!C$5:D$292,2,FALSE)," ")),VLOOKUP($F148,DECLARATIONS!C$5:D$292,2,FALSE),_xlfn.TEXTAFTER(VLOOKUP($F148,DECLARATIONS!C$5:D$292,2,FALSE)," "))))</f>
        <v/>
      </c>
      <c r="D148" s="188" t="str">
        <f>IF(ISNA(VLOOKUP($F148,DECLARATIONS!$C$5:$G$292,5,FALSE)),"",IF(VLOOKUP($F148,DECLARATIONS!$C$5:$G$292,5,FALSE)="","NOT DECLARED",VLOOKUP($F148,DECLARATIONS!$C$5:$G$292,5,FALSE)))</f>
        <v/>
      </c>
      <c r="E148" s="188" t="str">
        <f>IF(ISNA(VLOOKUP($F148,DECLARATIONS!$C$5:$F$292,4,FALSE)),"",IF(VLOOKUP($F148,DECLARATIONS!$C$5:$F$292,4,FALSE)="","NOT DECLARED",VLOOKUP($F148,DECLARATIONS!$C$5:$F$292,4,FALSE)&amp;LEFT(VLOOKUP($F148,DECLARATIONS!$C$5:$H$292,6,FALSE))))</f>
        <v/>
      </c>
      <c r="F148" s="91"/>
      <c r="G148" s="189">
        <v>0</v>
      </c>
      <c r="H148" s="188" t="str">
        <f>IF(ISNA(VLOOKUP(F148,DECLARATIONS!C$5:D$292,2,FALSE)),"",IF(VLOOKUP(F148,DECLARATIONS!C$5:D$292,2,FALSE)="","NOTDECLARED",VLOOKUP(F148,DECLARATIONS!C$5:D$292,2,FALSE)))</f>
        <v/>
      </c>
      <c r="I148" s="190">
        <f>IF(LOWER(G148)="dnf",1,IF(T148&lt;ScoringTable!C$3,ScoringTable!I$2,VLOOKUP((1000-T148),ScoringTable!H$2:I$95,2)))</f>
        <v>0</v>
      </c>
      <c r="J148" s="186" t="str" cm="1">
        <f t="array" ref="J148">IF(OR(ISBLANK(G148),G148=0), "", IF(NOT(ISNUMBER(G148)), "Not a valid time", IF(E148="","", IF(RIGHT(E148)="B", _xlfn.IFS(G148&gt;Data!$Z$8,"...",G148&gt;Data!$AA$8,"Stage 1",G148&gt;Data!$AB$8,"Stage 2",G148&gt;Data!$AC$8,"Stage 3",G148&gt;Data!$AD$8,"Stage 4",G148&gt;Data!$AE$8,"Stage 5",G148&gt;Data!$AF$8,"Stage 6",G148&gt;Data!$AG$8,"Stage 7",G148&gt;Data!$AH$8,"Stage 8",G148&lt;=Data!$AH$8,"Stage 9"), _xlfn.IFS(G148&gt;Data!$Z$19,"...",G148&gt;Data!$AA$19,"Stage 1",G148&gt;Data!$AB$19,"Stage 2",G148&gt;Data!$AC$19,"Stage 3",G148&gt;Data!$AD$19,"Stage 4",G148&gt;Data!$AE$19,"Stage 5",G148&gt;Data!$AF$19,"Stage 6",G148&gt;Data!$AG$19,"Stage 7",G148&gt;Data!$AH$19,"Stage 8",G148&lt;=Data!$AH$19,"Stage 9")))))</f>
        <v/>
      </c>
      <c r="K148" s="266" t="str" cm="1">
        <f t="array" ref="K148">IFERROR(_xlfn.IFNA(
                      _xlfn.IFS(
                      G148="", "",
                      G148=0, "",
                      AND(E148="U9B",G148&lt;=Data!$AI$8), "U9 Boys record",
                      AND(E148="U11B",G148&lt;=Data!$AI$13), "U11 Boys record",
                      AND(E148="U9G",G148&lt;=Data!$AI$19), "U9 Girls record",
                      AND(E148="U11G",G148&lt;=Data!$AI$24), "U11 Girls record"
                       ),""), "")</f>
        <v/>
      </c>
      <c r="L148" s="26"/>
      <c r="P148" s="191">
        <f t="shared" si="10"/>
        <v>0</v>
      </c>
      <c r="Q148" s="192">
        <f t="shared" si="11"/>
        <v>0</v>
      </c>
      <c r="R148" s="193">
        <f t="shared" si="12"/>
        <v>0</v>
      </c>
      <c r="S148" s="192">
        <f t="shared" si="13"/>
        <v>0</v>
      </c>
      <c r="T148" s="194">
        <f t="shared" si="14"/>
        <v>0</v>
      </c>
    </row>
    <row r="149" spans="1:20" s="11" customFormat="1" ht="16" customHeight="1">
      <c r="A149" s="187" t="s">
        <v>3</v>
      </c>
      <c r="B149" s="188" t="str">
        <f>IF(ISNA(VLOOKUP($F149,DECLARATIONS!C$5:D$292,2,FALSE)),"",IF(VLOOKUP($F149,DECLARATIONS!C$5:D$292,2,FALSE)="","NOT DECLARED",IF(ISNA(_xlfn.TEXTBEFORE(VLOOKUP($F149,DECLARATIONS!C$5:D$292,2,FALSE)," ")),VLOOKUP($F149,DECLARATIONS!C$5:D$292,2,FALSE),_xlfn.TEXTBEFORE(VLOOKUP($F149,DECLARATIONS!C$5:D$292,2,FALSE)," "))))</f>
        <v/>
      </c>
      <c r="C149" s="188" t="str">
        <f>IF(ISNA(VLOOKUP($F149,DECLARATIONS!C$5:D$292,2,FALSE)),"",IF(VLOOKUP($F149,DECLARATIONS!C$5:D$292,2,FALSE)="","NOT DECLARED",IF(ISNA(_xlfn.TEXTAFTER(VLOOKUP($F149,DECLARATIONS!C$5:D$292,2,FALSE)," ")),VLOOKUP($F149,DECLARATIONS!C$5:D$292,2,FALSE),_xlfn.TEXTAFTER(VLOOKUP($F149,DECLARATIONS!C$5:D$292,2,FALSE)," "))))</f>
        <v/>
      </c>
      <c r="D149" s="188" t="str">
        <f>IF(ISNA(VLOOKUP($F149,DECLARATIONS!$C$5:$G$292,5,FALSE)),"",IF(VLOOKUP($F149,DECLARATIONS!$C$5:$G$292,5,FALSE)="","NOT DECLARED",VLOOKUP($F149,DECLARATIONS!$C$5:$G$292,5,FALSE)))</f>
        <v/>
      </c>
      <c r="E149" s="188" t="str">
        <f>IF(ISNA(VLOOKUP($F149,DECLARATIONS!$C$5:$F$292,4,FALSE)),"",IF(VLOOKUP($F149,DECLARATIONS!$C$5:$F$292,4,FALSE)="","NOT DECLARED",VLOOKUP($F149,DECLARATIONS!$C$5:$F$292,4,FALSE)&amp;LEFT(VLOOKUP($F149,DECLARATIONS!$C$5:$H$292,6,FALSE))))</f>
        <v/>
      </c>
      <c r="F149" s="91"/>
      <c r="G149" s="189">
        <v>0</v>
      </c>
      <c r="H149" s="188" t="str">
        <f>IF(ISNA(VLOOKUP(F149,DECLARATIONS!C$5:D$292,2,FALSE)),"",IF(VLOOKUP(F149,DECLARATIONS!C$5:D$292,2,FALSE)="","NOTDECLARED",VLOOKUP(F149,DECLARATIONS!C$5:D$292,2,FALSE)))</f>
        <v/>
      </c>
      <c r="I149" s="190">
        <f>IF(LOWER(G149)="dnf",1,IF(T149&lt;ScoringTable!C$3,ScoringTable!I$2,VLOOKUP((1000-T149),ScoringTable!H$2:I$95,2)))</f>
        <v>0</v>
      </c>
      <c r="J149" s="186" t="str" cm="1">
        <f t="array" ref="J149">IF(OR(ISBLANK(G149),G149=0), "", IF(NOT(ISNUMBER(G149)), "Not a valid time", IF(E149="","", IF(RIGHT(E149)="B", _xlfn.IFS(G149&gt;Data!$Z$8,"...",G149&gt;Data!$AA$8,"Stage 1",G149&gt;Data!$AB$8,"Stage 2",G149&gt;Data!$AC$8,"Stage 3",G149&gt;Data!$AD$8,"Stage 4",G149&gt;Data!$AE$8,"Stage 5",G149&gt;Data!$AF$8,"Stage 6",G149&gt;Data!$AG$8,"Stage 7",G149&gt;Data!$AH$8,"Stage 8",G149&lt;=Data!$AH$8,"Stage 9"), _xlfn.IFS(G149&gt;Data!$Z$19,"...",G149&gt;Data!$AA$19,"Stage 1",G149&gt;Data!$AB$19,"Stage 2",G149&gt;Data!$AC$19,"Stage 3",G149&gt;Data!$AD$19,"Stage 4",G149&gt;Data!$AE$19,"Stage 5",G149&gt;Data!$AF$19,"Stage 6",G149&gt;Data!$AG$19,"Stage 7",G149&gt;Data!$AH$19,"Stage 8",G149&lt;=Data!$AH$19,"Stage 9")))))</f>
        <v/>
      </c>
      <c r="K149" s="266" t="str" cm="1">
        <f t="array" ref="K149">IFERROR(_xlfn.IFNA(
                      _xlfn.IFS(
                      G149="", "",
                      G149=0, "",
                      AND(E149="U9B",G149&lt;=Data!$AI$8), "U9 Boys record",
                      AND(E149="U11B",G149&lt;=Data!$AI$13), "U11 Boys record",
                      AND(E149="U9G",G149&lt;=Data!$AI$19), "U9 Girls record",
                      AND(E149="U11G",G149&lt;=Data!$AI$24), "U11 Girls record"
                       ),""), "")</f>
        <v/>
      </c>
      <c r="L149" s="26"/>
      <c r="P149" s="191">
        <f t="shared" si="10"/>
        <v>0</v>
      </c>
      <c r="Q149" s="192">
        <f t="shared" si="11"/>
        <v>0</v>
      </c>
      <c r="R149" s="193">
        <f t="shared" si="12"/>
        <v>0</v>
      </c>
      <c r="S149" s="192">
        <f t="shared" si="13"/>
        <v>0</v>
      </c>
      <c r="T149" s="194">
        <f t="shared" si="14"/>
        <v>0</v>
      </c>
    </row>
    <row r="150" spans="1:20" s="11" customFormat="1" ht="16" customHeight="1">
      <c r="A150" s="187" t="s">
        <v>3</v>
      </c>
      <c r="B150" s="188" t="str">
        <f>IF(ISNA(VLOOKUP($F150,DECLARATIONS!C$5:D$292,2,FALSE)),"",IF(VLOOKUP($F150,DECLARATIONS!C$5:D$292,2,FALSE)="","NOT DECLARED",IF(ISNA(_xlfn.TEXTBEFORE(VLOOKUP($F150,DECLARATIONS!C$5:D$292,2,FALSE)," ")),VLOOKUP($F150,DECLARATIONS!C$5:D$292,2,FALSE),_xlfn.TEXTBEFORE(VLOOKUP($F150,DECLARATIONS!C$5:D$292,2,FALSE)," "))))</f>
        <v/>
      </c>
      <c r="C150" s="188" t="str">
        <f>IF(ISNA(VLOOKUP($F150,DECLARATIONS!C$5:D$292,2,FALSE)),"",IF(VLOOKUP($F150,DECLARATIONS!C$5:D$292,2,FALSE)="","NOT DECLARED",IF(ISNA(_xlfn.TEXTAFTER(VLOOKUP($F150,DECLARATIONS!C$5:D$292,2,FALSE)," ")),VLOOKUP($F150,DECLARATIONS!C$5:D$292,2,FALSE),_xlfn.TEXTAFTER(VLOOKUP($F150,DECLARATIONS!C$5:D$292,2,FALSE)," "))))</f>
        <v/>
      </c>
      <c r="D150" s="188" t="str">
        <f>IF(ISNA(VLOOKUP($F150,DECLARATIONS!$C$5:$G$292,5,FALSE)),"",IF(VLOOKUP($F150,DECLARATIONS!$C$5:$G$292,5,FALSE)="","NOT DECLARED",VLOOKUP($F150,DECLARATIONS!$C$5:$G$292,5,FALSE)))</f>
        <v/>
      </c>
      <c r="E150" s="188" t="str">
        <f>IF(ISNA(VLOOKUP($F150,DECLARATIONS!$C$5:$F$292,4,FALSE)),"",IF(VLOOKUP($F150,DECLARATIONS!$C$5:$F$292,4,FALSE)="","NOT DECLARED",VLOOKUP($F150,DECLARATIONS!$C$5:$F$292,4,FALSE)&amp;LEFT(VLOOKUP($F150,DECLARATIONS!$C$5:$H$292,6,FALSE))))</f>
        <v/>
      </c>
      <c r="F150" s="91"/>
      <c r="G150" s="189">
        <v>0</v>
      </c>
      <c r="H150" s="188" t="str">
        <f>IF(ISNA(VLOOKUP(F150,DECLARATIONS!C$5:D$292,2,FALSE)),"",IF(VLOOKUP(F150,DECLARATIONS!C$5:D$292,2,FALSE)="","NOTDECLARED",VLOOKUP(F150,DECLARATIONS!C$5:D$292,2,FALSE)))</f>
        <v/>
      </c>
      <c r="I150" s="190">
        <f>IF(LOWER(G150)="dnf",1,IF(T150&lt;ScoringTable!C$3,ScoringTable!I$2,VLOOKUP((1000-T150),ScoringTable!H$2:I$95,2)))</f>
        <v>0</v>
      </c>
      <c r="J150" s="186" t="str" cm="1">
        <f t="array" ref="J150">IF(OR(ISBLANK(G150),G150=0), "", IF(NOT(ISNUMBER(G150)), "Not a valid time", IF(E150="","", IF(RIGHT(E150)="B", _xlfn.IFS(G150&gt;Data!$Z$8,"...",G150&gt;Data!$AA$8,"Stage 1",G150&gt;Data!$AB$8,"Stage 2",G150&gt;Data!$AC$8,"Stage 3",G150&gt;Data!$AD$8,"Stage 4",G150&gt;Data!$AE$8,"Stage 5",G150&gt;Data!$AF$8,"Stage 6",G150&gt;Data!$AG$8,"Stage 7",G150&gt;Data!$AH$8,"Stage 8",G150&lt;=Data!$AH$8,"Stage 9"), _xlfn.IFS(G150&gt;Data!$Z$19,"...",G150&gt;Data!$AA$19,"Stage 1",G150&gt;Data!$AB$19,"Stage 2",G150&gt;Data!$AC$19,"Stage 3",G150&gt;Data!$AD$19,"Stage 4",G150&gt;Data!$AE$19,"Stage 5",G150&gt;Data!$AF$19,"Stage 6",G150&gt;Data!$AG$19,"Stage 7",G150&gt;Data!$AH$19,"Stage 8",G150&lt;=Data!$AH$19,"Stage 9")))))</f>
        <v/>
      </c>
      <c r="K150" s="266" t="str" cm="1">
        <f t="array" ref="K150">IFERROR(_xlfn.IFNA(
                      _xlfn.IFS(
                      G150="", "",
                      G150=0, "",
                      AND(E150="U9B",G150&lt;=Data!$AI$8), "U9 Boys record",
                      AND(E150="U11B",G150&lt;=Data!$AI$13), "U11 Boys record",
                      AND(E150="U9G",G150&lt;=Data!$AI$19), "U9 Girls record",
                      AND(E150="U11G",G150&lt;=Data!$AI$24), "U11 Girls record"
                       ),""), "")</f>
        <v/>
      </c>
      <c r="L150" s="26"/>
      <c r="P150" s="191">
        <f t="shared" si="10"/>
        <v>0</v>
      </c>
      <c r="Q150" s="192">
        <f t="shared" si="11"/>
        <v>0</v>
      </c>
      <c r="R150" s="193">
        <f t="shared" si="12"/>
        <v>0</v>
      </c>
      <c r="S150" s="192">
        <f t="shared" si="13"/>
        <v>0</v>
      </c>
      <c r="T150" s="194">
        <f t="shared" si="14"/>
        <v>0</v>
      </c>
    </row>
    <row r="151" spans="1:20" s="11" customFormat="1" ht="16" customHeight="1">
      <c r="A151" s="187" t="s">
        <v>3</v>
      </c>
      <c r="B151" s="188" t="str">
        <f>IF(ISNA(VLOOKUP($F151,DECLARATIONS!C$5:D$292,2,FALSE)),"",IF(VLOOKUP($F151,DECLARATIONS!C$5:D$292,2,FALSE)="","NOT DECLARED",IF(ISNA(_xlfn.TEXTBEFORE(VLOOKUP($F151,DECLARATIONS!C$5:D$292,2,FALSE)," ")),VLOOKUP($F151,DECLARATIONS!C$5:D$292,2,FALSE),_xlfn.TEXTBEFORE(VLOOKUP($F151,DECLARATIONS!C$5:D$292,2,FALSE)," "))))</f>
        <v/>
      </c>
      <c r="C151" s="188" t="str">
        <f>IF(ISNA(VLOOKUP($F151,DECLARATIONS!C$5:D$292,2,FALSE)),"",IF(VLOOKUP($F151,DECLARATIONS!C$5:D$292,2,FALSE)="","NOT DECLARED",IF(ISNA(_xlfn.TEXTAFTER(VLOOKUP($F151,DECLARATIONS!C$5:D$292,2,FALSE)," ")),VLOOKUP($F151,DECLARATIONS!C$5:D$292,2,FALSE),_xlfn.TEXTAFTER(VLOOKUP($F151,DECLARATIONS!C$5:D$292,2,FALSE)," "))))</f>
        <v/>
      </c>
      <c r="D151" s="188" t="str">
        <f>IF(ISNA(VLOOKUP($F151,DECLARATIONS!$C$5:$G$292,5,FALSE)),"",IF(VLOOKUP($F151,DECLARATIONS!$C$5:$G$292,5,FALSE)="","NOT DECLARED",VLOOKUP($F151,DECLARATIONS!$C$5:$G$292,5,FALSE)))</f>
        <v/>
      </c>
      <c r="E151" s="188" t="str">
        <f>IF(ISNA(VLOOKUP($F151,DECLARATIONS!$C$5:$F$292,4,FALSE)),"",IF(VLOOKUP($F151,DECLARATIONS!$C$5:$F$292,4,FALSE)="","NOT DECLARED",VLOOKUP($F151,DECLARATIONS!$C$5:$F$292,4,FALSE)&amp;LEFT(VLOOKUP($F151,DECLARATIONS!$C$5:$H$292,6,FALSE))))</f>
        <v/>
      </c>
      <c r="F151" s="91"/>
      <c r="G151" s="189">
        <v>0</v>
      </c>
      <c r="H151" s="188" t="str">
        <f>IF(ISNA(VLOOKUP(F151,DECLARATIONS!C$5:D$292,2,FALSE)),"",IF(VLOOKUP(F151,DECLARATIONS!C$5:D$292,2,FALSE)="","NOTDECLARED",VLOOKUP(F151,DECLARATIONS!C$5:D$292,2,FALSE)))</f>
        <v/>
      </c>
      <c r="I151" s="190">
        <f>IF(LOWER(G151)="dnf",1,IF(T151&lt;ScoringTable!C$3,ScoringTable!I$2,VLOOKUP((1000-T151),ScoringTable!H$2:I$95,2)))</f>
        <v>0</v>
      </c>
      <c r="J151" s="186" t="str" cm="1">
        <f t="array" ref="J151">IF(OR(ISBLANK(G151),G151=0), "", IF(NOT(ISNUMBER(G151)), "Not a valid time", IF(E151="","", IF(RIGHT(E151)="B", _xlfn.IFS(G151&gt;Data!$Z$8,"...",G151&gt;Data!$AA$8,"Stage 1",G151&gt;Data!$AB$8,"Stage 2",G151&gt;Data!$AC$8,"Stage 3",G151&gt;Data!$AD$8,"Stage 4",G151&gt;Data!$AE$8,"Stage 5",G151&gt;Data!$AF$8,"Stage 6",G151&gt;Data!$AG$8,"Stage 7",G151&gt;Data!$AH$8,"Stage 8",G151&lt;=Data!$AH$8,"Stage 9"), _xlfn.IFS(G151&gt;Data!$Z$19,"...",G151&gt;Data!$AA$19,"Stage 1",G151&gt;Data!$AB$19,"Stage 2",G151&gt;Data!$AC$19,"Stage 3",G151&gt;Data!$AD$19,"Stage 4",G151&gt;Data!$AE$19,"Stage 5",G151&gt;Data!$AF$19,"Stage 6",G151&gt;Data!$AG$19,"Stage 7",G151&gt;Data!$AH$19,"Stage 8",G151&lt;=Data!$AH$19,"Stage 9")))))</f>
        <v/>
      </c>
      <c r="K151" s="266" t="str" cm="1">
        <f t="array" ref="K151">IFERROR(_xlfn.IFNA(
                      _xlfn.IFS(
                      G151="", "",
                      G151=0, "",
                      AND(E151="U9B",G151&lt;=Data!$AI$8), "U9 Boys record",
                      AND(E151="U11B",G151&lt;=Data!$AI$13), "U11 Boys record",
                      AND(E151="U9G",G151&lt;=Data!$AI$19), "U9 Girls record",
                      AND(E151="U11G",G151&lt;=Data!$AI$24), "U11 Girls record"
                       ),""), "")</f>
        <v/>
      </c>
      <c r="L151" s="26"/>
      <c r="P151" s="191">
        <f t="shared" si="10"/>
        <v>0</v>
      </c>
      <c r="Q151" s="192">
        <f t="shared" si="11"/>
        <v>0</v>
      </c>
      <c r="R151" s="193">
        <f t="shared" si="12"/>
        <v>0</v>
      </c>
      <c r="S151" s="192">
        <f t="shared" si="13"/>
        <v>0</v>
      </c>
      <c r="T151" s="194">
        <f t="shared" si="14"/>
        <v>0</v>
      </c>
    </row>
    <row r="152" spans="1:20" s="11" customFormat="1" ht="16" customHeight="1">
      <c r="A152" s="187" t="s">
        <v>3</v>
      </c>
      <c r="B152" s="188" t="str">
        <f>IF(ISNA(VLOOKUP($F152,DECLARATIONS!C$5:D$292,2,FALSE)),"",IF(VLOOKUP($F152,DECLARATIONS!C$5:D$292,2,FALSE)="","NOT DECLARED",IF(ISNA(_xlfn.TEXTBEFORE(VLOOKUP($F152,DECLARATIONS!C$5:D$292,2,FALSE)," ")),VLOOKUP($F152,DECLARATIONS!C$5:D$292,2,FALSE),_xlfn.TEXTBEFORE(VLOOKUP($F152,DECLARATIONS!C$5:D$292,2,FALSE)," "))))</f>
        <v/>
      </c>
      <c r="C152" s="188" t="str">
        <f>IF(ISNA(VLOOKUP($F152,DECLARATIONS!C$5:D$292,2,FALSE)),"",IF(VLOOKUP($F152,DECLARATIONS!C$5:D$292,2,FALSE)="","NOT DECLARED",IF(ISNA(_xlfn.TEXTAFTER(VLOOKUP($F152,DECLARATIONS!C$5:D$292,2,FALSE)," ")),VLOOKUP($F152,DECLARATIONS!C$5:D$292,2,FALSE),_xlfn.TEXTAFTER(VLOOKUP($F152,DECLARATIONS!C$5:D$292,2,FALSE)," "))))</f>
        <v/>
      </c>
      <c r="D152" s="188" t="str">
        <f>IF(ISNA(VLOOKUP($F152,DECLARATIONS!$C$5:$G$292,5,FALSE)),"",IF(VLOOKUP($F152,DECLARATIONS!$C$5:$G$292,5,FALSE)="","NOT DECLARED",VLOOKUP($F152,DECLARATIONS!$C$5:$G$292,5,FALSE)))</f>
        <v/>
      </c>
      <c r="E152" s="188" t="str">
        <f>IF(ISNA(VLOOKUP($F152,DECLARATIONS!$C$5:$F$292,4,FALSE)),"",IF(VLOOKUP($F152,DECLARATIONS!$C$5:$F$292,4,FALSE)="","NOT DECLARED",VLOOKUP($F152,DECLARATIONS!$C$5:$F$292,4,FALSE)&amp;LEFT(VLOOKUP($F152,DECLARATIONS!$C$5:$H$292,6,FALSE))))</f>
        <v/>
      </c>
      <c r="F152" s="91"/>
      <c r="G152" s="189">
        <v>0</v>
      </c>
      <c r="H152" s="188" t="str">
        <f>IF(ISNA(VLOOKUP(F152,DECLARATIONS!C$5:D$292,2,FALSE)),"",IF(VLOOKUP(F152,DECLARATIONS!C$5:D$292,2,FALSE)="","NOTDECLARED",VLOOKUP(F152,DECLARATIONS!C$5:D$292,2,FALSE)))</f>
        <v/>
      </c>
      <c r="I152" s="190">
        <f>IF(LOWER(G152)="dnf",1,IF(T152&lt;ScoringTable!C$3,ScoringTable!I$2,VLOOKUP((1000-T152),ScoringTable!H$2:I$95,2)))</f>
        <v>0</v>
      </c>
      <c r="J152" s="186" t="str" cm="1">
        <f t="array" ref="J152">IF(OR(ISBLANK(G152),G152=0), "", IF(NOT(ISNUMBER(G152)), "Not a valid time", IF(E152="","", IF(RIGHT(E152)="B", _xlfn.IFS(G152&gt;Data!$Z$8,"...",G152&gt;Data!$AA$8,"Stage 1",G152&gt;Data!$AB$8,"Stage 2",G152&gt;Data!$AC$8,"Stage 3",G152&gt;Data!$AD$8,"Stage 4",G152&gt;Data!$AE$8,"Stage 5",G152&gt;Data!$AF$8,"Stage 6",G152&gt;Data!$AG$8,"Stage 7",G152&gt;Data!$AH$8,"Stage 8",G152&lt;=Data!$AH$8,"Stage 9"), _xlfn.IFS(G152&gt;Data!$Z$19,"...",G152&gt;Data!$AA$19,"Stage 1",G152&gt;Data!$AB$19,"Stage 2",G152&gt;Data!$AC$19,"Stage 3",G152&gt;Data!$AD$19,"Stage 4",G152&gt;Data!$AE$19,"Stage 5",G152&gt;Data!$AF$19,"Stage 6",G152&gt;Data!$AG$19,"Stage 7",G152&gt;Data!$AH$19,"Stage 8",G152&lt;=Data!$AH$19,"Stage 9")))))</f>
        <v/>
      </c>
      <c r="K152" s="266" t="str" cm="1">
        <f t="array" ref="K152">IFERROR(_xlfn.IFNA(
                      _xlfn.IFS(
                      G152="", "",
                      G152=0, "",
                      AND(E152="U9B",G152&lt;=Data!$AI$8), "U9 Boys record",
                      AND(E152="U11B",G152&lt;=Data!$AI$13), "U11 Boys record",
                      AND(E152="U9G",G152&lt;=Data!$AI$19), "U9 Girls record",
                      AND(E152="U11G",G152&lt;=Data!$AI$24), "U11 Girls record"
                       ),""), "")</f>
        <v/>
      </c>
      <c r="L152" s="26"/>
      <c r="P152" s="191">
        <f t="shared" si="10"/>
        <v>0</v>
      </c>
      <c r="Q152" s="192">
        <f t="shared" si="11"/>
        <v>0</v>
      </c>
      <c r="R152" s="193">
        <f t="shared" si="12"/>
        <v>0</v>
      </c>
      <c r="S152" s="192">
        <f t="shared" si="13"/>
        <v>0</v>
      </c>
      <c r="T152" s="194">
        <f t="shared" si="14"/>
        <v>0</v>
      </c>
    </row>
    <row r="153" spans="1:20" s="11" customFormat="1" ht="16" customHeight="1">
      <c r="A153" s="187" t="s">
        <v>3</v>
      </c>
      <c r="B153" s="188" t="str">
        <f>IF(ISNA(VLOOKUP($F153,DECLARATIONS!C$5:D$292,2,FALSE)),"",IF(VLOOKUP($F153,DECLARATIONS!C$5:D$292,2,FALSE)="","NOT DECLARED",IF(ISNA(_xlfn.TEXTBEFORE(VLOOKUP($F153,DECLARATIONS!C$5:D$292,2,FALSE)," ")),VLOOKUP($F153,DECLARATIONS!C$5:D$292,2,FALSE),_xlfn.TEXTBEFORE(VLOOKUP($F153,DECLARATIONS!C$5:D$292,2,FALSE)," "))))</f>
        <v/>
      </c>
      <c r="C153" s="188" t="str">
        <f>IF(ISNA(VLOOKUP($F153,DECLARATIONS!C$5:D$292,2,FALSE)),"",IF(VLOOKUP($F153,DECLARATIONS!C$5:D$292,2,FALSE)="","NOT DECLARED",IF(ISNA(_xlfn.TEXTAFTER(VLOOKUP($F153,DECLARATIONS!C$5:D$292,2,FALSE)," ")),VLOOKUP($F153,DECLARATIONS!C$5:D$292,2,FALSE),_xlfn.TEXTAFTER(VLOOKUP($F153,DECLARATIONS!C$5:D$292,2,FALSE)," "))))</f>
        <v/>
      </c>
      <c r="D153" s="188" t="str">
        <f>IF(ISNA(VLOOKUP($F153,DECLARATIONS!$C$5:$G$292,5,FALSE)),"",IF(VLOOKUP($F153,DECLARATIONS!$C$5:$G$292,5,FALSE)="","NOT DECLARED",VLOOKUP($F153,DECLARATIONS!$C$5:$G$292,5,FALSE)))</f>
        <v/>
      </c>
      <c r="E153" s="188" t="str">
        <f>IF(ISNA(VLOOKUP($F153,DECLARATIONS!$C$5:$F$292,4,FALSE)),"",IF(VLOOKUP($F153,DECLARATIONS!$C$5:$F$292,4,FALSE)="","NOT DECLARED",VLOOKUP($F153,DECLARATIONS!$C$5:$F$292,4,FALSE)&amp;LEFT(VLOOKUP($F153,DECLARATIONS!$C$5:$H$292,6,FALSE))))</f>
        <v/>
      </c>
      <c r="F153" s="91"/>
      <c r="G153" s="189">
        <v>0</v>
      </c>
      <c r="H153" s="188" t="str">
        <f>IF(ISNA(VLOOKUP(F153,DECLARATIONS!C$5:D$292,2,FALSE)),"",IF(VLOOKUP(F153,DECLARATIONS!C$5:D$292,2,FALSE)="","NOTDECLARED",VLOOKUP(F153,DECLARATIONS!C$5:D$292,2,FALSE)))</f>
        <v/>
      </c>
      <c r="I153" s="190">
        <f>IF(LOWER(G153)="dnf",1,IF(T153&lt;ScoringTable!C$3,ScoringTable!I$2,VLOOKUP((1000-T153),ScoringTable!H$2:I$95,2)))</f>
        <v>0</v>
      </c>
      <c r="J153" s="186" t="str" cm="1">
        <f t="array" ref="J153">IF(OR(ISBLANK(G153),G153=0), "", IF(NOT(ISNUMBER(G153)), "Not a valid time", IF(E153="","", IF(RIGHT(E153)="B", _xlfn.IFS(G153&gt;Data!$Z$8,"...",G153&gt;Data!$AA$8,"Stage 1",G153&gt;Data!$AB$8,"Stage 2",G153&gt;Data!$AC$8,"Stage 3",G153&gt;Data!$AD$8,"Stage 4",G153&gt;Data!$AE$8,"Stage 5",G153&gt;Data!$AF$8,"Stage 6",G153&gt;Data!$AG$8,"Stage 7",G153&gt;Data!$AH$8,"Stage 8",G153&lt;=Data!$AH$8,"Stage 9"), _xlfn.IFS(G153&gt;Data!$Z$19,"...",G153&gt;Data!$AA$19,"Stage 1",G153&gt;Data!$AB$19,"Stage 2",G153&gt;Data!$AC$19,"Stage 3",G153&gt;Data!$AD$19,"Stage 4",G153&gt;Data!$AE$19,"Stage 5",G153&gt;Data!$AF$19,"Stage 6",G153&gt;Data!$AG$19,"Stage 7",G153&gt;Data!$AH$19,"Stage 8",G153&lt;=Data!$AH$19,"Stage 9")))))</f>
        <v/>
      </c>
      <c r="K153" s="266" t="str" cm="1">
        <f t="array" ref="K153">IFERROR(_xlfn.IFNA(
                      _xlfn.IFS(
                      G153="", "",
                      G153=0, "",
                      AND(E153="U9B",G153&lt;=Data!$AI$8), "U9 Boys record",
                      AND(E153="U11B",G153&lt;=Data!$AI$13), "U11 Boys record",
                      AND(E153="U9G",G153&lt;=Data!$AI$19), "U9 Girls record",
                      AND(E153="U11G",G153&lt;=Data!$AI$24), "U11 Girls record"
                       ),""), "")</f>
        <v/>
      </c>
      <c r="L153" s="26"/>
      <c r="P153" s="191">
        <f t="shared" si="10"/>
        <v>0</v>
      </c>
      <c r="Q153" s="192">
        <f t="shared" si="11"/>
        <v>0</v>
      </c>
      <c r="R153" s="193">
        <f t="shared" si="12"/>
        <v>0</v>
      </c>
      <c r="S153" s="192">
        <f t="shared" si="13"/>
        <v>0</v>
      </c>
      <c r="T153" s="194">
        <f t="shared" si="14"/>
        <v>0</v>
      </c>
    </row>
    <row r="154" spans="1:20" s="11" customFormat="1" ht="16" customHeight="1">
      <c r="A154" s="187" t="s">
        <v>3</v>
      </c>
      <c r="B154" s="188" t="str">
        <f>IF(ISNA(VLOOKUP($F154,DECLARATIONS!C$5:D$292,2,FALSE)),"",IF(VLOOKUP($F154,DECLARATIONS!C$5:D$292,2,FALSE)="","NOT DECLARED",IF(ISNA(_xlfn.TEXTBEFORE(VLOOKUP($F154,DECLARATIONS!C$5:D$292,2,FALSE)," ")),VLOOKUP($F154,DECLARATIONS!C$5:D$292,2,FALSE),_xlfn.TEXTBEFORE(VLOOKUP($F154,DECLARATIONS!C$5:D$292,2,FALSE)," "))))</f>
        <v/>
      </c>
      <c r="C154" s="188" t="str">
        <f>IF(ISNA(VLOOKUP($F154,DECLARATIONS!C$5:D$292,2,FALSE)),"",IF(VLOOKUP($F154,DECLARATIONS!C$5:D$292,2,FALSE)="","NOT DECLARED",IF(ISNA(_xlfn.TEXTAFTER(VLOOKUP($F154,DECLARATIONS!C$5:D$292,2,FALSE)," ")),VLOOKUP($F154,DECLARATIONS!C$5:D$292,2,FALSE),_xlfn.TEXTAFTER(VLOOKUP($F154,DECLARATIONS!C$5:D$292,2,FALSE)," "))))</f>
        <v/>
      </c>
      <c r="D154" s="188" t="str">
        <f>IF(ISNA(VLOOKUP($F154,DECLARATIONS!$C$5:$G$292,5,FALSE)),"",IF(VLOOKUP($F154,DECLARATIONS!$C$5:$G$292,5,FALSE)="","NOT DECLARED",VLOOKUP($F154,DECLARATIONS!$C$5:$G$292,5,FALSE)))</f>
        <v/>
      </c>
      <c r="E154" s="188" t="str">
        <f>IF(ISNA(VLOOKUP($F154,DECLARATIONS!$C$5:$F$292,4,FALSE)),"",IF(VLOOKUP($F154,DECLARATIONS!$C$5:$F$292,4,FALSE)="","NOT DECLARED",VLOOKUP($F154,DECLARATIONS!$C$5:$F$292,4,FALSE)&amp;LEFT(VLOOKUP($F154,DECLARATIONS!$C$5:$H$292,6,FALSE))))</f>
        <v/>
      </c>
      <c r="F154" s="91"/>
      <c r="G154" s="189">
        <v>0</v>
      </c>
      <c r="H154" s="188" t="str">
        <f>IF(ISNA(VLOOKUP(F154,DECLARATIONS!C$5:D$292,2,FALSE)),"",IF(VLOOKUP(F154,DECLARATIONS!C$5:D$292,2,FALSE)="","NOTDECLARED",VLOOKUP(F154,DECLARATIONS!C$5:D$292,2,FALSE)))</f>
        <v/>
      </c>
      <c r="I154" s="190">
        <f>IF(LOWER(G154)="dnf",1,IF(T154&lt;ScoringTable!C$3,ScoringTable!I$2,VLOOKUP((1000-T154),ScoringTable!H$2:I$95,2)))</f>
        <v>0</v>
      </c>
      <c r="J154" s="186" t="str" cm="1">
        <f t="array" ref="J154">IF(OR(ISBLANK(G154),G154=0), "", IF(NOT(ISNUMBER(G154)), "Not a valid time", IF(E154="","", IF(RIGHT(E154)="B", _xlfn.IFS(G154&gt;Data!$Z$8,"...",G154&gt;Data!$AA$8,"Stage 1",G154&gt;Data!$AB$8,"Stage 2",G154&gt;Data!$AC$8,"Stage 3",G154&gt;Data!$AD$8,"Stage 4",G154&gt;Data!$AE$8,"Stage 5",G154&gt;Data!$AF$8,"Stage 6",G154&gt;Data!$AG$8,"Stage 7",G154&gt;Data!$AH$8,"Stage 8",G154&lt;=Data!$AH$8,"Stage 9"), _xlfn.IFS(G154&gt;Data!$Z$19,"...",G154&gt;Data!$AA$19,"Stage 1",G154&gt;Data!$AB$19,"Stage 2",G154&gt;Data!$AC$19,"Stage 3",G154&gt;Data!$AD$19,"Stage 4",G154&gt;Data!$AE$19,"Stage 5",G154&gt;Data!$AF$19,"Stage 6",G154&gt;Data!$AG$19,"Stage 7",G154&gt;Data!$AH$19,"Stage 8",G154&lt;=Data!$AH$19,"Stage 9")))))</f>
        <v/>
      </c>
      <c r="K154" s="266" t="str" cm="1">
        <f t="array" ref="K154">IFERROR(_xlfn.IFNA(
                      _xlfn.IFS(
                      G154="", "",
                      G154=0, "",
                      AND(E154="U9B",G154&lt;=Data!$AI$8), "U9 Boys record",
                      AND(E154="U11B",G154&lt;=Data!$AI$13), "U11 Boys record",
                      AND(E154="U9G",G154&lt;=Data!$AI$19), "U9 Girls record",
                      AND(E154="U11G",G154&lt;=Data!$AI$24), "U11 Girls record"
                       ),""), "")</f>
        <v/>
      </c>
      <c r="L154" s="26"/>
      <c r="P154" s="191">
        <f t="shared" si="10"/>
        <v>0</v>
      </c>
      <c r="Q154" s="192">
        <f t="shared" si="11"/>
        <v>0</v>
      </c>
      <c r="R154" s="193">
        <f t="shared" si="12"/>
        <v>0</v>
      </c>
      <c r="S154" s="192">
        <f t="shared" si="13"/>
        <v>0</v>
      </c>
      <c r="T154" s="194">
        <f t="shared" si="14"/>
        <v>0</v>
      </c>
    </row>
    <row r="155" spans="1:20" s="11" customFormat="1" ht="16" customHeight="1">
      <c r="A155" s="187" t="s">
        <v>3</v>
      </c>
      <c r="B155" s="188" t="str">
        <f>IF(ISNA(VLOOKUP($F155,DECLARATIONS!C$5:D$292,2,FALSE)),"",IF(VLOOKUP($F155,DECLARATIONS!C$5:D$292,2,FALSE)="","NOT DECLARED",IF(ISNA(_xlfn.TEXTBEFORE(VLOOKUP($F155,DECLARATIONS!C$5:D$292,2,FALSE)," ")),VLOOKUP($F155,DECLARATIONS!C$5:D$292,2,FALSE),_xlfn.TEXTBEFORE(VLOOKUP($F155,DECLARATIONS!C$5:D$292,2,FALSE)," "))))</f>
        <v/>
      </c>
      <c r="C155" s="188" t="str">
        <f>IF(ISNA(VLOOKUP($F155,DECLARATIONS!C$5:D$292,2,FALSE)),"",IF(VLOOKUP($F155,DECLARATIONS!C$5:D$292,2,FALSE)="","NOT DECLARED",IF(ISNA(_xlfn.TEXTAFTER(VLOOKUP($F155,DECLARATIONS!C$5:D$292,2,FALSE)," ")),VLOOKUP($F155,DECLARATIONS!C$5:D$292,2,FALSE),_xlfn.TEXTAFTER(VLOOKUP($F155,DECLARATIONS!C$5:D$292,2,FALSE)," "))))</f>
        <v/>
      </c>
      <c r="D155" s="188" t="str">
        <f>IF(ISNA(VLOOKUP($F155,DECLARATIONS!$C$5:$G$292,5,FALSE)),"",IF(VLOOKUP($F155,DECLARATIONS!$C$5:$G$292,5,FALSE)="","NOT DECLARED",VLOOKUP($F155,DECLARATIONS!$C$5:$G$292,5,FALSE)))</f>
        <v/>
      </c>
      <c r="E155" s="188" t="str">
        <f>IF(ISNA(VLOOKUP($F155,DECLARATIONS!$C$5:$F$292,4,FALSE)),"",IF(VLOOKUP($F155,DECLARATIONS!$C$5:$F$292,4,FALSE)="","NOT DECLARED",VLOOKUP($F155,DECLARATIONS!$C$5:$F$292,4,FALSE)&amp;LEFT(VLOOKUP($F155,DECLARATIONS!$C$5:$H$292,6,FALSE))))</f>
        <v/>
      </c>
      <c r="F155" s="91"/>
      <c r="G155" s="189">
        <v>0</v>
      </c>
      <c r="H155" s="188" t="str">
        <f>IF(ISNA(VLOOKUP(F155,DECLARATIONS!C$5:D$292,2,FALSE)),"",IF(VLOOKUP(F155,DECLARATIONS!C$5:D$292,2,FALSE)="","NOTDECLARED",VLOOKUP(F155,DECLARATIONS!C$5:D$292,2,FALSE)))</f>
        <v/>
      </c>
      <c r="I155" s="190">
        <f>IF(LOWER(G155)="dnf",1,IF(T155&lt;ScoringTable!C$3,ScoringTable!I$2,VLOOKUP((1000-T155),ScoringTable!H$2:I$95,2)))</f>
        <v>0</v>
      </c>
      <c r="J155" s="186" t="str" cm="1">
        <f t="array" ref="J155">IF(OR(ISBLANK(G155),G155=0), "", IF(NOT(ISNUMBER(G155)), "Not a valid time", IF(E155="","", IF(RIGHT(E155)="B", _xlfn.IFS(G155&gt;Data!$Z$8,"...",G155&gt;Data!$AA$8,"Stage 1",G155&gt;Data!$AB$8,"Stage 2",G155&gt;Data!$AC$8,"Stage 3",G155&gt;Data!$AD$8,"Stage 4",G155&gt;Data!$AE$8,"Stage 5",G155&gt;Data!$AF$8,"Stage 6",G155&gt;Data!$AG$8,"Stage 7",G155&gt;Data!$AH$8,"Stage 8",G155&lt;=Data!$AH$8,"Stage 9"), _xlfn.IFS(G155&gt;Data!$Z$19,"...",G155&gt;Data!$AA$19,"Stage 1",G155&gt;Data!$AB$19,"Stage 2",G155&gt;Data!$AC$19,"Stage 3",G155&gt;Data!$AD$19,"Stage 4",G155&gt;Data!$AE$19,"Stage 5",G155&gt;Data!$AF$19,"Stage 6",G155&gt;Data!$AG$19,"Stage 7",G155&gt;Data!$AH$19,"Stage 8",G155&lt;=Data!$AH$19,"Stage 9")))))</f>
        <v/>
      </c>
      <c r="K155" s="266" t="str" cm="1">
        <f t="array" ref="K155">IFERROR(_xlfn.IFNA(
                      _xlfn.IFS(
                      G155="", "",
                      G155=0, "",
                      AND(E155="U9B",G155&lt;=Data!$AI$8), "U9 Boys record",
                      AND(E155="U11B",G155&lt;=Data!$AI$13), "U11 Boys record",
                      AND(E155="U9G",G155&lt;=Data!$AI$19), "U9 Girls record",
                      AND(E155="U11G",G155&lt;=Data!$AI$24), "U11 Girls record"
                       ),""), "")</f>
        <v/>
      </c>
      <c r="L155" s="26"/>
      <c r="P155" s="191">
        <f t="shared" si="10"/>
        <v>0</v>
      </c>
      <c r="Q155" s="192">
        <f t="shared" si="11"/>
        <v>0</v>
      </c>
      <c r="R155" s="193">
        <f t="shared" si="12"/>
        <v>0</v>
      </c>
      <c r="S155" s="192">
        <f t="shared" si="13"/>
        <v>0</v>
      </c>
      <c r="T155" s="194">
        <f t="shared" si="14"/>
        <v>0</v>
      </c>
    </row>
    <row r="156" spans="1:20" s="11" customFormat="1" ht="16" customHeight="1">
      <c r="A156" s="187" t="s">
        <v>3</v>
      </c>
      <c r="B156" s="188" t="str">
        <f>IF(ISNA(VLOOKUP($F156,DECLARATIONS!C$5:D$292,2,FALSE)),"",IF(VLOOKUP($F156,DECLARATIONS!C$5:D$292,2,FALSE)="","NOT DECLARED",IF(ISNA(_xlfn.TEXTBEFORE(VLOOKUP($F156,DECLARATIONS!C$5:D$292,2,FALSE)," ")),VLOOKUP($F156,DECLARATIONS!C$5:D$292,2,FALSE),_xlfn.TEXTBEFORE(VLOOKUP($F156,DECLARATIONS!C$5:D$292,2,FALSE)," "))))</f>
        <v/>
      </c>
      <c r="C156" s="188" t="str">
        <f>IF(ISNA(VLOOKUP($F156,DECLARATIONS!C$5:D$292,2,FALSE)),"",IF(VLOOKUP($F156,DECLARATIONS!C$5:D$292,2,FALSE)="","NOT DECLARED",IF(ISNA(_xlfn.TEXTAFTER(VLOOKUP($F156,DECLARATIONS!C$5:D$292,2,FALSE)," ")),VLOOKUP($F156,DECLARATIONS!C$5:D$292,2,FALSE),_xlfn.TEXTAFTER(VLOOKUP($F156,DECLARATIONS!C$5:D$292,2,FALSE)," "))))</f>
        <v/>
      </c>
      <c r="D156" s="188" t="str">
        <f>IF(ISNA(VLOOKUP($F156,DECLARATIONS!$C$5:$G$292,5,FALSE)),"",IF(VLOOKUP($F156,DECLARATIONS!$C$5:$G$292,5,FALSE)="","NOT DECLARED",VLOOKUP($F156,DECLARATIONS!$C$5:$G$292,5,FALSE)))</f>
        <v/>
      </c>
      <c r="E156" s="188" t="str">
        <f>IF(ISNA(VLOOKUP($F156,DECLARATIONS!$C$5:$F$292,4,FALSE)),"",IF(VLOOKUP($F156,DECLARATIONS!$C$5:$F$292,4,FALSE)="","NOT DECLARED",VLOOKUP($F156,DECLARATIONS!$C$5:$F$292,4,FALSE)&amp;LEFT(VLOOKUP($F156,DECLARATIONS!$C$5:$H$292,6,FALSE))))</f>
        <v/>
      </c>
      <c r="F156" s="91"/>
      <c r="G156" s="189">
        <v>0</v>
      </c>
      <c r="H156" s="188" t="str">
        <f>IF(ISNA(VLOOKUP(F156,DECLARATIONS!C$5:D$292,2,FALSE)),"",IF(VLOOKUP(F156,DECLARATIONS!C$5:D$292,2,FALSE)="","NOTDECLARED",VLOOKUP(F156,DECLARATIONS!C$5:D$292,2,FALSE)))</f>
        <v/>
      </c>
      <c r="I156" s="190">
        <f>IF(LOWER(G156)="dnf",1,IF(T156&lt;ScoringTable!C$3,ScoringTable!I$2,VLOOKUP((1000-T156),ScoringTable!H$2:I$95,2)))</f>
        <v>0</v>
      </c>
      <c r="J156" s="186" t="str" cm="1">
        <f t="array" ref="J156">IF(OR(ISBLANK(G156),G156=0), "", IF(NOT(ISNUMBER(G156)), "Not a valid time", IF(E156="","", IF(RIGHT(E156)="B", _xlfn.IFS(G156&gt;Data!$Z$8,"...",G156&gt;Data!$AA$8,"Stage 1",G156&gt;Data!$AB$8,"Stage 2",G156&gt;Data!$AC$8,"Stage 3",G156&gt;Data!$AD$8,"Stage 4",G156&gt;Data!$AE$8,"Stage 5",G156&gt;Data!$AF$8,"Stage 6",G156&gt;Data!$AG$8,"Stage 7",G156&gt;Data!$AH$8,"Stage 8",G156&lt;=Data!$AH$8,"Stage 9"), _xlfn.IFS(G156&gt;Data!$Z$19,"...",G156&gt;Data!$AA$19,"Stage 1",G156&gt;Data!$AB$19,"Stage 2",G156&gt;Data!$AC$19,"Stage 3",G156&gt;Data!$AD$19,"Stage 4",G156&gt;Data!$AE$19,"Stage 5",G156&gt;Data!$AF$19,"Stage 6",G156&gt;Data!$AG$19,"Stage 7",G156&gt;Data!$AH$19,"Stage 8",G156&lt;=Data!$AH$19,"Stage 9")))))</f>
        <v/>
      </c>
      <c r="K156" s="266" t="str" cm="1">
        <f t="array" ref="K156">IFERROR(_xlfn.IFNA(
                      _xlfn.IFS(
                      G156="", "",
                      G156=0, "",
                      AND(E156="U9B",G156&lt;=Data!$AI$8), "U9 Boys record",
                      AND(E156="U11B",G156&lt;=Data!$AI$13), "U11 Boys record",
                      AND(E156="U9G",G156&lt;=Data!$AI$19), "U9 Girls record",
                      AND(E156="U11G",G156&lt;=Data!$AI$24), "U11 Girls record"
                       ),""), "")</f>
        <v/>
      </c>
      <c r="L156" s="26"/>
      <c r="P156" s="191">
        <f t="shared" si="10"/>
        <v>0</v>
      </c>
      <c r="Q156" s="192">
        <f t="shared" si="11"/>
        <v>0</v>
      </c>
      <c r="R156" s="193">
        <f t="shared" si="12"/>
        <v>0</v>
      </c>
      <c r="S156" s="192">
        <f t="shared" si="13"/>
        <v>0</v>
      </c>
      <c r="T156" s="194">
        <f t="shared" si="14"/>
        <v>0</v>
      </c>
    </row>
    <row r="157" spans="1:20" s="11" customFormat="1" ht="16" customHeight="1">
      <c r="A157" s="187" t="s">
        <v>3</v>
      </c>
      <c r="B157" s="188" t="str">
        <f>IF(ISNA(VLOOKUP($F157,DECLARATIONS!C$5:D$292,2,FALSE)),"",IF(VLOOKUP($F157,DECLARATIONS!C$5:D$292,2,FALSE)="","NOT DECLARED",IF(ISNA(_xlfn.TEXTBEFORE(VLOOKUP($F157,DECLARATIONS!C$5:D$292,2,FALSE)," ")),VLOOKUP($F157,DECLARATIONS!C$5:D$292,2,FALSE),_xlfn.TEXTBEFORE(VLOOKUP($F157,DECLARATIONS!C$5:D$292,2,FALSE)," "))))</f>
        <v/>
      </c>
      <c r="C157" s="188" t="str">
        <f>IF(ISNA(VLOOKUP($F157,DECLARATIONS!C$5:D$292,2,FALSE)),"",IF(VLOOKUP($F157,DECLARATIONS!C$5:D$292,2,FALSE)="","NOT DECLARED",IF(ISNA(_xlfn.TEXTAFTER(VLOOKUP($F157,DECLARATIONS!C$5:D$292,2,FALSE)," ")),VLOOKUP($F157,DECLARATIONS!C$5:D$292,2,FALSE),_xlfn.TEXTAFTER(VLOOKUP($F157,DECLARATIONS!C$5:D$292,2,FALSE)," "))))</f>
        <v/>
      </c>
      <c r="D157" s="188" t="str">
        <f>IF(ISNA(VLOOKUP($F157,DECLARATIONS!$C$5:$G$292,5,FALSE)),"",IF(VLOOKUP($F157,DECLARATIONS!$C$5:$G$292,5,FALSE)="","NOT DECLARED",VLOOKUP($F157,DECLARATIONS!$C$5:$G$292,5,FALSE)))</f>
        <v/>
      </c>
      <c r="E157" s="188" t="str">
        <f>IF(ISNA(VLOOKUP($F157,DECLARATIONS!$C$5:$F$292,4,FALSE)),"",IF(VLOOKUP($F157,DECLARATIONS!$C$5:$F$292,4,FALSE)="","NOT DECLARED",VLOOKUP($F157,DECLARATIONS!$C$5:$F$292,4,FALSE)&amp;LEFT(VLOOKUP($F157,DECLARATIONS!$C$5:$H$292,6,FALSE))))</f>
        <v/>
      </c>
      <c r="F157" s="91"/>
      <c r="G157" s="189">
        <v>0</v>
      </c>
      <c r="H157" s="188" t="str">
        <f>IF(ISNA(VLOOKUP(F157,DECLARATIONS!C$5:D$292,2,FALSE)),"",IF(VLOOKUP(F157,DECLARATIONS!C$5:D$292,2,FALSE)="","NOTDECLARED",VLOOKUP(F157,DECLARATIONS!C$5:D$292,2,FALSE)))</f>
        <v/>
      </c>
      <c r="I157" s="190">
        <f>IF(LOWER(G157)="dnf",1,IF(T157&lt;ScoringTable!C$3,ScoringTable!I$2,VLOOKUP((1000-T157),ScoringTable!H$2:I$95,2)))</f>
        <v>0</v>
      </c>
      <c r="J157" s="186" t="str" cm="1">
        <f t="array" ref="J157">IF(OR(ISBLANK(G157),G157=0), "", IF(NOT(ISNUMBER(G157)), "Not a valid time", IF(E157="","", IF(RIGHT(E157)="B", _xlfn.IFS(G157&gt;Data!$Z$8,"...",G157&gt;Data!$AA$8,"Stage 1",G157&gt;Data!$AB$8,"Stage 2",G157&gt;Data!$AC$8,"Stage 3",G157&gt;Data!$AD$8,"Stage 4",G157&gt;Data!$AE$8,"Stage 5",G157&gt;Data!$AF$8,"Stage 6",G157&gt;Data!$AG$8,"Stage 7",G157&gt;Data!$AH$8,"Stage 8",G157&lt;=Data!$AH$8,"Stage 9"), _xlfn.IFS(G157&gt;Data!$Z$19,"...",G157&gt;Data!$AA$19,"Stage 1",G157&gt;Data!$AB$19,"Stage 2",G157&gt;Data!$AC$19,"Stage 3",G157&gt;Data!$AD$19,"Stage 4",G157&gt;Data!$AE$19,"Stage 5",G157&gt;Data!$AF$19,"Stage 6",G157&gt;Data!$AG$19,"Stage 7",G157&gt;Data!$AH$19,"Stage 8",G157&lt;=Data!$AH$19,"Stage 9")))))</f>
        <v/>
      </c>
      <c r="K157" s="266" t="str" cm="1">
        <f t="array" ref="K157">IFERROR(_xlfn.IFNA(
                      _xlfn.IFS(
                      G157="", "",
                      G157=0, "",
                      AND(E157="U9B",G157&lt;=Data!$AI$8), "U9 Boys record",
                      AND(E157="U11B",G157&lt;=Data!$AI$13), "U11 Boys record",
                      AND(E157="U9G",G157&lt;=Data!$AI$19), "U9 Girls record",
                      AND(E157="U11G",G157&lt;=Data!$AI$24), "U11 Girls record"
                       ),""), "")</f>
        <v/>
      </c>
      <c r="L157" s="26"/>
      <c r="P157" s="191">
        <f t="shared" si="10"/>
        <v>0</v>
      </c>
      <c r="Q157" s="192">
        <f t="shared" si="11"/>
        <v>0</v>
      </c>
      <c r="R157" s="193">
        <f t="shared" si="12"/>
        <v>0</v>
      </c>
      <c r="S157" s="192">
        <f t="shared" si="13"/>
        <v>0</v>
      </c>
      <c r="T157" s="194">
        <f t="shared" si="14"/>
        <v>0</v>
      </c>
    </row>
    <row r="158" spans="1:20" s="11" customFormat="1" ht="16" customHeight="1">
      <c r="A158" s="187" t="s">
        <v>3</v>
      </c>
      <c r="B158" s="188" t="str">
        <f>IF(ISNA(VLOOKUP($F158,DECLARATIONS!C$5:D$292,2,FALSE)),"",IF(VLOOKUP($F158,DECLARATIONS!C$5:D$292,2,FALSE)="","NOT DECLARED",IF(ISNA(_xlfn.TEXTBEFORE(VLOOKUP($F158,DECLARATIONS!C$5:D$292,2,FALSE)," ")),VLOOKUP($F158,DECLARATIONS!C$5:D$292,2,FALSE),_xlfn.TEXTBEFORE(VLOOKUP($F158,DECLARATIONS!C$5:D$292,2,FALSE)," "))))</f>
        <v/>
      </c>
      <c r="C158" s="188" t="str">
        <f>IF(ISNA(VLOOKUP($F158,DECLARATIONS!C$5:D$292,2,FALSE)),"",IF(VLOOKUP($F158,DECLARATIONS!C$5:D$292,2,FALSE)="","NOT DECLARED",IF(ISNA(_xlfn.TEXTAFTER(VLOOKUP($F158,DECLARATIONS!C$5:D$292,2,FALSE)," ")),VLOOKUP($F158,DECLARATIONS!C$5:D$292,2,FALSE),_xlfn.TEXTAFTER(VLOOKUP($F158,DECLARATIONS!C$5:D$292,2,FALSE)," "))))</f>
        <v/>
      </c>
      <c r="D158" s="188" t="str">
        <f>IF(ISNA(VLOOKUP($F158,DECLARATIONS!$C$5:$G$292,5,FALSE)),"",IF(VLOOKUP($F158,DECLARATIONS!$C$5:$G$292,5,FALSE)="","NOT DECLARED",VLOOKUP($F158,DECLARATIONS!$C$5:$G$292,5,FALSE)))</f>
        <v/>
      </c>
      <c r="E158" s="188" t="str">
        <f>IF(ISNA(VLOOKUP($F158,DECLARATIONS!$C$5:$F$292,4,FALSE)),"",IF(VLOOKUP($F158,DECLARATIONS!$C$5:$F$292,4,FALSE)="","NOT DECLARED",VLOOKUP($F158,DECLARATIONS!$C$5:$F$292,4,FALSE)&amp;LEFT(VLOOKUP($F158,DECLARATIONS!$C$5:$H$292,6,FALSE))))</f>
        <v/>
      </c>
      <c r="F158" s="91"/>
      <c r="G158" s="189">
        <v>0</v>
      </c>
      <c r="H158" s="188" t="str">
        <f>IF(ISNA(VLOOKUP(F158,DECLARATIONS!C$5:D$292,2,FALSE)),"",IF(VLOOKUP(F158,DECLARATIONS!C$5:D$292,2,FALSE)="","NOTDECLARED",VLOOKUP(F158,DECLARATIONS!C$5:D$292,2,FALSE)))</f>
        <v/>
      </c>
      <c r="I158" s="190">
        <f>IF(LOWER(G158)="dnf",1,IF(T158&lt;ScoringTable!C$3,ScoringTable!I$2,VLOOKUP((1000-T158),ScoringTable!H$2:I$95,2)))</f>
        <v>0</v>
      </c>
      <c r="J158" s="186" t="str" cm="1">
        <f t="array" ref="J158">IF(OR(ISBLANK(G158),G158=0), "", IF(NOT(ISNUMBER(G158)), "Not a valid time", IF(E158="","", IF(RIGHT(E158)="B", _xlfn.IFS(G158&gt;Data!$Z$8,"...",G158&gt;Data!$AA$8,"Stage 1",G158&gt;Data!$AB$8,"Stage 2",G158&gt;Data!$AC$8,"Stage 3",G158&gt;Data!$AD$8,"Stage 4",G158&gt;Data!$AE$8,"Stage 5",G158&gt;Data!$AF$8,"Stage 6",G158&gt;Data!$AG$8,"Stage 7",G158&gt;Data!$AH$8,"Stage 8",G158&lt;=Data!$AH$8,"Stage 9"), _xlfn.IFS(G158&gt;Data!$Z$19,"...",G158&gt;Data!$AA$19,"Stage 1",G158&gt;Data!$AB$19,"Stage 2",G158&gt;Data!$AC$19,"Stage 3",G158&gt;Data!$AD$19,"Stage 4",G158&gt;Data!$AE$19,"Stage 5",G158&gt;Data!$AF$19,"Stage 6",G158&gt;Data!$AG$19,"Stage 7",G158&gt;Data!$AH$19,"Stage 8",G158&lt;=Data!$AH$19,"Stage 9")))))</f>
        <v/>
      </c>
      <c r="K158" s="266" t="str" cm="1">
        <f t="array" ref="K158">IFERROR(_xlfn.IFNA(
                      _xlfn.IFS(
                      G158="", "",
                      G158=0, "",
                      AND(E158="U9B",G158&lt;=Data!$AI$8), "U9 Boys record",
                      AND(E158="U11B",G158&lt;=Data!$AI$13), "U11 Boys record",
                      AND(E158="U9G",G158&lt;=Data!$AI$19), "U9 Girls record",
                      AND(E158="U11G",G158&lt;=Data!$AI$24), "U11 Girls record"
                       ),""), "")</f>
        <v/>
      </c>
      <c r="L158" s="26"/>
      <c r="P158" s="191">
        <f t="shared" si="10"/>
        <v>0</v>
      </c>
      <c r="Q158" s="192">
        <f t="shared" si="11"/>
        <v>0</v>
      </c>
      <c r="R158" s="193">
        <f t="shared" si="12"/>
        <v>0</v>
      </c>
      <c r="S158" s="192">
        <f t="shared" si="13"/>
        <v>0</v>
      </c>
      <c r="T158" s="194">
        <f t="shared" si="14"/>
        <v>0</v>
      </c>
    </row>
    <row r="159" spans="1:20" s="11" customFormat="1" ht="16" customHeight="1">
      <c r="A159" s="187" t="s">
        <v>3</v>
      </c>
      <c r="B159" s="188" t="str">
        <f>IF(ISNA(VLOOKUP($F159,DECLARATIONS!C$5:D$292,2,FALSE)),"",IF(VLOOKUP($F159,DECLARATIONS!C$5:D$292,2,FALSE)="","NOT DECLARED",IF(ISNA(_xlfn.TEXTBEFORE(VLOOKUP($F159,DECLARATIONS!C$5:D$292,2,FALSE)," ")),VLOOKUP($F159,DECLARATIONS!C$5:D$292,2,FALSE),_xlfn.TEXTBEFORE(VLOOKUP($F159,DECLARATIONS!C$5:D$292,2,FALSE)," "))))</f>
        <v/>
      </c>
      <c r="C159" s="188" t="str">
        <f>IF(ISNA(VLOOKUP($F159,DECLARATIONS!C$5:D$292,2,FALSE)),"",IF(VLOOKUP($F159,DECLARATIONS!C$5:D$292,2,FALSE)="","NOT DECLARED",IF(ISNA(_xlfn.TEXTAFTER(VLOOKUP($F159,DECLARATIONS!C$5:D$292,2,FALSE)," ")),VLOOKUP($F159,DECLARATIONS!C$5:D$292,2,FALSE),_xlfn.TEXTAFTER(VLOOKUP($F159,DECLARATIONS!C$5:D$292,2,FALSE)," "))))</f>
        <v/>
      </c>
      <c r="D159" s="188" t="str">
        <f>IF(ISNA(VLOOKUP($F159,DECLARATIONS!$C$5:$G$292,5,FALSE)),"",IF(VLOOKUP($F159,DECLARATIONS!$C$5:$G$292,5,FALSE)="","NOT DECLARED",VLOOKUP($F159,DECLARATIONS!$C$5:$G$292,5,FALSE)))</f>
        <v/>
      </c>
      <c r="E159" s="188" t="str">
        <f>IF(ISNA(VLOOKUP($F159,DECLARATIONS!$C$5:$F$292,4,FALSE)),"",IF(VLOOKUP($F159,DECLARATIONS!$C$5:$F$292,4,FALSE)="","NOT DECLARED",VLOOKUP($F159,DECLARATIONS!$C$5:$F$292,4,FALSE)&amp;LEFT(VLOOKUP($F159,DECLARATIONS!$C$5:$H$292,6,FALSE))))</f>
        <v/>
      </c>
      <c r="F159" s="91"/>
      <c r="G159" s="189">
        <v>0</v>
      </c>
      <c r="H159" s="188" t="str">
        <f>IF(ISNA(VLOOKUP(F159,DECLARATIONS!C$5:D$292,2,FALSE)),"",IF(VLOOKUP(F159,DECLARATIONS!C$5:D$292,2,FALSE)="","NOTDECLARED",VLOOKUP(F159,DECLARATIONS!C$5:D$292,2,FALSE)))</f>
        <v/>
      </c>
      <c r="I159" s="190">
        <f>IF(LOWER(G159)="dnf",1,IF(T159&lt;ScoringTable!C$3,ScoringTable!I$2,VLOOKUP((1000-T159),ScoringTable!H$2:I$95,2)))</f>
        <v>0</v>
      </c>
      <c r="J159" s="186" t="str" cm="1">
        <f t="array" ref="J159">IF(OR(ISBLANK(G159),G159=0), "", IF(NOT(ISNUMBER(G159)), "Not a valid time", IF(E159="","", IF(RIGHT(E159)="B", _xlfn.IFS(G159&gt;Data!$Z$8,"...",G159&gt;Data!$AA$8,"Stage 1",G159&gt;Data!$AB$8,"Stage 2",G159&gt;Data!$AC$8,"Stage 3",G159&gt;Data!$AD$8,"Stage 4",G159&gt;Data!$AE$8,"Stage 5",G159&gt;Data!$AF$8,"Stage 6",G159&gt;Data!$AG$8,"Stage 7",G159&gt;Data!$AH$8,"Stage 8",G159&lt;=Data!$AH$8,"Stage 9"), _xlfn.IFS(G159&gt;Data!$Z$19,"...",G159&gt;Data!$AA$19,"Stage 1",G159&gt;Data!$AB$19,"Stage 2",G159&gt;Data!$AC$19,"Stage 3",G159&gt;Data!$AD$19,"Stage 4",G159&gt;Data!$AE$19,"Stage 5",G159&gt;Data!$AF$19,"Stage 6",G159&gt;Data!$AG$19,"Stage 7",G159&gt;Data!$AH$19,"Stage 8",G159&lt;=Data!$AH$19,"Stage 9")))))</f>
        <v/>
      </c>
      <c r="K159" s="266" t="str" cm="1">
        <f t="array" ref="K159">IFERROR(_xlfn.IFNA(
                      _xlfn.IFS(
                      G159="", "",
                      G159=0, "",
                      AND(E159="U9B",G159&lt;=Data!$AI$8), "U9 Boys record",
                      AND(E159="U11B",G159&lt;=Data!$AI$13), "U11 Boys record",
                      AND(E159="U9G",G159&lt;=Data!$AI$19), "U9 Girls record",
                      AND(E159="U11G",G159&lt;=Data!$AI$24), "U11 Girls record"
                       ),""), "")</f>
        <v/>
      </c>
      <c r="L159" s="26"/>
      <c r="P159" s="191">
        <f t="shared" si="10"/>
        <v>0</v>
      </c>
      <c r="Q159" s="192">
        <f t="shared" si="11"/>
        <v>0</v>
      </c>
      <c r="R159" s="193">
        <f t="shared" si="12"/>
        <v>0</v>
      </c>
      <c r="S159" s="192">
        <f t="shared" si="13"/>
        <v>0</v>
      </c>
      <c r="T159" s="194">
        <f t="shared" si="14"/>
        <v>0</v>
      </c>
    </row>
    <row r="160" spans="1:20" s="11" customFormat="1" ht="16" customHeight="1">
      <c r="A160" s="187" t="s">
        <v>3</v>
      </c>
      <c r="B160" s="188" t="str">
        <f>IF(ISNA(VLOOKUP($F160,DECLARATIONS!C$5:D$292,2,FALSE)),"",IF(VLOOKUP($F160,DECLARATIONS!C$5:D$292,2,FALSE)="","NOT DECLARED",IF(ISNA(_xlfn.TEXTBEFORE(VLOOKUP($F160,DECLARATIONS!C$5:D$292,2,FALSE)," ")),VLOOKUP($F160,DECLARATIONS!C$5:D$292,2,FALSE),_xlfn.TEXTBEFORE(VLOOKUP($F160,DECLARATIONS!C$5:D$292,2,FALSE)," "))))</f>
        <v/>
      </c>
      <c r="C160" s="188" t="str">
        <f>IF(ISNA(VLOOKUP($F160,DECLARATIONS!C$5:D$292,2,FALSE)),"",IF(VLOOKUP($F160,DECLARATIONS!C$5:D$292,2,FALSE)="","NOT DECLARED",IF(ISNA(_xlfn.TEXTAFTER(VLOOKUP($F160,DECLARATIONS!C$5:D$292,2,FALSE)," ")),VLOOKUP($F160,DECLARATIONS!C$5:D$292,2,FALSE),_xlfn.TEXTAFTER(VLOOKUP($F160,DECLARATIONS!C$5:D$292,2,FALSE)," "))))</f>
        <v/>
      </c>
      <c r="D160" s="188" t="str">
        <f>IF(ISNA(VLOOKUP($F160,DECLARATIONS!$C$5:$G$292,5,FALSE)),"",IF(VLOOKUP($F160,DECLARATIONS!$C$5:$G$292,5,FALSE)="","NOT DECLARED",VLOOKUP($F160,DECLARATIONS!$C$5:$G$292,5,FALSE)))</f>
        <v/>
      </c>
      <c r="E160" s="188" t="str">
        <f>IF(ISNA(VLOOKUP($F160,DECLARATIONS!$C$5:$F$292,4,FALSE)),"",IF(VLOOKUP($F160,DECLARATIONS!$C$5:$F$292,4,FALSE)="","NOT DECLARED",VLOOKUP($F160,DECLARATIONS!$C$5:$F$292,4,FALSE)&amp;LEFT(VLOOKUP($F160,DECLARATIONS!$C$5:$H$292,6,FALSE))))</f>
        <v/>
      </c>
      <c r="F160" s="91"/>
      <c r="G160" s="189">
        <v>0</v>
      </c>
      <c r="H160" s="188" t="str">
        <f>IF(ISNA(VLOOKUP(F160,DECLARATIONS!C$5:D$292,2,FALSE)),"",IF(VLOOKUP(F160,DECLARATIONS!C$5:D$292,2,FALSE)="","NOTDECLARED",VLOOKUP(F160,DECLARATIONS!C$5:D$292,2,FALSE)))</f>
        <v/>
      </c>
      <c r="I160" s="190">
        <f>IF(LOWER(G160)="dnf",1,IF(T160&lt;ScoringTable!C$3,ScoringTable!I$2,VLOOKUP((1000-T160),ScoringTable!H$2:I$95,2)))</f>
        <v>0</v>
      </c>
      <c r="J160" s="186" t="str" cm="1">
        <f t="array" ref="J160">IF(OR(ISBLANK(G160),G160=0), "", IF(NOT(ISNUMBER(G160)), "Not a valid time", IF(E160="","", IF(RIGHT(E160)="B", _xlfn.IFS(G160&gt;Data!$Z$8,"...",G160&gt;Data!$AA$8,"Stage 1",G160&gt;Data!$AB$8,"Stage 2",G160&gt;Data!$AC$8,"Stage 3",G160&gt;Data!$AD$8,"Stage 4",G160&gt;Data!$AE$8,"Stage 5",G160&gt;Data!$AF$8,"Stage 6",G160&gt;Data!$AG$8,"Stage 7",G160&gt;Data!$AH$8,"Stage 8",G160&lt;=Data!$AH$8,"Stage 9"), _xlfn.IFS(G160&gt;Data!$Z$19,"...",G160&gt;Data!$AA$19,"Stage 1",G160&gt;Data!$AB$19,"Stage 2",G160&gt;Data!$AC$19,"Stage 3",G160&gt;Data!$AD$19,"Stage 4",G160&gt;Data!$AE$19,"Stage 5",G160&gt;Data!$AF$19,"Stage 6",G160&gt;Data!$AG$19,"Stage 7",G160&gt;Data!$AH$19,"Stage 8",G160&lt;=Data!$AH$19,"Stage 9")))))</f>
        <v/>
      </c>
      <c r="K160" s="266" t="str" cm="1">
        <f t="array" ref="K160">IFERROR(_xlfn.IFNA(
                      _xlfn.IFS(
                      G160="", "",
                      G160=0, "",
                      AND(E160="U9B",G160&lt;=Data!$AI$8), "U9 Boys record",
                      AND(E160="U11B",G160&lt;=Data!$AI$13), "U11 Boys record",
                      AND(E160="U9G",G160&lt;=Data!$AI$19), "U9 Girls record",
                      AND(E160="U11G",G160&lt;=Data!$AI$24), "U11 Girls record"
                       ),""), "")</f>
        <v/>
      </c>
      <c r="L160" s="26"/>
      <c r="P160" s="191">
        <f t="shared" si="10"/>
        <v>0</v>
      </c>
      <c r="Q160" s="192">
        <f t="shared" si="11"/>
        <v>0</v>
      </c>
      <c r="R160" s="193">
        <f t="shared" si="12"/>
        <v>0</v>
      </c>
      <c r="S160" s="192">
        <f t="shared" si="13"/>
        <v>0</v>
      </c>
      <c r="T160" s="194">
        <f t="shared" si="14"/>
        <v>0</v>
      </c>
    </row>
    <row r="161" spans="1:20" s="11" customFormat="1" ht="16" customHeight="1">
      <c r="A161" s="187" t="s">
        <v>3</v>
      </c>
      <c r="B161" s="188" t="str">
        <f>IF(ISNA(VLOOKUP($F161,DECLARATIONS!C$5:D$292,2,FALSE)),"",IF(VLOOKUP($F161,DECLARATIONS!C$5:D$292,2,FALSE)="","NOT DECLARED",IF(ISNA(_xlfn.TEXTBEFORE(VLOOKUP($F161,DECLARATIONS!C$5:D$292,2,FALSE)," ")),VLOOKUP($F161,DECLARATIONS!C$5:D$292,2,FALSE),_xlfn.TEXTBEFORE(VLOOKUP($F161,DECLARATIONS!C$5:D$292,2,FALSE)," "))))</f>
        <v/>
      </c>
      <c r="C161" s="188" t="str">
        <f>IF(ISNA(VLOOKUP($F161,DECLARATIONS!C$5:D$292,2,FALSE)),"",IF(VLOOKUP($F161,DECLARATIONS!C$5:D$292,2,FALSE)="","NOT DECLARED",IF(ISNA(_xlfn.TEXTAFTER(VLOOKUP($F161,DECLARATIONS!C$5:D$292,2,FALSE)," ")),VLOOKUP($F161,DECLARATIONS!C$5:D$292,2,FALSE),_xlfn.TEXTAFTER(VLOOKUP($F161,DECLARATIONS!C$5:D$292,2,FALSE)," "))))</f>
        <v/>
      </c>
      <c r="D161" s="188" t="str">
        <f>IF(ISNA(VLOOKUP($F161,DECLARATIONS!$C$5:$G$292,5,FALSE)),"",IF(VLOOKUP($F161,DECLARATIONS!$C$5:$G$292,5,FALSE)="","NOT DECLARED",VLOOKUP($F161,DECLARATIONS!$C$5:$G$292,5,FALSE)))</f>
        <v/>
      </c>
      <c r="E161" s="188" t="str">
        <f>IF(ISNA(VLOOKUP($F161,DECLARATIONS!$C$5:$F$292,4,FALSE)),"",IF(VLOOKUP($F161,DECLARATIONS!$C$5:$F$292,4,FALSE)="","NOT DECLARED",VLOOKUP($F161,DECLARATIONS!$C$5:$F$292,4,FALSE)&amp;LEFT(VLOOKUP($F161,DECLARATIONS!$C$5:$H$292,6,FALSE))))</f>
        <v/>
      </c>
      <c r="F161" s="91"/>
      <c r="G161" s="189">
        <v>0</v>
      </c>
      <c r="H161" s="188" t="str">
        <f>IF(ISNA(VLOOKUP(F161,DECLARATIONS!C$5:D$292,2,FALSE)),"",IF(VLOOKUP(F161,DECLARATIONS!C$5:D$292,2,FALSE)="","NOTDECLARED",VLOOKUP(F161,DECLARATIONS!C$5:D$292,2,FALSE)))</f>
        <v/>
      </c>
      <c r="I161" s="190">
        <f>IF(LOWER(G161)="dnf",1,IF(T161&lt;ScoringTable!C$3,ScoringTable!I$2,VLOOKUP((1000-T161),ScoringTable!H$2:I$95,2)))</f>
        <v>0</v>
      </c>
      <c r="J161" s="186" t="str" cm="1">
        <f t="array" ref="J161">IF(OR(ISBLANK(G161),G161=0), "", IF(NOT(ISNUMBER(G161)), "Not a valid time", IF(E161="","", IF(RIGHT(E161)="B", _xlfn.IFS(G161&gt;Data!$Z$8,"...",G161&gt;Data!$AA$8,"Stage 1",G161&gt;Data!$AB$8,"Stage 2",G161&gt;Data!$AC$8,"Stage 3",G161&gt;Data!$AD$8,"Stage 4",G161&gt;Data!$AE$8,"Stage 5",G161&gt;Data!$AF$8,"Stage 6",G161&gt;Data!$AG$8,"Stage 7",G161&gt;Data!$AH$8,"Stage 8",G161&lt;=Data!$AH$8,"Stage 9"), _xlfn.IFS(G161&gt;Data!$Z$19,"...",G161&gt;Data!$AA$19,"Stage 1",G161&gt;Data!$AB$19,"Stage 2",G161&gt;Data!$AC$19,"Stage 3",G161&gt;Data!$AD$19,"Stage 4",G161&gt;Data!$AE$19,"Stage 5",G161&gt;Data!$AF$19,"Stage 6",G161&gt;Data!$AG$19,"Stage 7",G161&gt;Data!$AH$19,"Stage 8",G161&lt;=Data!$AH$19,"Stage 9")))))</f>
        <v/>
      </c>
      <c r="K161" s="266" t="str" cm="1">
        <f t="array" ref="K161">IFERROR(_xlfn.IFNA(
                      _xlfn.IFS(
                      G161="", "",
                      G161=0, "",
                      AND(E161="U9B",G161&lt;=Data!$AI$8), "U9 Boys record",
                      AND(E161="U11B",G161&lt;=Data!$AI$13), "U11 Boys record",
                      AND(E161="U9G",G161&lt;=Data!$AI$19), "U9 Girls record",
                      AND(E161="U11G",G161&lt;=Data!$AI$24), "U11 Girls record"
                       ),""), "")</f>
        <v/>
      </c>
      <c r="L161" s="26"/>
      <c r="P161" s="191">
        <f t="shared" si="10"/>
        <v>0</v>
      </c>
      <c r="Q161" s="192">
        <f t="shared" si="11"/>
        <v>0</v>
      </c>
      <c r="R161" s="193">
        <f t="shared" si="12"/>
        <v>0</v>
      </c>
      <c r="S161" s="192">
        <f t="shared" si="13"/>
        <v>0</v>
      </c>
      <c r="T161" s="194">
        <f t="shared" si="14"/>
        <v>0</v>
      </c>
    </row>
    <row r="162" spans="1:20" s="11" customFormat="1" ht="16" customHeight="1">
      <c r="A162" s="187" t="s">
        <v>3</v>
      </c>
      <c r="B162" s="188" t="str">
        <f>IF(ISNA(VLOOKUP($F162,DECLARATIONS!C$5:D$292,2,FALSE)),"",IF(VLOOKUP($F162,DECLARATIONS!C$5:D$292,2,FALSE)="","NOT DECLARED",IF(ISNA(_xlfn.TEXTBEFORE(VLOOKUP($F162,DECLARATIONS!C$5:D$292,2,FALSE)," ")),VLOOKUP($F162,DECLARATIONS!C$5:D$292,2,FALSE),_xlfn.TEXTBEFORE(VLOOKUP($F162,DECLARATIONS!C$5:D$292,2,FALSE)," "))))</f>
        <v/>
      </c>
      <c r="C162" s="188" t="str">
        <f>IF(ISNA(VLOOKUP($F162,DECLARATIONS!C$5:D$292,2,FALSE)),"",IF(VLOOKUP($F162,DECLARATIONS!C$5:D$292,2,FALSE)="","NOT DECLARED",IF(ISNA(_xlfn.TEXTAFTER(VLOOKUP($F162,DECLARATIONS!C$5:D$292,2,FALSE)," ")),VLOOKUP($F162,DECLARATIONS!C$5:D$292,2,FALSE),_xlfn.TEXTAFTER(VLOOKUP($F162,DECLARATIONS!C$5:D$292,2,FALSE)," "))))</f>
        <v/>
      </c>
      <c r="D162" s="188" t="str">
        <f>IF(ISNA(VLOOKUP($F162,DECLARATIONS!$C$5:$G$292,5,FALSE)),"",IF(VLOOKUP($F162,DECLARATIONS!$C$5:$G$292,5,FALSE)="","NOT DECLARED",VLOOKUP($F162,DECLARATIONS!$C$5:$G$292,5,FALSE)))</f>
        <v/>
      </c>
      <c r="E162" s="188" t="str">
        <f>IF(ISNA(VLOOKUP($F162,DECLARATIONS!$C$5:$F$292,4,FALSE)),"",IF(VLOOKUP($F162,DECLARATIONS!$C$5:$F$292,4,FALSE)="","NOT DECLARED",VLOOKUP($F162,DECLARATIONS!$C$5:$F$292,4,FALSE)&amp;LEFT(VLOOKUP($F162,DECLARATIONS!$C$5:$H$292,6,FALSE))))</f>
        <v/>
      </c>
      <c r="F162" s="91"/>
      <c r="G162" s="189">
        <v>0</v>
      </c>
      <c r="H162" s="188" t="str">
        <f>IF(ISNA(VLOOKUP(F162,DECLARATIONS!C$5:D$292,2,FALSE)),"",IF(VLOOKUP(F162,DECLARATIONS!C$5:D$292,2,FALSE)="","NOTDECLARED",VLOOKUP(F162,DECLARATIONS!C$5:D$292,2,FALSE)))</f>
        <v/>
      </c>
      <c r="I162" s="190">
        <f>IF(LOWER(G162)="dnf",1,IF(T162&lt;ScoringTable!C$3,ScoringTable!I$2,VLOOKUP((1000-T162),ScoringTable!H$2:I$95,2)))</f>
        <v>0</v>
      </c>
      <c r="J162" s="186" t="str" cm="1">
        <f t="array" ref="J162">IF(OR(ISBLANK(G162),G162=0), "", IF(NOT(ISNUMBER(G162)), "Not a valid time", IF(E162="","", IF(RIGHT(E162)="B", _xlfn.IFS(G162&gt;Data!$Z$8,"...",G162&gt;Data!$AA$8,"Stage 1",G162&gt;Data!$AB$8,"Stage 2",G162&gt;Data!$AC$8,"Stage 3",G162&gt;Data!$AD$8,"Stage 4",G162&gt;Data!$AE$8,"Stage 5",G162&gt;Data!$AF$8,"Stage 6",G162&gt;Data!$AG$8,"Stage 7",G162&gt;Data!$AH$8,"Stage 8",G162&lt;=Data!$AH$8,"Stage 9"), _xlfn.IFS(G162&gt;Data!$Z$19,"...",G162&gt;Data!$AA$19,"Stage 1",G162&gt;Data!$AB$19,"Stage 2",G162&gt;Data!$AC$19,"Stage 3",G162&gt;Data!$AD$19,"Stage 4",G162&gt;Data!$AE$19,"Stage 5",G162&gt;Data!$AF$19,"Stage 6",G162&gt;Data!$AG$19,"Stage 7",G162&gt;Data!$AH$19,"Stage 8",G162&lt;=Data!$AH$19,"Stage 9")))))</f>
        <v/>
      </c>
      <c r="K162" s="266" t="str" cm="1">
        <f t="array" ref="K162">IFERROR(_xlfn.IFNA(
                      _xlfn.IFS(
                      G162="", "",
                      G162=0, "",
                      AND(E162="U9B",G162&lt;=Data!$AI$8), "U9 Boys record",
                      AND(E162="U11B",G162&lt;=Data!$AI$13), "U11 Boys record",
                      AND(E162="U9G",G162&lt;=Data!$AI$19), "U9 Girls record",
                      AND(E162="U11G",G162&lt;=Data!$AI$24), "U11 Girls record"
                       ),""), "")</f>
        <v/>
      </c>
      <c r="L162" s="26"/>
      <c r="P162" s="191">
        <f t="shared" si="10"/>
        <v>0</v>
      </c>
      <c r="Q162" s="192">
        <f t="shared" si="11"/>
        <v>0</v>
      </c>
      <c r="R162" s="193">
        <f t="shared" si="12"/>
        <v>0</v>
      </c>
      <c r="S162" s="192">
        <f t="shared" si="13"/>
        <v>0</v>
      </c>
      <c r="T162" s="194">
        <f t="shared" si="14"/>
        <v>0</v>
      </c>
    </row>
    <row r="163" spans="1:20" s="11" customFormat="1" ht="16" customHeight="1">
      <c r="A163" s="187" t="s">
        <v>3</v>
      </c>
      <c r="B163" s="188" t="str">
        <f>IF(ISNA(VLOOKUP($F163,DECLARATIONS!C$5:D$292,2,FALSE)),"",IF(VLOOKUP($F163,DECLARATIONS!C$5:D$292,2,FALSE)="","NOT DECLARED",IF(ISNA(_xlfn.TEXTBEFORE(VLOOKUP($F163,DECLARATIONS!C$5:D$292,2,FALSE)," ")),VLOOKUP($F163,DECLARATIONS!C$5:D$292,2,FALSE),_xlfn.TEXTBEFORE(VLOOKUP($F163,DECLARATIONS!C$5:D$292,2,FALSE)," "))))</f>
        <v/>
      </c>
      <c r="C163" s="188" t="str">
        <f>IF(ISNA(VLOOKUP($F163,DECLARATIONS!C$5:D$292,2,FALSE)),"",IF(VLOOKUP($F163,DECLARATIONS!C$5:D$292,2,FALSE)="","NOT DECLARED",IF(ISNA(_xlfn.TEXTAFTER(VLOOKUP($F163,DECLARATIONS!C$5:D$292,2,FALSE)," ")),VLOOKUP($F163,DECLARATIONS!C$5:D$292,2,FALSE),_xlfn.TEXTAFTER(VLOOKUP($F163,DECLARATIONS!C$5:D$292,2,FALSE)," "))))</f>
        <v/>
      </c>
      <c r="D163" s="188" t="str">
        <f>IF(ISNA(VLOOKUP($F163,DECLARATIONS!$C$5:$G$292,5,FALSE)),"",IF(VLOOKUP($F163,DECLARATIONS!$C$5:$G$292,5,FALSE)="","NOT DECLARED",VLOOKUP($F163,DECLARATIONS!$C$5:$G$292,5,FALSE)))</f>
        <v/>
      </c>
      <c r="E163" s="188" t="str">
        <f>IF(ISNA(VLOOKUP($F163,DECLARATIONS!$C$5:$F$292,4,FALSE)),"",IF(VLOOKUP($F163,DECLARATIONS!$C$5:$F$292,4,FALSE)="","NOT DECLARED",VLOOKUP($F163,DECLARATIONS!$C$5:$F$292,4,FALSE)&amp;LEFT(VLOOKUP($F163,DECLARATIONS!$C$5:$H$292,6,FALSE))))</f>
        <v/>
      </c>
      <c r="F163" s="91"/>
      <c r="G163" s="189">
        <v>0</v>
      </c>
      <c r="H163" s="188" t="str">
        <f>IF(ISNA(VLOOKUP(F163,DECLARATIONS!C$5:D$292,2,FALSE)),"",IF(VLOOKUP(F163,DECLARATIONS!C$5:D$292,2,FALSE)="","NOTDECLARED",VLOOKUP(F163,DECLARATIONS!C$5:D$292,2,FALSE)))</f>
        <v/>
      </c>
      <c r="I163" s="190">
        <f>IF(LOWER(G163)="dnf",1,IF(T163&lt;ScoringTable!C$3,ScoringTable!I$2,VLOOKUP((1000-T163),ScoringTable!H$2:I$95,2)))</f>
        <v>0</v>
      </c>
      <c r="J163" s="186" t="str" cm="1">
        <f t="array" ref="J163">IF(OR(ISBLANK(G163),G163=0), "", IF(NOT(ISNUMBER(G163)), "Not a valid time", IF(E163="","", IF(RIGHT(E163)="B", _xlfn.IFS(G163&gt;Data!$Z$8,"...",G163&gt;Data!$AA$8,"Stage 1",G163&gt;Data!$AB$8,"Stage 2",G163&gt;Data!$AC$8,"Stage 3",G163&gt;Data!$AD$8,"Stage 4",G163&gt;Data!$AE$8,"Stage 5",G163&gt;Data!$AF$8,"Stage 6",G163&gt;Data!$AG$8,"Stage 7",G163&gt;Data!$AH$8,"Stage 8",G163&lt;=Data!$AH$8,"Stage 9"), _xlfn.IFS(G163&gt;Data!$Z$19,"...",G163&gt;Data!$AA$19,"Stage 1",G163&gt;Data!$AB$19,"Stage 2",G163&gt;Data!$AC$19,"Stage 3",G163&gt;Data!$AD$19,"Stage 4",G163&gt;Data!$AE$19,"Stage 5",G163&gt;Data!$AF$19,"Stage 6",G163&gt;Data!$AG$19,"Stage 7",G163&gt;Data!$AH$19,"Stage 8",G163&lt;=Data!$AH$19,"Stage 9")))))</f>
        <v/>
      </c>
      <c r="K163" s="266" t="str" cm="1">
        <f t="array" ref="K163">IFERROR(_xlfn.IFNA(
                      _xlfn.IFS(
                      G163="", "",
                      G163=0, "",
                      AND(E163="U9B",G163&lt;=Data!$AI$8), "U9 Boys record",
                      AND(E163="U11B",G163&lt;=Data!$AI$13), "U11 Boys record",
                      AND(E163="U9G",G163&lt;=Data!$AI$19), "U9 Girls record",
                      AND(E163="U11G",G163&lt;=Data!$AI$24), "U11 Girls record"
                       ),""), "")</f>
        <v/>
      </c>
      <c r="L163" s="26"/>
      <c r="P163" s="191">
        <f t="shared" si="10"/>
        <v>0</v>
      </c>
      <c r="Q163" s="192">
        <f t="shared" si="11"/>
        <v>0</v>
      </c>
      <c r="R163" s="193">
        <f t="shared" si="12"/>
        <v>0</v>
      </c>
      <c r="S163" s="192">
        <f t="shared" si="13"/>
        <v>0</v>
      </c>
      <c r="T163" s="194">
        <f t="shared" si="14"/>
        <v>0</v>
      </c>
    </row>
    <row r="164" spans="1:20" s="11" customFormat="1" ht="16" customHeight="1">
      <c r="A164" s="187" t="s">
        <v>3</v>
      </c>
      <c r="B164" s="188" t="str">
        <f>IF(ISNA(VLOOKUP($F164,DECLARATIONS!C$5:D$292,2,FALSE)),"",IF(VLOOKUP($F164,DECLARATIONS!C$5:D$292,2,FALSE)="","NOT DECLARED",IF(ISNA(_xlfn.TEXTBEFORE(VLOOKUP($F164,DECLARATIONS!C$5:D$292,2,FALSE)," ")),VLOOKUP($F164,DECLARATIONS!C$5:D$292,2,FALSE),_xlfn.TEXTBEFORE(VLOOKUP($F164,DECLARATIONS!C$5:D$292,2,FALSE)," "))))</f>
        <v/>
      </c>
      <c r="C164" s="188" t="str">
        <f>IF(ISNA(VLOOKUP($F164,DECLARATIONS!C$5:D$292,2,FALSE)),"",IF(VLOOKUP($F164,DECLARATIONS!C$5:D$292,2,FALSE)="","NOT DECLARED",IF(ISNA(_xlfn.TEXTAFTER(VLOOKUP($F164,DECLARATIONS!C$5:D$292,2,FALSE)," ")),VLOOKUP($F164,DECLARATIONS!C$5:D$292,2,FALSE),_xlfn.TEXTAFTER(VLOOKUP($F164,DECLARATIONS!C$5:D$292,2,FALSE)," "))))</f>
        <v/>
      </c>
      <c r="D164" s="188" t="str">
        <f>IF(ISNA(VLOOKUP($F164,DECLARATIONS!$C$5:$G$292,5,FALSE)),"",IF(VLOOKUP($F164,DECLARATIONS!$C$5:$G$292,5,FALSE)="","NOT DECLARED",VLOOKUP($F164,DECLARATIONS!$C$5:$G$292,5,FALSE)))</f>
        <v/>
      </c>
      <c r="E164" s="188" t="str">
        <f>IF(ISNA(VLOOKUP($F164,DECLARATIONS!$C$5:$F$292,4,FALSE)),"",IF(VLOOKUP($F164,DECLARATIONS!$C$5:$F$292,4,FALSE)="","NOT DECLARED",VLOOKUP($F164,DECLARATIONS!$C$5:$F$292,4,FALSE)&amp;LEFT(VLOOKUP($F164,DECLARATIONS!$C$5:$H$292,6,FALSE))))</f>
        <v/>
      </c>
      <c r="F164" s="91"/>
      <c r="G164" s="189">
        <v>0</v>
      </c>
      <c r="H164" s="188" t="str">
        <f>IF(ISNA(VLOOKUP(F164,DECLARATIONS!C$5:D$292,2,FALSE)),"",IF(VLOOKUP(F164,DECLARATIONS!C$5:D$292,2,FALSE)="","NOTDECLARED",VLOOKUP(F164,DECLARATIONS!C$5:D$292,2,FALSE)))</f>
        <v/>
      </c>
      <c r="I164" s="190">
        <f>IF(LOWER(G164)="dnf",1,IF(T164&lt;ScoringTable!C$3,ScoringTable!I$2,VLOOKUP((1000-T164),ScoringTable!H$2:I$95,2)))</f>
        <v>0</v>
      </c>
      <c r="J164" s="186" t="str" cm="1">
        <f t="array" ref="J164">IF(OR(ISBLANK(G164),G164=0), "", IF(NOT(ISNUMBER(G164)), "Not a valid time", IF(E164="","", IF(RIGHT(E164)="B", _xlfn.IFS(G164&gt;Data!$Z$8,"...",G164&gt;Data!$AA$8,"Stage 1",G164&gt;Data!$AB$8,"Stage 2",G164&gt;Data!$AC$8,"Stage 3",G164&gt;Data!$AD$8,"Stage 4",G164&gt;Data!$AE$8,"Stage 5",G164&gt;Data!$AF$8,"Stage 6",G164&gt;Data!$AG$8,"Stage 7",G164&gt;Data!$AH$8,"Stage 8",G164&lt;=Data!$AH$8,"Stage 9"), _xlfn.IFS(G164&gt;Data!$Z$19,"...",G164&gt;Data!$AA$19,"Stage 1",G164&gt;Data!$AB$19,"Stage 2",G164&gt;Data!$AC$19,"Stage 3",G164&gt;Data!$AD$19,"Stage 4",G164&gt;Data!$AE$19,"Stage 5",G164&gt;Data!$AF$19,"Stage 6",G164&gt;Data!$AG$19,"Stage 7",G164&gt;Data!$AH$19,"Stage 8",G164&lt;=Data!$AH$19,"Stage 9")))))</f>
        <v/>
      </c>
      <c r="K164" s="266" t="str" cm="1">
        <f t="array" ref="K164">IFERROR(_xlfn.IFNA(
                      _xlfn.IFS(
                      G164="", "",
                      G164=0, "",
                      AND(E164="U9B",G164&lt;=Data!$AI$8), "U9 Boys record",
                      AND(E164="U11B",G164&lt;=Data!$AI$13), "U11 Boys record",
                      AND(E164="U9G",G164&lt;=Data!$AI$19), "U9 Girls record",
                      AND(E164="U11G",G164&lt;=Data!$AI$24), "U11 Girls record"
                       ),""), "")</f>
        <v/>
      </c>
      <c r="L164" s="26"/>
      <c r="P164" s="191">
        <f t="shared" si="10"/>
        <v>0</v>
      </c>
      <c r="Q164" s="192">
        <f t="shared" si="11"/>
        <v>0</v>
      </c>
      <c r="R164" s="193">
        <f t="shared" si="12"/>
        <v>0</v>
      </c>
      <c r="S164" s="192">
        <f t="shared" si="13"/>
        <v>0</v>
      </c>
      <c r="T164" s="194">
        <f t="shared" si="14"/>
        <v>0</v>
      </c>
    </row>
    <row r="165" spans="1:20" s="11" customFormat="1" ht="16" customHeight="1">
      <c r="A165" s="187" t="s">
        <v>3</v>
      </c>
      <c r="B165" s="188" t="str">
        <f>IF(ISNA(VLOOKUP($F165,DECLARATIONS!C$5:D$292,2,FALSE)),"",IF(VLOOKUP($F165,DECLARATIONS!C$5:D$292,2,FALSE)="","NOT DECLARED",IF(ISNA(_xlfn.TEXTBEFORE(VLOOKUP($F165,DECLARATIONS!C$5:D$292,2,FALSE)," ")),VLOOKUP($F165,DECLARATIONS!C$5:D$292,2,FALSE),_xlfn.TEXTBEFORE(VLOOKUP($F165,DECLARATIONS!C$5:D$292,2,FALSE)," "))))</f>
        <v/>
      </c>
      <c r="C165" s="188" t="str">
        <f>IF(ISNA(VLOOKUP($F165,DECLARATIONS!C$5:D$292,2,FALSE)),"",IF(VLOOKUP($F165,DECLARATIONS!C$5:D$292,2,FALSE)="","NOT DECLARED",IF(ISNA(_xlfn.TEXTAFTER(VLOOKUP($F165,DECLARATIONS!C$5:D$292,2,FALSE)," ")),VLOOKUP($F165,DECLARATIONS!C$5:D$292,2,FALSE),_xlfn.TEXTAFTER(VLOOKUP($F165,DECLARATIONS!C$5:D$292,2,FALSE)," "))))</f>
        <v/>
      </c>
      <c r="D165" s="188" t="str">
        <f>IF(ISNA(VLOOKUP($F165,DECLARATIONS!$C$5:$G$292,5,FALSE)),"",IF(VLOOKUP($F165,DECLARATIONS!$C$5:$G$292,5,FALSE)="","NOT DECLARED",VLOOKUP($F165,DECLARATIONS!$C$5:$G$292,5,FALSE)))</f>
        <v/>
      </c>
      <c r="E165" s="188" t="str">
        <f>IF(ISNA(VLOOKUP($F165,DECLARATIONS!$C$5:$F$292,4,FALSE)),"",IF(VLOOKUP($F165,DECLARATIONS!$C$5:$F$292,4,FALSE)="","NOT DECLARED",VLOOKUP($F165,DECLARATIONS!$C$5:$F$292,4,FALSE)&amp;LEFT(VLOOKUP($F165,DECLARATIONS!$C$5:$H$292,6,FALSE))))</f>
        <v/>
      </c>
      <c r="F165" s="91"/>
      <c r="G165" s="189">
        <v>0</v>
      </c>
      <c r="H165" s="188" t="str">
        <f>IF(ISNA(VLOOKUP(F165,DECLARATIONS!C$5:D$292,2,FALSE)),"",IF(VLOOKUP(F165,DECLARATIONS!C$5:D$292,2,FALSE)="","NOTDECLARED",VLOOKUP(F165,DECLARATIONS!C$5:D$292,2,FALSE)))</f>
        <v/>
      </c>
      <c r="I165" s="190">
        <f>IF(LOWER(G165)="dnf",1,IF(T165&lt;ScoringTable!C$3,ScoringTable!I$2,VLOOKUP((1000-T165),ScoringTable!H$2:I$95,2)))</f>
        <v>0</v>
      </c>
      <c r="J165" s="186" t="str" cm="1">
        <f t="array" ref="J165">IF(OR(ISBLANK(G165),G165=0), "", IF(NOT(ISNUMBER(G165)), "Not a valid time", IF(E165="","", IF(RIGHT(E165)="B", _xlfn.IFS(G165&gt;Data!$Z$8,"...",G165&gt;Data!$AA$8,"Stage 1",G165&gt;Data!$AB$8,"Stage 2",G165&gt;Data!$AC$8,"Stage 3",G165&gt;Data!$AD$8,"Stage 4",G165&gt;Data!$AE$8,"Stage 5",G165&gt;Data!$AF$8,"Stage 6",G165&gt;Data!$AG$8,"Stage 7",G165&gt;Data!$AH$8,"Stage 8",G165&lt;=Data!$AH$8,"Stage 9"), _xlfn.IFS(G165&gt;Data!$Z$19,"...",G165&gt;Data!$AA$19,"Stage 1",G165&gt;Data!$AB$19,"Stage 2",G165&gt;Data!$AC$19,"Stage 3",G165&gt;Data!$AD$19,"Stage 4",G165&gt;Data!$AE$19,"Stage 5",G165&gt;Data!$AF$19,"Stage 6",G165&gt;Data!$AG$19,"Stage 7",G165&gt;Data!$AH$19,"Stage 8",G165&lt;=Data!$AH$19,"Stage 9")))))</f>
        <v/>
      </c>
      <c r="K165" s="266" t="str" cm="1">
        <f t="array" ref="K165">IFERROR(_xlfn.IFNA(
                      _xlfn.IFS(
                      G165="", "",
                      G165=0, "",
                      AND(E165="U9B",G165&lt;=Data!$AI$8), "U9 Boys record",
                      AND(E165="U11B",G165&lt;=Data!$AI$13), "U11 Boys record",
                      AND(E165="U9G",G165&lt;=Data!$AI$19), "U9 Girls record",
                      AND(E165="U11G",G165&lt;=Data!$AI$24), "U11 Girls record"
                       ),""), "")</f>
        <v/>
      </c>
      <c r="L165" s="26"/>
      <c r="P165" s="191">
        <f t="shared" si="10"/>
        <v>0</v>
      </c>
      <c r="Q165" s="192">
        <f t="shared" si="11"/>
        <v>0</v>
      </c>
      <c r="R165" s="193">
        <f t="shared" si="12"/>
        <v>0</v>
      </c>
      <c r="S165" s="192">
        <f t="shared" si="13"/>
        <v>0</v>
      </c>
      <c r="T165" s="194">
        <f t="shared" si="14"/>
        <v>0</v>
      </c>
    </row>
    <row r="166" spans="1:20" s="11" customFormat="1" ht="16" customHeight="1">
      <c r="A166" s="187" t="s">
        <v>3</v>
      </c>
      <c r="B166" s="188" t="str">
        <f>IF(ISNA(VLOOKUP($F166,DECLARATIONS!C$5:D$292,2,FALSE)),"",IF(VLOOKUP($F166,DECLARATIONS!C$5:D$292,2,FALSE)="","NOT DECLARED",IF(ISNA(_xlfn.TEXTBEFORE(VLOOKUP($F166,DECLARATIONS!C$5:D$292,2,FALSE)," ")),VLOOKUP($F166,DECLARATIONS!C$5:D$292,2,FALSE),_xlfn.TEXTBEFORE(VLOOKUP($F166,DECLARATIONS!C$5:D$292,2,FALSE)," "))))</f>
        <v/>
      </c>
      <c r="C166" s="188" t="str">
        <f>IF(ISNA(VLOOKUP($F166,DECLARATIONS!C$5:D$292,2,FALSE)),"",IF(VLOOKUP($F166,DECLARATIONS!C$5:D$292,2,FALSE)="","NOT DECLARED",IF(ISNA(_xlfn.TEXTAFTER(VLOOKUP($F166,DECLARATIONS!C$5:D$292,2,FALSE)," ")),VLOOKUP($F166,DECLARATIONS!C$5:D$292,2,FALSE),_xlfn.TEXTAFTER(VLOOKUP($F166,DECLARATIONS!C$5:D$292,2,FALSE)," "))))</f>
        <v/>
      </c>
      <c r="D166" s="188" t="str">
        <f>IF(ISNA(VLOOKUP($F166,DECLARATIONS!$C$5:$G$292,5,FALSE)),"",IF(VLOOKUP($F166,DECLARATIONS!$C$5:$G$292,5,FALSE)="","NOT DECLARED",VLOOKUP($F166,DECLARATIONS!$C$5:$G$292,5,FALSE)))</f>
        <v/>
      </c>
      <c r="E166" s="188" t="str">
        <f>IF(ISNA(VLOOKUP($F166,DECLARATIONS!$C$5:$F$292,4,FALSE)),"",IF(VLOOKUP($F166,DECLARATIONS!$C$5:$F$292,4,FALSE)="","NOT DECLARED",VLOOKUP($F166,DECLARATIONS!$C$5:$F$292,4,FALSE)&amp;LEFT(VLOOKUP($F166,DECLARATIONS!$C$5:$H$292,6,FALSE))))</f>
        <v/>
      </c>
      <c r="F166" s="91"/>
      <c r="G166" s="189">
        <v>0</v>
      </c>
      <c r="H166" s="188" t="str">
        <f>IF(ISNA(VLOOKUP(F166,DECLARATIONS!C$5:D$292,2,FALSE)),"",IF(VLOOKUP(F166,DECLARATIONS!C$5:D$292,2,FALSE)="","NOTDECLARED",VLOOKUP(F166,DECLARATIONS!C$5:D$292,2,FALSE)))</f>
        <v/>
      </c>
      <c r="I166" s="190">
        <f>IF(LOWER(G166)="dnf",1,IF(T166&lt;ScoringTable!C$3,ScoringTable!I$2,VLOOKUP((1000-T166),ScoringTable!H$2:I$95,2)))</f>
        <v>0</v>
      </c>
      <c r="J166" s="186" t="str" cm="1">
        <f t="array" ref="J166">IF(OR(ISBLANK(G166),G166=0), "", IF(NOT(ISNUMBER(G166)), "Not a valid time", IF(E166="","", IF(RIGHT(E166)="B", _xlfn.IFS(G166&gt;Data!$Z$8,"...",G166&gt;Data!$AA$8,"Stage 1",G166&gt;Data!$AB$8,"Stage 2",G166&gt;Data!$AC$8,"Stage 3",G166&gt;Data!$AD$8,"Stage 4",G166&gt;Data!$AE$8,"Stage 5",G166&gt;Data!$AF$8,"Stage 6",G166&gt;Data!$AG$8,"Stage 7",G166&gt;Data!$AH$8,"Stage 8",G166&lt;=Data!$AH$8,"Stage 9"), _xlfn.IFS(G166&gt;Data!$Z$19,"...",G166&gt;Data!$AA$19,"Stage 1",G166&gt;Data!$AB$19,"Stage 2",G166&gt;Data!$AC$19,"Stage 3",G166&gt;Data!$AD$19,"Stage 4",G166&gt;Data!$AE$19,"Stage 5",G166&gt;Data!$AF$19,"Stage 6",G166&gt;Data!$AG$19,"Stage 7",G166&gt;Data!$AH$19,"Stage 8",G166&lt;=Data!$AH$19,"Stage 9")))))</f>
        <v/>
      </c>
      <c r="K166" s="266" t="str" cm="1">
        <f t="array" ref="K166">IFERROR(_xlfn.IFNA(
                      _xlfn.IFS(
                      G166="", "",
                      G166=0, "",
                      AND(E166="U9B",G166&lt;=Data!$AI$8), "U9 Boys record",
                      AND(E166="U11B",G166&lt;=Data!$AI$13), "U11 Boys record",
                      AND(E166="U9G",G166&lt;=Data!$AI$19), "U9 Girls record",
                      AND(E166="U11G",G166&lt;=Data!$AI$24), "U11 Girls record"
                       ),""), "")</f>
        <v/>
      </c>
      <c r="L166" s="26"/>
      <c r="P166" s="191">
        <f t="shared" si="10"/>
        <v>0</v>
      </c>
      <c r="Q166" s="192">
        <f t="shared" si="11"/>
        <v>0</v>
      </c>
      <c r="R166" s="193">
        <f t="shared" si="12"/>
        <v>0</v>
      </c>
      <c r="S166" s="192">
        <f t="shared" si="13"/>
        <v>0</v>
      </c>
      <c r="T166" s="194">
        <f t="shared" si="14"/>
        <v>0</v>
      </c>
    </row>
    <row r="167" spans="1:20" s="11" customFormat="1" ht="16" customHeight="1">
      <c r="A167" s="187" t="s">
        <v>3</v>
      </c>
      <c r="B167" s="188" t="str">
        <f>IF(ISNA(VLOOKUP($F167,DECLARATIONS!C$5:D$292,2,FALSE)),"",IF(VLOOKUP($F167,DECLARATIONS!C$5:D$292,2,FALSE)="","NOT DECLARED",IF(ISNA(_xlfn.TEXTBEFORE(VLOOKUP($F167,DECLARATIONS!C$5:D$292,2,FALSE)," ")),VLOOKUP($F167,DECLARATIONS!C$5:D$292,2,FALSE),_xlfn.TEXTBEFORE(VLOOKUP($F167,DECLARATIONS!C$5:D$292,2,FALSE)," "))))</f>
        <v/>
      </c>
      <c r="C167" s="188" t="str">
        <f>IF(ISNA(VLOOKUP($F167,DECLARATIONS!C$5:D$292,2,FALSE)),"",IF(VLOOKUP($F167,DECLARATIONS!C$5:D$292,2,FALSE)="","NOT DECLARED",IF(ISNA(_xlfn.TEXTAFTER(VLOOKUP($F167,DECLARATIONS!C$5:D$292,2,FALSE)," ")),VLOOKUP($F167,DECLARATIONS!C$5:D$292,2,FALSE),_xlfn.TEXTAFTER(VLOOKUP($F167,DECLARATIONS!C$5:D$292,2,FALSE)," "))))</f>
        <v/>
      </c>
      <c r="D167" s="188" t="str">
        <f>IF(ISNA(VLOOKUP($F167,DECLARATIONS!$C$5:$G$292,5,FALSE)),"",IF(VLOOKUP($F167,DECLARATIONS!$C$5:$G$292,5,FALSE)="","NOT DECLARED",VLOOKUP($F167,DECLARATIONS!$C$5:$G$292,5,FALSE)))</f>
        <v/>
      </c>
      <c r="E167" s="188" t="str">
        <f>IF(ISNA(VLOOKUP($F167,DECLARATIONS!$C$5:$F$292,4,FALSE)),"",IF(VLOOKUP($F167,DECLARATIONS!$C$5:$F$292,4,FALSE)="","NOT DECLARED",VLOOKUP($F167,DECLARATIONS!$C$5:$F$292,4,FALSE)&amp;LEFT(VLOOKUP($F167,DECLARATIONS!$C$5:$H$292,6,FALSE))))</f>
        <v/>
      </c>
      <c r="F167" s="91"/>
      <c r="G167" s="189">
        <v>0</v>
      </c>
      <c r="H167" s="188" t="str">
        <f>IF(ISNA(VLOOKUP(F167,DECLARATIONS!C$5:D$292,2,FALSE)),"",IF(VLOOKUP(F167,DECLARATIONS!C$5:D$292,2,FALSE)="","NOTDECLARED",VLOOKUP(F167,DECLARATIONS!C$5:D$292,2,FALSE)))</f>
        <v/>
      </c>
      <c r="I167" s="190">
        <f>IF(LOWER(G167)="dnf",1,IF(T167&lt;ScoringTable!C$3,ScoringTable!I$2,VLOOKUP((1000-T167),ScoringTable!H$2:I$95,2)))</f>
        <v>0</v>
      </c>
      <c r="J167" s="186" t="str" cm="1">
        <f t="array" ref="J167">IF(OR(ISBLANK(G167),G167=0), "", IF(NOT(ISNUMBER(G167)), "Not a valid time", IF(E167="","", IF(RIGHT(E167)="B", _xlfn.IFS(G167&gt;Data!$Z$8,"...",G167&gt;Data!$AA$8,"Stage 1",G167&gt;Data!$AB$8,"Stage 2",G167&gt;Data!$AC$8,"Stage 3",G167&gt;Data!$AD$8,"Stage 4",G167&gt;Data!$AE$8,"Stage 5",G167&gt;Data!$AF$8,"Stage 6",G167&gt;Data!$AG$8,"Stage 7",G167&gt;Data!$AH$8,"Stage 8",G167&lt;=Data!$AH$8,"Stage 9"), _xlfn.IFS(G167&gt;Data!$Z$19,"...",G167&gt;Data!$AA$19,"Stage 1",G167&gt;Data!$AB$19,"Stage 2",G167&gt;Data!$AC$19,"Stage 3",G167&gt;Data!$AD$19,"Stage 4",G167&gt;Data!$AE$19,"Stage 5",G167&gt;Data!$AF$19,"Stage 6",G167&gt;Data!$AG$19,"Stage 7",G167&gt;Data!$AH$19,"Stage 8",G167&lt;=Data!$AH$19,"Stage 9")))))</f>
        <v/>
      </c>
      <c r="K167" s="266" t="str" cm="1">
        <f t="array" ref="K167">IFERROR(_xlfn.IFNA(
                      _xlfn.IFS(
                      G167="", "",
                      G167=0, "",
                      AND(E167="U9B",G167&lt;=Data!$AI$8), "U9 Boys record",
                      AND(E167="U11B",G167&lt;=Data!$AI$13), "U11 Boys record",
                      AND(E167="U9G",G167&lt;=Data!$AI$19), "U9 Girls record",
                      AND(E167="U11G",G167&lt;=Data!$AI$24), "U11 Girls record"
                       ),""), "")</f>
        <v/>
      </c>
      <c r="L167" s="26"/>
      <c r="P167" s="191">
        <f t="shared" si="10"/>
        <v>0</v>
      </c>
      <c r="Q167" s="192">
        <f t="shared" si="11"/>
        <v>0</v>
      </c>
      <c r="R167" s="193">
        <f t="shared" si="12"/>
        <v>0</v>
      </c>
      <c r="S167" s="192">
        <f t="shared" si="13"/>
        <v>0</v>
      </c>
      <c r="T167" s="194">
        <f t="shared" si="14"/>
        <v>0</v>
      </c>
    </row>
    <row r="168" spans="1:20" s="11" customFormat="1" ht="16" customHeight="1">
      <c r="A168" s="187" t="s">
        <v>3</v>
      </c>
      <c r="B168" s="188" t="str">
        <f>IF(ISNA(VLOOKUP($F168,DECLARATIONS!C$5:D$292,2,FALSE)),"",IF(VLOOKUP($F168,DECLARATIONS!C$5:D$292,2,FALSE)="","NOT DECLARED",IF(ISNA(_xlfn.TEXTBEFORE(VLOOKUP($F168,DECLARATIONS!C$5:D$292,2,FALSE)," ")),VLOOKUP($F168,DECLARATIONS!C$5:D$292,2,FALSE),_xlfn.TEXTBEFORE(VLOOKUP($F168,DECLARATIONS!C$5:D$292,2,FALSE)," "))))</f>
        <v/>
      </c>
      <c r="C168" s="188" t="str">
        <f>IF(ISNA(VLOOKUP($F168,DECLARATIONS!C$5:D$292,2,FALSE)),"",IF(VLOOKUP($F168,DECLARATIONS!C$5:D$292,2,FALSE)="","NOT DECLARED",IF(ISNA(_xlfn.TEXTAFTER(VLOOKUP($F168,DECLARATIONS!C$5:D$292,2,FALSE)," ")),VLOOKUP($F168,DECLARATIONS!C$5:D$292,2,FALSE),_xlfn.TEXTAFTER(VLOOKUP($F168,DECLARATIONS!C$5:D$292,2,FALSE)," "))))</f>
        <v/>
      </c>
      <c r="D168" s="188" t="str">
        <f>IF(ISNA(VLOOKUP($F168,DECLARATIONS!$C$5:$G$292,5,FALSE)),"",IF(VLOOKUP($F168,DECLARATIONS!$C$5:$G$292,5,FALSE)="","NOT DECLARED",VLOOKUP($F168,DECLARATIONS!$C$5:$G$292,5,FALSE)))</f>
        <v/>
      </c>
      <c r="E168" s="188" t="str">
        <f>IF(ISNA(VLOOKUP($F168,DECLARATIONS!$C$5:$F$292,4,FALSE)),"",IF(VLOOKUP($F168,DECLARATIONS!$C$5:$F$292,4,FALSE)="","NOT DECLARED",VLOOKUP($F168,DECLARATIONS!$C$5:$F$292,4,FALSE)&amp;LEFT(VLOOKUP($F168,DECLARATIONS!$C$5:$H$292,6,FALSE))))</f>
        <v/>
      </c>
      <c r="F168" s="91"/>
      <c r="G168" s="189">
        <v>0</v>
      </c>
      <c r="H168" s="188" t="str">
        <f>IF(ISNA(VLOOKUP(F168,DECLARATIONS!C$5:D$292,2,FALSE)),"",IF(VLOOKUP(F168,DECLARATIONS!C$5:D$292,2,FALSE)="","NOTDECLARED",VLOOKUP(F168,DECLARATIONS!C$5:D$292,2,FALSE)))</f>
        <v/>
      </c>
      <c r="I168" s="190">
        <f>IF(LOWER(G168)="dnf",1,IF(T168&lt;ScoringTable!C$3,ScoringTable!I$2,VLOOKUP((1000-T168),ScoringTable!H$2:I$95,2)))</f>
        <v>0</v>
      </c>
      <c r="J168" s="186" t="str" cm="1">
        <f t="array" ref="J168">IF(OR(ISBLANK(G168),G168=0), "", IF(NOT(ISNUMBER(G168)), "Not a valid time", IF(E168="","", IF(RIGHT(E168)="B", _xlfn.IFS(G168&gt;Data!$Z$8,"...",G168&gt;Data!$AA$8,"Stage 1",G168&gt;Data!$AB$8,"Stage 2",G168&gt;Data!$AC$8,"Stage 3",G168&gt;Data!$AD$8,"Stage 4",G168&gt;Data!$AE$8,"Stage 5",G168&gt;Data!$AF$8,"Stage 6",G168&gt;Data!$AG$8,"Stage 7",G168&gt;Data!$AH$8,"Stage 8",G168&lt;=Data!$AH$8,"Stage 9"), _xlfn.IFS(G168&gt;Data!$Z$19,"...",G168&gt;Data!$AA$19,"Stage 1",G168&gt;Data!$AB$19,"Stage 2",G168&gt;Data!$AC$19,"Stage 3",G168&gt;Data!$AD$19,"Stage 4",G168&gt;Data!$AE$19,"Stage 5",G168&gt;Data!$AF$19,"Stage 6",G168&gt;Data!$AG$19,"Stage 7",G168&gt;Data!$AH$19,"Stage 8",G168&lt;=Data!$AH$19,"Stage 9")))))</f>
        <v/>
      </c>
      <c r="K168" s="266" t="str" cm="1">
        <f t="array" ref="K168">IFERROR(_xlfn.IFNA(
                      _xlfn.IFS(
                      G168="", "",
                      G168=0, "",
                      AND(E168="U9B",G168&lt;=Data!$AI$8), "U9 Boys record",
                      AND(E168="U11B",G168&lt;=Data!$AI$13), "U11 Boys record",
                      AND(E168="U9G",G168&lt;=Data!$AI$19), "U9 Girls record",
                      AND(E168="U11G",G168&lt;=Data!$AI$24), "U11 Girls record"
                       ),""), "")</f>
        <v/>
      </c>
      <c r="L168" s="26"/>
      <c r="P168" s="191">
        <f t="shared" si="10"/>
        <v>0</v>
      </c>
      <c r="Q168" s="192">
        <f t="shared" si="11"/>
        <v>0</v>
      </c>
      <c r="R168" s="193">
        <f t="shared" si="12"/>
        <v>0</v>
      </c>
      <c r="S168" s="192">
        <f t="shared" si="13"/>
        <v>0</v>
      </c>
      <c r="T168" s="194">
        <f t="shared" si="14"/>
        <v>0</v>
      </c>
    </row>
    <row r="169" spans="1:20" s="11" customFormat="1" ht="16" customHeight="1">
      <c r="A169" s="187" t="s">
        <v>3</v>
      </c>
      <c r="B169" s="188" t="str">
        <f>IF(ISNA(VLOOKUP($F169,DECLARATIONS!C$5:D$292,2,FALSE)),"",IF(VLOOKUP($F169,DECLARATIONS!C$5:D$292,2,FALSE)="","NOT DECLARED",IF(ISNA(_xlfn.TEXTBEFORE(VLOOKUP($F169,DECLARATIONS!C$5:D$292,2,FALSE)," ")),VLOOKUP($F169,DECLARATIONS!C$5:D$292,2,FALSE),_xlfn.TEXTBEFORE(VLOOKUP($F169,DECLARATIONS!C$5:D$292,2,FALSE)," "))))</f>
        <v/>
      </c>
      <c r="C169" s="188" t="str">
        <f>IF(ISNA(VLOOKUP($F169,DECLARATIONS!C$5:D$292,2,FALSE)),"",IF(VLOOKUP($F169,DECLARATIONS!C$5:D$292,2,FALSE)="","NOT DECLARED",IF(ISNA(_xlfn.TEXTAFTER(VLOOKUP($F169,DECLARATIONS!C$5:D$292,2,FALSE)," ")),VLOOKUP($F169,DECLARATIONS!C$5:D$292,2,FALSE),_xlfn.TEXTAFTER(VLOOKUP($F169,DECLARATIONS!C$5:D$292,2,FALSE)," "))))</f>
        <v/>
      </c>
      <c r="D169" s="188" t="str">
        <f>IF(ISNA(VLOOKUP($F169,DECLARATIONS!$C$5:$G$292,5,FALSE)),"",IF(VLOOKUP($F169,DECLARATIONS!$C$5:$G$292,5,FALSE)="","NOT DECLARED",VLOOKUP($F169,DECLARATIONS!$C$5:$G$292,5,FALSE)))</f>
        <v/>
      </c>
      <c r="E169" s="188" t="str">
        <f>IF(ISNA(VLOOKUP($F169,DECLARATIONS!$C$5:$F$292,4,FALSE)),"",IF(VLOOKUP($F169,DECLARATIONS!$C$5:$F$292,4,FALSE)="","NOT DECLARED",VLOOKUP($F169,DECLARATIONS!$C$5:$F$292,4,FALSE)&amp;LEFT(VLOOKUP($F169,DECLARATIONS!$C$5:$H$292,6,FALSE))))</f>
        <v/>
      </c>
      <c r="F169" s="91"/>
      <c r="G169" s="189">
        <v>0</v>
      </c>
      <c r="H169" s="188" t="str">
        <f>IF(ISNA(VLOOKUP(F169,DECLARATIONS!C$5:D$292,2,FALSE)),"",IF(VLOOKUP(F169,DECLARATIONS!C$5:D$292,2,FALSE)="","NOTDECLARED",VLOOKUP(F169,DECLARATIONS!C$5:D$292,2,FALSE)))</f>
        <v/>
      </c>
      <c r="I169" s="190">
        <f>IF(LOWER(G169)="dnf",1,IF(T169&lt;ScoringTable!C$3,ScoringTable!I$2,VLOOKUP((1000-T169),ScoringTable!H$2:I$95,2)))</f>
        <v>0</v>
      </c>
      <c r="J169" s="186" t="str" cm="1">
        <f t="array" ref="J169">IF(OR(ISBLANK(G169),G169=0), "", IF(NOT(ISNUMBER(G169)), "Not a valid time", IF(E169="","", IF(RIGHT(E169)="B", _xlfn.IFS(G169&gt;Data!$Z$8,"...",G169&gt;Data!$AA$8,"Stage 1",G169&gt;Data!$AB$8,"Stage 2",G169&gt;Data!$AC$8,"Stage 3",G169&gt;Data!$AD$8,"Stage 4",G169&gt;Data!$AE$8,"Stage 5",G169&gt;Data!$AF$8,"Stage 6",G169&gt;Data!$AG$8,"Stage 7",G169&gt;Data!$AH$8,"Stage 8",G169&lt;=Data!$AH$8,"Stage 9"), _xlfn.IFS(G169&gt;Data!$Z$19,"...",G169&gt;Data!$AA$19,"Stage 1",G169&gt;Data!$AB$19,"Stage 2",G169&gt;Data!$AC$19,"Stage 3",G169&gt;Data!$AD$19,"Stage 4",G169&gt;Data!$AE$19,"Stage 5",G169&gt;Data!$AF$19,"Stage 6",G169&gt;Data!$AG$19,"Stage 7",G169&gt;Data!$AH$19,"Stage 8",G169&lt;=Data!$AH$19,"Stage 9")))))</f>
        <v/>
      </c>
      <c r="K169" s="266" t="str" cm="1">
        <f t="array" ref="K169">IFERROR(_xlfn.IFNA(
                      _xlfn.IFS(
                      G169="", "",
                      G169=0, "",
                      AND(E169="U9B",G169&lt;=Data!$AI$8), "U9 Boys record",
                      AND(E169="U11B",G169&lt;=Data!$AI$13), "U11 Boys record",
                      AND(E169="U9G",G169&lt;=Data!$AI$19), "U9 Girls record",
                      AND(E169="U11G",G169&lt;=Data!$AI$24), "U11 Girls record"
                       ),""), "")</f>
        <v/>
      </c>
      <c r="L169" s="26"/>
      <c r="P169" s="191">
        <f t="shared" si="10"/>
        <v>0</v>
      </c>
      <c r="Q169" s="192">
        <f t="shared" si="11"/>
        <v>0</v>
      </c>
      <c r="R169" s="193">
        <f t="shared" si="12"/>
        <v>0</v>
      </c>
      <c r="S169" s="192">
        <f t="shared" si="13"/>
        <v>0</v>
      </c>
      <c r="T169" s="194">
        <f t="shared" si="14"/>
        <v>0</v>
      </c>
    </row>
    <row r="170" spans="1:20" s="11" customFormat="1" ht="16" customHeight="1">
      <c r="A170" s="187" t="s">
        <v>3</v>
      </c>
      <c r="B170" s="188" t="str">
        <f>IF(ISNA(VLOOKUP($F170,DECLARATIONS!C$5:D$292,2,FALSE)),"",IF(VLOOKUP($F170,DECLARATIONS!C$5:D$292,2,FALSE)="","NOT DECLARED",IF(ISNA(_xlfn.TEXTBEFORE(VLOOKUP($F170,DECLARATIONS!C$5:D$292,2,FALSE)," ")),VLOOKUP($F170,DECLARATIONS!C$5:D$292,2,FALSE),_xlfn.TEXTBEFORE(VLOOKUP($F170,DECLARATIONS!C$5:D$292,2,FALSE)," "))))</f>
        <v/>
      </c>
      <c r="C170" s="188" t="str">
        <f>IF(ISNA(VLOOKUP($F170,DECLARATIONS!C$5:D$292,2,FALSE)),"",IF(VLOOKUP($F170,DECLARATIONS!C$5:D$292,2,FALSE)="","NOT DECLARED",IF(ISNA(_xlfn.TEXTAFTER(VLOOKUP($F170,DECLARATIONS!C$5:D$292,2,FALSE)," ")),VLOOKUP($F170,DECLARATIONS!C$5:D$292,2,FALSE),_xlfn.TEXTAFTER(VLOOKUP($F170,DECLARATIONS!C$5:D$292,2,FALSE)," "))))</f>
        <v/>
      </c>
      <c r="D170" s="188" t="str">
        <f>IF(ISNA(VLOOKUP($F170,DECLARATIONS!$C$5:$G$292,5,FALSE)),"",IF(VLOOKUP($F170,DECLARATIONS!$C$5:$G$292,5,FALSE)="","NOT DECLARED",VLOOKUP($F170,DECLARATIONS!$C$5:$G$292,5,FALSE)))</f>
        <v/>
      </c>
      <c r="E170" s="188" t="str">
        <f>IF(ISNA(VLOOKUP($F170,DECLARATIONS!$C$5:$F$292,4,FALSE)),"",IF(VLOOKUP($F170,DECLARATIONS!$C$5:$F$292,4,FALSE)="","NOT DECLARED",VLOOKUP($F170,DECLARATIONS!$C$5:$F$292,4,FALSE)&amp;LEFT(VLOOKUP($F170,DECLARATIONS!$C$5:$H$292,6,FALSE))))</f>
        <v/>
      </c>
      <c r="F170" s="91"/>
      <c r="G170" s="189">
        <v>0</v>
      </c>
      <c r="H170" s="188" t="str">
        <f>IF(ISNA(VLOOKUP(F170,DECLARATIONS!C$5:D$292,2,FALSE)),"",IF(VLOOKUP(F170,DECLARATIONS!C$5:D$292,2,FALSE)="","NOTDECLARED",VLOOKUP(F170,DECLARATIONS!C$5:D$292,2,FALSE)))</f>
        <v/>
      </c>
      <c r="I170" s="190">
        <f>IF(LOWER(G170)="dnf",1,IF(T170&lt;ScoringTable!C$3,ScoringTable!I$2,VLOOKUP((1000-T170),ScoringTable!H$2:I$95,2)))</f>
        <v>0</v>
      </c>
      <c r="J170" s="186" t="str" cm="1">
        <f t="array" ref="J170">IF(OR(ISBLANK(G170),G170=0), "", IF(NOT(ISNUMBER(G170)), "Not a valid time", IF(E170="","", IF(RIGHT(E170)="B", _xlfn.IFS(G170&gt;Data!$Z$8,"...",G170&gt;Data!$AA$8,"Stage 1",G170&gt;Data!$AB$8,"Stage 2",G170&gt;Data!$AC$8,"Stage 3",G170&gt;Data!$AD$8,"Stage 4",G170&gt;Data!$AE$8,"Stage 5",G170&gt;Data!$AF$8,"Stage 6",G170&gt;Data!$AG$8,"Stage 7",G170&gt;Data!$AH$8,"Stage 8",G170&lt;=Data!$AH$8,"Stage 9"), _xlfn.IFS(G170&gt;Data!$Z$19,"...",G170&gt;Data!$AA$19,"Stage 1",G170&gt;Data!$AB$19,"Stage 2",G170&gt;Data!$AC$19,"Stage 3",G170&gt;Data!$AD$19,"Stage 4",G170&gt;Data!$AE$19,"Stage 5",G170&gt;Data!$AF$19,"Stage 6",G170&gt;Data!$AG$19,"Stage 7",G170&gt;Data!$AH$19,"Stage 8",G170&lt;=Data!$AH$19,"Stage 9")))))</f>
        <v/>
      </c>
      <c r="K170" s="266" t="str" cm="1">
        <f t="array" ref="K170">IFERROR(_xlfn.IFNA(
                      _xlfn.IFS(
                      G170="", "",
                      G170=0, "",
                      AND(E170="U9B",G170&lt;=Data!$AI$8), "U9 Boys record",
                      AND(E170="U11B",G170&lt;=Data!$AI$13), "U11 Boys record",
                      AND(E170="U9G",G170&lt;=Data!$AI$19), "U9 Girls record",
                      AND(E170="U11G",G170&lt;=Data!$AI$24), "U11 Girls record"
                       ),""), "")</f>
        <v/>
      </c>
      <c r="L170" s="26"/>
      <c r="P170" s="191">
        <f t="shared" si="10"/>
        <v>0</v>
      </c>
      <c r="Q170" s="192">
        <f t="shared" si="11"/>
        <v>0</v>
      </c>
      <c r="R170" s="193">
        <f t="shared" si="12"/>
        <v>0</v>
      </c>
      <c r="S170" s="192">
        <f t="shared" si="13"/>
        <v>0</v>
      </c>
      <c r="T170" s="194">
        <f t="shared" si="14"/>
        <v>0</v>
      </c>
    </row>
    <row r="171" spans="1:20" s="11" customFormat="1" ht="16" customHeight="1">
      <c r="A171" s="187" t="s">
        <v>3</v>
      </c>
      <c r="B171" s="188" t="str">
        <f>IF(ISNA(VLOOKUP($F171,DECLARATIONS!C$5:D$292,2,FALSE)),"",IF(VLOOKUP($F171,DECLARATIONS!C$5:D$292,2,FALSE)="","NOT DECLARED",IF(ISNA(_xlfn.TEXTBEFORE(VLOOKUP($F171,DECLARATIONS!C$5:D$292,2,FALSE)," ")),VLOOKUP($F171,DECLARATIONS!C$5:D$292,2,FALSE),_xlfn.TEXTBEFORE(VLOOKUP($F171,DECLARATIONS!C$5:D$292,2,FALSE)," "))))</f>
        <v/>
      </c>
      <c r="C171" s="188" t="str">
        <f>IF(ISNA(VLOOKUP($F171,DECLARATIONS!C$5:D$292,2,FALSE)),"",IF(VLOOKUP($F171,DECLARATIONS!C$5:D$292,2,FALSE)="","NOT DECLARED",IF(ISNA(_xlfn.TEXTAFTER(VLOOKUP($F171,DECLARATIONS!C$5:D$292,2,FALSE)," ")),VLOOKUP($F171,DECLARATIONS!C$5:D$292,2,FALSE),_xlfn.TEXTAFTER(VLOOKUP($F171,DECLARATIONS!C$5:D$292,2,FALSE)," "))))</f>
        <v/>
      </c>
      <c r="D171" s="188" t="str">
        <f>IF(ISNA(VLOOKUP($F171,DECLARATIONS!$C$5:$G$292,5,FALSE)),"",IF(VLOOKUP($F171,DECLARATIONS!$C$5:$G$292,5,FALSE)="","NOT DECLARED",VLOOKUP($F171,DECLARATIONS!$C$5:$G$292,5,FALSE)))</f>
        <v/>
      </c>
      <c r="E171" s="188" t="str">
        <f>IF(ISNA(VLOOKUP($F171,DECLARATIONS!$C$5:$F$292,4,FALSE)),"",IF(VLOOKUP($F171,DECLARATIONS!$C$5:$F$292,4,FALSE)="","NOT DECLARED",VLOOKUP($F171,DECLARATIONS!$C$5:$F$292,4,FALSE)&amp;LEFT(VLOOKUP($F171,DECLARATIONS!$C$5:$H$292,6,FALSE))))</f>
        <v/>
      </c>
      <c r="F171" s="91"/>
      <c r="G171" s="189">
        <v>0</v>
      </c>
      <c r="H171" s="188" t="str">
        <f>IF(ISNA(VLOOKUP(F171,DECLARATIONS!C$5:D$292,2,FALSE)),"",IF(VLOOKUP(F171,DECLARATIONS!C$5:D$292,2,FALSE)="","NOTDECLARED",VLOOKUP(F171,DECLARATIONS!C$5:D$292,2,FALSE)))</f>
        <v/>
      </c>
      <c r="I171" s="190">
        <f>IF(LOWER(G171)="dnf",1,IF(T171&lt;ScoringTable!C$3,ScoringTable!I$2,VLOOKUP((1000-T171),ScoringTable!H$2:I$95,2)))</f>
        <v>0</v>
      </c>
      <c r="J171" s="186" t="str" cm="1">
        <f t="array" ref="J171">IF(OR(ISBLANK(G171),G171=0), "", IF(NOT(ISNUMBER(G171)), "Not a valid time", IF(E171="","", IF(RIGHT(E171)="B", _xlfn.IFS(G171&gt;Data!$Z$8,"...",G171&gt;Data!$AA$8,"Stage 1",G171&gt;Data!$AB$8,"Stage 2",G171&gt;Data!$AC$8,"Stage 3",G171&gt;Data!$AD$8,"Stage 4",G171&gt;Data!$AE$8,"Stage 5",G171&gt;Data!$AF$8,"Stage 6",G171&gt;Data!$AG$8,"Stage 7",G171&gt;Data!$AH$8,"Stage 8",G171&lt;=Data!$AH$8,"Stage 9"), _xlfn.IFS(G171&gt;Data!$Z$19,"...",G171&gt;Data!$AA$19,"Stage 1",G171&gt;Data!$AB$19,"Stage 2",G171&gt;Data!$AC$19,"Stage 3",G171&gt;Data!$AD$19,"Stage 4",G171&gt;Data!$AE$19,"Stage 5",G171&gt;Data!$AF$19,"Stage 6",G171&gt;Data!$AG$19,"Stage 7",G171&gt;Data!$AH$19,"Stage 8",G171&lt;=Data!$AH$19,"Stage 9")))))</f>
        <v/>
      </c>
      <c r="K171" s="266" t="str" cm="1">
        <f t="array" ref="K171">IFERROR(_xlfn.IFNA(
                      _xlfn.IFS(
                      G171="", "",
                      G171=0, "",
                      AND(E171="U9B",G171&lt;=Data!$AI$8), "U9 Boys record",
                      AND(E171="U11B",G171&lt;=Data!$AI$13), "U11 Boys record",
                      AND(E171="U9G",G171&lt;=Data!$AI$19), "U9 Girls record",
                      AND(E171="U11G",G171&lt;=Data!$AI$24), "U11 Girls record"
                       ),""), "")</f>
        <v/>
      </c>
      <c r="L171" s="26"/>
      <c r="P171" s="191">
        <f t="shared" si="10"/>
        <v>0</v>
      </c>
      <c r="Q171" s="192">
        <f t="shared" si="11"/>
        <v>0</v>
      </c>
      <c r="R171" s="193">
        <f t="shared" si="12"/>
        <v>0</v>
      </c>
      <c r="S171" s="192">
        <f t="shared" si="13"/>
        <v>0</v>
      </c>
      <c r="T171" s="194">
        <f t="shared" si="14"/>
        <v>0</v>
      </c>
    </row>
    <row r="172" spans="1:20" s="11" customFormat="1" ht="16" customHeight="1">
      <c r="A172" s="187" t="s">
        <v>3</v>
      </c>
      <c r="B172" s="188" t="str">
        <f>IF(ISNA(VLOOKUP($F172,DECLARATIONS!C$5:D$292,2,FALSE)),"",IF(VLOOKUP($F172,DECLARATIONS!C$5:D$292,2,FALSE)="","NOT DECLARED",IF(ISNA(_xlfn.TEXTBEFORE(VLOOKUP($F172,DECLARATIONS!C$5:D$292,2,FALSE)," ")),VLOOKUP($F172,DECLARATIONS!C$5:D$292,2,FALSE),_xlfn.TEXTBEFORE(VLOOKUP($F172,DECLARATIONS!C$5:D$292,2,FALSE)," "))))</f>
        <v/>
      </c>
      <c r="C172" s="188" t="str">
        <f>IF(ISNA(VLOOKUP($F172,DECLARATIONS!C$5:D$292,2,FALSE)),"",IF(VLOOKUP($F172,DECLARATIONS!C$5:D$292,2,FALSE)="","NOT DECLARED",IF(ISNA(_xlfn.TEXTAFTER(VLOOKUP($F172,DECLARATIONS!C$5:D$292,2,FALSE)," ")),VLOOKUP($F172,DECLARATIONS!C$5:D$292,2,FALSE),_xlfn.TEXTAFTER(VLOOKUP($F172,DECLARATIONS!C$5:D$292,2,FALSE)," "))))</f>
        <v/>
      </c>
      <c r="D172" s="188" t="str">
        <f>IF(ISNA(VLOOKUP($F172,DECLARATIONS!$C$5:$G$292,5,FALSE)),"",IF(VLOOKUP($F172,DECLARATIONS!$C$5:$G$292,5,FALSE)="","NOT DECLARED",VLOOKUP($F172,DECLARATIONS!$C$5:$G$292,5,FALSE)))</f>
        <v/>
      </c>
      <c r="E172" s="188" t="str">
        <f>IF(ISNA(VLOOKUP($F172,DECLARATIONS!$C$5:$F$292,4,FALSE)),"",IF(VLOOKUP($F172,DECLARATIONS!$C$5:$F$292,4,FALSE)="","NOT DECLARED",VLOOKUP($F172,DECLARATIONS!$C$5:$F$292,4,FALSE)&amp;LEFT(VLOOKUP($F172,DECLARATIONS!$C$5:$H$292,6,FALSE))))</f>
        <v/>
      </c>
      <c r="F172" s="91"/>
      <c r="G172" s="189">
        <v>0</v>
      </c>
      <c r="H172" s="188" t="str">
        <f>IF(ISNA(VLOOKUP(F172,DECLARATIONS!C$5:D$292,2,FALSE)),"",IF(VLOOKUP(F172,DECLARATIONS!C$5:D$292,2,FALSE)="","NOTDECLARED",VLOOKUP(F172,DECLARATIONS!C$5:D$292,2,FALSE)))</f>
        <v/>
      </c>
      <c r="I172" s="190">
        <f>IF(LOWER(G172)="dnf",1,IF(T172&lt;ScoringTable!C$3,ScoringTable!I$2,VLOOKUP((1000-T172),ScoringTable!H$2:I$95,2)))</f>
        <v>0</v>
      </c>
      <c r="J172" s="186" t="str" cm="1">
        <f t="array" ref="J172">IF(OR(ISBLANK(G172),G172=0), "", IF(NOT(ISNUMBER(G172)), "Not a valid time", IF(E172="","", IF(RIGHT(E172)="B", _xlfn.IFS(G172&gt;Data!$Z$8,"...",G172&gt;Data!$AA$8,"Stage 1",G172&gt;Data!$AB$8,"Stage 2",G172&gt;Data!$AC$8,"Stage 3",G172&gt;Data!$AD$8,"Stage 4",G172&gt;Data!$AE$8,"Stage 5",G172&gt;Data!$AF$8,"Stage 6",G172&gt;Data!$AG$8,"Stage 7",G172&gt;Data!$AH$8,"Stage 8",G172&lt;=Data!$AH$8,"Stage 9"), _xlfn.IFS(G172&gt;Data!$Z$19,"...",G172&gt;Data!$AA$19,"Stage 1",G172&gt;Data!$AB$19,"Stage 2",G172&gt;Data!$AC$19,"Stage 3",G172&gt;Data!$AD$19,"Stage 4",G172&gt;Data!$AE$19,"Stage 5",G172&gt;Data!$AF$19,"Stage 6",G172&gt;Data!$AG$19,"Stage 7",G172&gt;Data!$AH$19,"Stage 8",G172&lt;=Data!$AH$19,"Stage 9")))))</f>
        <v/>
      </c>
      <c r="K172" s="266" t="str" cm="1">
        <f t="array" ref="K172">IFERROR(_xlfn.IFNA(
                      _xlfn.IFS(
                      G172="", "",
                      G172=0, "",
                      AND(E172="U9B",G172&lt;=Data!$AI$8), "U9 Boys record",
                      AND(E172="U11B",G172&lt;=Data!$AI$13), "U11 Boys record",
                      AND(E172="U9G",G172&lt;=Data!$AI$19), "U9 Girls record",
                      AND(E172="U11G",G172&lt;=Data!$AI$24), "U11 Girls record"
                       ),""), "")</f>
        <v/>
      </c>
      <c r="L172" s="26"/>
      <c r="P172" s="191">
        <f t="shared" si="10"/>
        <v>0</v>
      </c>
      <c r="Q172" s="192">
        <f t="shared" si="11"/>
        <v>0</v>
      </c>
      <c r="R172" s="193">
        <f t="shared" si="12"/>
        <v>0</v>
      </c>
      <c r="S172" s="192">
        <f t="shared" si="13"/>
        <v>0</v>
      </c>
      <c r="T172" s="194">
        <f t="shared" si="14"/>
        <v>0</v>
      </c>
    </row>
    <row r="173" spans="1:20" s="11" customFormat="1" ht="16" customHeight="1">
      <c r="A173" s="187" t="s">
        <v>3</v>
      </c>
      <c r="B173" s="188" t="str">
        <f>IF(ISNA(VLOOKUP($F173,DECLARATIONS!C$5:D$292,2,FALSE)),"",IF(VLOOKUP($F173,DECLARATIONS!C$5:D$292,2,FALSE)="","NOT DECLARED",IF(ISNA(_xlfn.TEXTBEFORE(VLOOKUP($F173,DECLARATIONS!C$5:D$292,2,FALSE)," ")),VLOOKUP($F173,DECLARATIONS!C$5:D$292,2,FALSE),_xlfn.TEXTBEFORE(VLOOKUP($F173,DECLARATIONS!C$5:D$292,2,FALSE)," "))))</f>
        <v/>
      </c>
      <c r="C173" s="188" t="str">
        <f>IF(ISNA(VLOOKUP($F173,DECLARATIONS!C$5:D$292,2,FALSE)),"",IF(VLOOKUP($F173,DECLARATIONS!C$5:D$292,2,FALSE)="","NOT DECLARED",IF(ISNA(_xlfn.TEXTAFTER(VLOOKUP($F173,DECLARATIONS!C$5:D$292,2,FALSE)," ")),VLOOKUP($F173,DECLARATIONS!C$5:D$292,2,FALSE),_xlfn.TEXTAFTER(VLOOKUP($F173,DECLARATIONS!C$5:D$292,2,FALSE)," "))))</f>
        <v/>
      </c>
      <c r="D173" s="188" t="str">
        <f>IF(ISNA(VLOOKUP($F173,DECLARATIONS!$C$5:$G$292,5,FALSE)),"",IF(VLOOKUP($F173,DECLARATIONS!$C$5:$G$292,5,FALSE)="","NOT DECLARED",VLOOKUP($F173,DECLARATIONS!$C$5:$G$292,5,FALSE)))</f>
        <v/>
      </c>
      <c r="E173" s="188" t="str">
        <f>IF(ISNA(VLOOKUP($F173,DECLARATIONS!$C$5:$F$292,4,FALSE)),"",IF(VLOOKUP($F173,DECLARATIONS!$C$5:$F$292,4,FALSE)="","NOT DECLARED",VLOOKUP($F173,DECLARATIONS!$C$5:$F$292,4,FALSE)&amp;LEFT(VLOOKUP($F173,DECLARATIONS!$C$5:$H$292,6,FALSE))))</f>
        <v/>
      </c>
      <c r="F173" s="91"/>
      <c r="G173" s="189">
        <v>0</v>
      </c>
      <c r="H173" s="188" t="str">
        <f>IF(ISNA(VLOOKUP(F173,DECLARATIONS!C$5:D$292,2,FALSE)),"",IF(VLOOKUP(F173,DECLARATIONS!C$5:D$292,2,FALSE)="","NOTDECLARED",VLOOKUP(F173,DECLARATIONS!C$5:D$292,2,FALSE)))</f>
        <v/>
      </c>
      <c r="I173" s="190">
        <f>IF(LOWER(G173)="dnf",1,IF(T173&lt;ScoringTable!C$3,ScoringTable!I$2,VLOOKUP((1000-T173),ScoringTable!H$2:I$95,2)))</f>
        <v>0</v>
      </c>
      <c r="J173" s="186" t="str" cm="1">
        <f t="array" ref="J173">IF(OR(ISBLANK(G173),G173=0), "", IF(NOT(ISNUMBER(G173)), "Not a valid time", IF(E173="","", IF(RIGHT(E173)="B", _xlfn.IFS(G173&gt;Data!$Z$8,"...",G173&gt;Data!$AA$8,"Stage 1",G173&gt;Data!$AB$8,"Stage 2",G173&gt;Data!$AC$8,"Stage 3",G173&gt;Data!$AD$8,"Stage 4",G173&gt;Data!$AE$8,"Stage 5",G173&gt;Data!$AF$8,"Stage 6",G173&gt;Data!$AG$8,"Stage 7",G173&gt;Data!$AH$8,"Stage 8",G173&lt;=Data!$AH$8,"Stage 9"), _xlfn.IFS(G173&gt;Data!$Z$19,"...",G173&gt;Data!$AA$19,"Stage 1",G173&gt;Data!$AB$19,"Stage 2",G173&gt;Data!$AC$19,"Stage 3",G173&gt;Data!$AD$19,"Stage 4",G173&gt;Data!$AE$19,"Stage 5",G173&gt;Data!$AF$19,"Stage 6",G173&gt;Data!$AG$19,"Stage 7",G173&gt;Data!$AH$19,"Stage 8",G173&lt;=Data!$AH$19,"Stage 9")))))</f>
        <v/>
      </c>
      <c r="K173" s="266" t="str" cm="1">
        <f t="array" ref="K173">IFERROR(_xlfn.IFNA(
                      _xlfn.IFS(
                      G173="", "",
                      G173=0, "",
                      AND(E173="U9B",G173&lt;=Data!$AI$8), "U9 Boys record",
                      AND(E173="U11B",G173&lt;=Data!$AI$13), "U11 Boys record",
                      AND(E173="U9G",G173&lt;=Data!$AI$19), "U9 Girls record",
                      AND(E173="U11G",G173&lt;=Data!$AI$24), "U11 Girls record"
                       ),""), "")</f>
        <v/>
      </c>
      <c r="L173" s="26"/>
      <c r="P173" s="191">
        <f t="shared" si="10"/>
        <v>0</v>
      </c>
      <c r="Q173" s="192">
        <f t="shared" si="11"/>
        <v>0</v>
      </c>
      <c r="R173" s="193">
        <f t="shared" si="12"/>
        <v>0</v>
      </c>
      <c r="S173" s="192">
        <f t="shared" si="13"/>
        <v>0</v>
      </c>
      <c r="T173" s="194">
        <f t="shared" si="14"/>
        <v>0</v>
      </c>
    </row>
    <row r="174" spans="1:20" s="11" customFormat="1" ht="16" customHeight="1">
      <c r="A174" s="187" t="s">
        <v>3</v>
      </c>
      <c r="B174" s="188" t="str">
        <f>IF(ISNA(VLOOKUP($F174,DECLARATIONS!C$5:D$292,2,FALSE)),"",IF(VLOOKUP($F174,DECLARATIONS!C$5:D$292,2,FALSE)="","NOT DECLARED",IF(ISNA(_xlfn.TEXTBEFORE(VLOOKUP($F174,DECLARATIONS!C$5:D$292,2,FALSE)," ")),VLOOKUP($F174,DECLARATIONS!C$5:D$292,2,FALSE),_xlfn.TEXTBEFORE(VLOOKUP($F174,DECLARATIONS!C$5:D$292,2,FALSE)," "))))</f>
        <v/>
      </c>
      <c r="C174" s="188" t="str">
        <f>IF(ISNA(VLOOKUP($F174,DECLARATIONS!C$5:D$292,2,FALSE)),"",IF(VLOOKUP($F174,DECLARATIONS!C$5:D$292,2,FALSE)="","NOT DECLARED",IF(ISNA(_xlfn.TEXTAFTER(VLOOKUP($F174,DECLARATIONS!C$5:D$292,2,FALSE)," ")),VLOOKUP($F174,DECLARATIONS!C$5:D$292,2,FALSE),_xlfn.TEXTAFTER(VLOOKUP($F174,DECLARATIONS!C$5:D$292,2,FALSE)," "))))</f>
        <v/>
      </c>
      <c r="D174" s="188" t="str">
        <f>IF(ISNA(VLOOKUP($F174,DECLARATIONS!$C$5:$G$292,5,FALSE)),"",IF(VLOOKUP($F174,DECLARATIONS!$C$5:$G$292,5,FALSE)="","NOT DECLARED",VLOOKUP($F174,DECLARATIONS!$C$5:$G$292,5,FALSE)))</f>
        <v/>
      </c>
      <c r="E174" s="188" t="str">
        <f>IF(ISNA(VLOOKUP($F174,DECLARATIONS!$C$5:$F$292,4,FALSE)),"",IF(VLOOKUP($F174,DECLARATIONS!$C$5:$F$292,4,FALSE)="","NOT DECLARED",VLOOKUP($F174,DECLARATIONS!$C$5:$F$292,4,FALSE)&amp;LEFT(VLOOKUP($F174,DECLARATIONS!$C$5:$H$292,6,FALSE))))</f>
        <v/>
      </c>
      <c r="F174" s="91"/>
      <c r="G174" s="189">
        <v>0</v>
      </c>
      <c r="H174" s="188" t="str">
        <f>IF(ISNA(VLOOKUP(F174,DECLARATIONS!C$5:D$292,2,FALSE)),"",IF(VLOOKUP(F174,DECLARATIONS!C$5:D$292,2,FALSE)="","NOTDECLARED",VLOOKUP(F174,DECLARATIONS!C$5:D$292,2,FALSE)))</f>
        <v/>
      </c>
      <c r="I174" s="190">
        <f>IF(LOWER(G174)="dnf",1,IF(T174&lt;ScoringTable!C$3,ScoringTable!I$2,VLOOKUP((1000-T174),ScoringTable!H$2:I$95,2)))</f>
        <v>0</v>
      </c>
      <c r="J174" s="186" t="str" cm="1">
        <f t="array" ref="J174">IF(OR(ISBLANK(G174),G174=0), "", IF(NOT(ISNUMBER(G174)), "Not a valid time", IF(E174="","", IF(RIGHT(E174)="B", _xlfn.IFS(G174&gt;Data!$Z$8,"...",G174&gt;Data!$AA$8,"Stage 1",G174&gt;Data!$AB$8,"Stage 2",G174&gt;Data!$AC$8,"Stage 3",G174&gt;Data!$AD$8,"Stage 4",G174&gt;Data!$AE$8,"Stage 5",G174&gt;Data!$AF$8,"Stage 6",G174&gt;Data!$AG$8,"Stage 7",G174&gt;Data!$AH$8,"Stage 8",G174&lt;=Data!$AH$8,"Stage 9"), _xlfn.IFS(G174&gt;Data!$Z$19,"...",G174&gt;Data!$AA$19,"Stage 1",G174&gt;Data!$AB$19,"Stage 2",G174&gt;Data!$AC$19,"Stage 3",G174&gt;Data!$AD$19,"Stage 4",G174&gt;Data!$AE$19,"Stage 5",G174&gt;Data!$AF$19,"Stage 6",G174&gt;Data!$AG$19,"Stage 7",G174&gt;Data!$AH$19,"Stage 8",G174&lt;=Data!$AH$19,"Stage 9")))))</f>
        <v/>
      </c>
      <c r="K174" s="266" t="str" cm="1">
        <f t="array" ref="K174">IFERROR(_xlfn.IFNA(
                      _xlfn.IFS(
                      G174="", "",
                      G174=0, "",
                      AND(E174="U9B",G174&lt;=Data!$AI$8), "U9 Boys record",
                      AND(E174="U11B",G174&lt;=Data!$AI$13), "U11 Boys record",
                      AND(E174="U9G",G174&lt;=Data!$AI$19), "U9 Girls record",
                      AND(E174="U11G",G174&lt;=Data!$AI$24), "U11 Girls record"
                       ),""), "")</f>
        <v/>
      </c>
      <c r="L174" s="26"/>
      <c r="P174" s="191">
        <f t="shared" si="10"/>
        <v>0</v>
      </c>
      <c r="Q174" s="192">
        <f t="shared" si="11"/>
        <v>0</v>
      </c>
      <c r="R174" s="193">
        <f t="shared" si="12"/>
        <v>0</v>
      </c>
      <c r="S174" s="192">
        <f t="shared" si="13"/>
        <v>0</v>
      </c>
      <c r="T174" s="194">
        <f t="shared" si="14"/>
        <v>0</v>
      </c>
    </row>
    <row r="175" spans="1:20" s="11" customFormat="1" ht="16" customHeight="1">
      <c r="A175" s="187" t="s">
        <v>3</v>
      </c>
      <c r="B175" s="188" t="str">
        <f>IF(ISNA(VLOOKUP($F175,DECLARATIONS!C$5:D$292,2,FALSE)),"",IF(VLOOKUP($F175,DECLARATIONS!C$5:D$292,2,FALSE)="","NOT DECLARED",IF(ISNA(_xlfn.TEXTBEFORE(VLOOKUP($F175,DECLARATIONS!C$5:D$292,2,FALSE)," ")),VLOOKUP($F175,DECLARATIONS!C$5:D$292,2,FALSE),_xlfn.TEXTBEFORE(VLOOKUP($F175,DECLARATIONS!C$5:D$292,2,FALSE)," "))))</f>
        <v/>
      </c>
      <c r="C175" s="188" t="str">
        <f>IF(ISNA(VLOOKUP($F175,DECLARATIONS!C$5:D$292,2,FALSE)),"",IF(VLOOKUP($F175,DECLARATIONS!C$5:D$292,2,FALSE)="","NOT DECLARED",IF(ISNA(_xlfn.TEXTAFTER(VLOOKUP($F175,DECLARATIONS!C$5:D$292,2,FALSE)," ")),VLOOKUP($F175,DECLARATIONS!C$5:D$292,2,FALSE),_xlfn.TEXTAFTER(VLOOKUP($F175,DECLARATIONS!C$5:D$292,2,FALSE)," "))))</f>
        <v/>
      </c>
      <c r="D175" s="188" t="str">
        <f>IF(ISNA(VLOOKUP($F175,DECLARATIONS!$C$5:$G$292,5,FALSE)),"",IF(VLOOKUP($F175,DECLARATIONS!$C$5:$G$292,5,FALSE)="","NOT DECLARED",VLOOKUP($F175,DECLARATIONS!$C$5:$G$292,5,FALSE)))</f>
        <v/>
      </c>
      <c r="E175" s="188" t="str">
        <f>IF(ISNA(VLOOKUP($F175,DECLARATIONS!$C$5:$F$292,4,FALSE)),"",IF(VLOOKUP($F175,DECLARATIONS!$C$5:$F$292,4,FALSE)="","NOT DECLARED",VLOOKUP($F175,DECLARATIONS!$C$5:$F$292,4,FALSE)&amp;LEFT(VLOOKUP($F175,DECLARATIONS!$C$5:$H$292,6,FALSE))))</f>
        <v/>
      </c>
      <c r="F175" s="91"/>
      <c r="G175" s="189">
        <v>0</v>
      </c>
      <c r="H175" s="188" t="str">
        <f>IF(ISNA(VLOOKUP(F175,DECLARATIONS!C$5:D$292,2,FALSE)),"",IF(VLOOKUP(F175,DECLARATIONS!C$5:D$292,2,FALSE)="","NOTDECLARED",VLOOKUP(F175,DECLARATIONS!C$5:D$292,2,FALSE)))</f>
        <v/>
      </c>
      <c r="I175" s="190">
        <f>IF(LOWER(G175)="dnf",1,IF(T175&lt;ScoringTable!C$3,ScoringTable!I$2,VLOOKUP((1000-T175),ScoringTable!H$2:I$95,2)))</f>
        <v>0</v>
      </c>
      <c r="J175" s="186" t="str" cm="1">
        <f t="array" ref="J175">IF(OR(ISBLANK(G175),G175=0), "", IF(NOT(ISNUMBER(G175)), "Not a valid time", IF(E175="","", IF(RIGHT(E175)="B", _xlfn.IFS(G175&gt;Data!$Z$8,"...",G175&gt;Data!$AA$8,"Stage 1",G175&gt;Data!$AB$8,"Stage 2",G175&gt;Data!$AC$8,"Stage 3",G175&gt;Data!$AD$8,"Stage 4",G175&gt;Data!$AE$8,"Stage 5",G175&gt;Data!$AF$8,"Stage 6",G175&gt;Data!$AG$8,"Stage 7",G175&gt;Data!$AH$8,"Stage 8",G175&lt;=Data!$AH$8,"Stage 9"), _xlfn.IFS(G175&gt;Data!$Z$19,"...",G175&gt;Data!$AA$19,"Stage 1",G175&gt;Data!$AB$19,"Stage 2",G175&gt;Data!$AC$19,"Stage 3",G175&gt;Data!$AD$19,"Stage 4",G175&gt;Data!$AE$19,"Stage 5",G175&gt;Data!$AF$19,"Stage 6",G175&gt;Data!$AG$19,"Stage 7",G175&gt;Data!$AH$19,"Stage 8",G175&lt;=Data!$AH$19,"Stage 9")))))</f>
        <v/>
      </c>
      <c r="K175" s="266" t="str" cm="1">
        <f t="array" ref="K175">IFERROR(_xlfn.IFNA(
                      _xlfn.IFS(
                      G175="", "",
                      G175=0, "",
                      AND(E175="U9B",G175&lt;=Data!$AI$8), "U9 Boys record",
                      AND(E175="U11B",G175&lt;=Data!$AI$13), "U11 Boys record",
                      AND(E175="U9G",G175&lt;=Data!$AI$19), "U9 Girls record",
                      AND(E175="U11G",G175&lt;=Data!$AI$24), "U11 Girls record"
                       ),""), "")</f>
        <v/>
      </c>
      <c r="L175" s="26"/>
      <c r="P175" s="191">
        <f t="shared" si="10"/>
        <v>0</v>
      </c>
      <c r="Q175" s="192">
        <f t="shared" si="11"/>
        <v>0</v>
      </c>
      <c r="R175" s="193">
        <f t="shared" si="12"/>
        <v>0</v>
      </c>
      <c r="S175" s="192">
        <f t="shared" si="13"/>
        <v>0</v>
      </c>
      <c r="T175" s="194">
        <f t="shared" si="14"/>
        <v>0</v>
      </c>
    </row>
    <row r="176" spans="1:20" s="11" customFormat="1" ht="16" customHeight="1">
      <c r="A176" s="187" t="s">
        <v>3</v>
      </c>
      <c r="B176" s="188" t="str">
        <f>IF(ISNA(VLOOKUP($F176,DECLARATIONS!C$5:D$292,2,FALSE)),"",IF(VLOOKUP($F176,DECLARATIONS!C$5:D$292,2,FALSE)="","NOT DECLARED",IF(ISNA(_xlfn.TEXTBEFORE(VLOOKUP($F176,DECLARATIONS!C$5:D$292,2,FALSE)," ")),VLOOKUP($F176,DECLARATIONS!C$5:D$292,2,FALSE),_xlfn.TEXTBEFORE(VLOOKUP($F176,DECLARATIONS!C$5:D$292,2,FALSE)," "))))</f>
        <v/>
      </c>
      <c r="C176" s="188" t="str">
        <f>IF(ISNA(VLOOKUP($F176,DECLARATIONS!C$5:D$292,2,FALSE)),"",IF(VLOOKUP($F176,DECLARATIONS!C$5:D$292,2,FALSE)="","NOT DECLARED",IF(ISNA(_xlfn.TEXTAFTER(VLOOKUP($F176,DECLARATIONS!C$5:D$292,2,FALSE)," ")),VLOOKUP($F176,DECLARATIONS!C$5:D$292,2,FALSE),_xlfn.TEXTAFTER(VLOOKUP($F176,DECLARATIONS!C$5:D$292,2,FALSE)," "))))</f>
        <v/>
      </c>
      <c r="D176" s="188" t="str">
        <f>IF(ISNA(VLOOKUP($F176,DECLARATIONS!$C$5:$G$292,5,FALSE)),"",IF(VLOOKUP($F176,DECLARATIONS!$C$5:$G$292,5,FALSE)="","NOT DECLARED",VLOOKUP($F176,DECLARATIONS!$C$5:$G$292,5,FALSE)))</f>
        <v/>
      </c>
      <c r="E176" s="188" t="str">
        <f>IF(ISNA(VLOOKUP($F176,DECLARATIONS!$C$5:$F$292,4,FALSE)),"",IF(VLOOKUP($F176,DECLARATIONS!$C$5:$F$292,4,FALSE)="","NOT DECLARED",VLOOKUP($F176,DECLARATIONS!$C$5:$F$292,4,FALSE)&amp;LEFT(VLOOKUP($F176,DECLARATIONS!$C$5:$H$292,6,FALSE))))</f>
        <v/>
      </c>
      <c r="F176" s="91"/>
      <c r="G176" s="189">
        <v>0</v>
      </c>
      <c r="H176" s="188" t="str">
        <f>IF(ISNA(VLOOKUP(F176,DECLARATIONS!C$5:D$292,2,FALSE)),"",IF(VLOOKUP(F176,DECLARATIONS!C$5:D$292,2,FALSE)="","NOTDECLARED",VLOOKUP(F176,DECLARATIONS!C$5:D$292,2,FALSE)))</f>
        <v/>
      </c>
      <c r="I176" s="190">
        <f>IF(LOWER(G176)="dnf",1,IF(T176&lt;ScoringTable!C$3,ScoringTable!I$2,VLOOKUP((1000-T176),ScoringTable!H$2:I$95,2)))</f>
        <v>0</v>
      </c>
      <c r="J176" s="186" t="str" cm="1">
        <f t="array" ref="J176">IF(OR(ISBLANK(G176),G176=0), "", IF(NOT(ISNUMBER(G176)), "Not a valid time", IF(E176="","", IF(RIGHT(E176)="B", _xlfn.IFS(G176&gt;Data!$Z$8,"...",G176&gt;Data!$AA$8,"Stage 1",G176&gt;Data!$AB$8,"Stage 2",G176&gt;Data!$AC$8,"Stage 3",G176&gt;Data!$AD$8,"Stage 4",G176&gt;Data!$AE$8,"Stage 5",G176&gt;Data!$AF$8,"Stage 6",G176&gt;Data!$AG$8,"Stage 7",G176&gt;Data!$AH$8,"Stage 8",G176&lt;=Data!$AH$8,"Stage 9"), _xlfn.IFS(G176&gt;Data!$Z$19,"...",G176&gt;Data!$AA$19,"Stage 1",G176&gt;Data!$AB$19,"Stage 2",G176&gt;Data!$AC$19,"Stage 3",G176&gt;Data!$AD$19,"Stage 4",G176&gt;Data!$AE$19,"Stage 5",G176&gt;Data!$AF$19,"Stage 6",G176&gt;Data!$AG$19,"Stage 7",G176&gt;Data!$AH$19,"Stage 8",G176&lt;=Data!$AH$19,"Stage 9")))))</f>
        <v/>
      </c>
      <c r="K176" s="266" t="str" cm="1">
        <f t="array" ref="K176">IFERROR(_xlfn.IFNA(
                      _xlfn.IFS(
                      G176="", "",
                      G176=0, "",
                      AND(E176="U9B",G176&lt;=Data!$AI$8), "U9 Boys record",
                      AND(E176="U11B",G176&lt;=Data!$AI$13), "U11 Boys record",
                      AND(E176="U9G",G176&lt;=Data!$AI$19), "U9 Girls record",
                      AND(E176="U11G",G176&lt;=Data!$AI$24), "U11 Girls record"
                       ),""), "")</f>
        <v/>
      </c>
      <c r="L176" s="26"/>
      <c r="P176" s="191">
        <f t="shared" si="10"/>
        <v>0</v>
      </c>
      <c r="Q176" s="192">
        <f t="shared" si="11"/>
        <v>0</v>
      </c>
      <c r="R176" s="193">
        <f t="shared" si="12"/>
        <v>0</v>
      </c>
      <c r="S176" s="192">
        <f t="shared" si="13"/>
        <v>0</v>
      </c>
      <c r="T176" s="194">
        <f t="shared" si="14"/>
        <v>0</v>
      </c>
    </row>
    <row r="177" spans="1:20" s="11" customFormat="1" ht="16" customHeight="1">
      <c r="A177" s="187" t="s">
        <v>3</v>
      </c>
      <c r="B177" s="188" t="str">
        <f>IF(ISNA(VLOOKUP($F177,DECLARATIONS!C$5:D$292,2,FALSE)),"",IF(VLOOKUP($F177,DECLARATIONS!C$5:D$292,2,FALSE)="","NOT DECLARED",IF(ISNA(_xlfn.TEXTBEFORE(VLOOKUP($F177,DECLARATIONS!C$5:D$292,2,FALSE)," ")),VLOOKUP($F177,DECLARATIONS!C$5:D$292,2,FALSE),_xlfn.TEXTBEFORE(VLOOKUP($F177,DECLARATIONS!C$5:D$292,2,FALSE)," "))))</f>
        <v/>
      </c>
      <c r="C177" s="188" t="str">
        <f>IF(ISNA(VLOOKUP($F177,DECLARATIONS!C$5:D$292,2,FALSE)),"",IF(VLOOKUP($F177,DECLARATIONS!C$5:D$292,2,FALSE)="","NOT DECLARED",IF(ISNA(_xlfn.TEXTAFTER(VLOOKUP($F177,DECLARATIONS!C$5:D$292,2,FALSE)," ")),VLOOKUP($F177,DECLARATIONS!C$5:D$292,2,FALSE),_xlfn.TEXTAFTER(VLOOKUP($F177,DECLARATIONS!C$5:D$292,2,FALSE)," "))))</f>
        <v/>
      </c>
      <c r="D177" s="188" t="str">
        <f>IF(ISNA(VLOOKUP($F177,DECLARATIONS!$C$5:$G$292,5,FALSE)),"",IF(VLOOKUP($F177,DECLARATIONS!$C$5:$G$292,5,FALSE)="","NOT DECLARED",VLOOKUP($F177,DECLARATIONS!$C$5:$G$292,5,FALSE)))</f>
        <v/>
      </c>
      <c r="E177" s="188" t="str">
        <f>IF(ISNA(VLOOKUP($F177,DECLARATIONS!$C$5:$F$292,4,FALSE)),"",IF(VLOOKUP($F177,DECLARATIONS!$C$5:$F$292,4,FALSE)="","NOT DECLARED",VLOOKUP($F177,DECLARATIONS!$C$5:$F$292,4,FALSE)&amp;LEFT(VLOOKUP($F177,DECLARATIONS!$C$5:$H$292,6,FALSE))))</f>
        <v/>
      </c>
      <c r="F177" s="91"/>
      <c r="G177" s="189">
        <v>0</v>
      </c>
      <c r="H177" s="188" t="str">
        <f>IF(ISNA(VLOOKUP(F177,DECLARATIONS!C$5:D$292,2,FALSE)),"",IF(VLOOKUP(F177,DECLARATIONS!C$5:D$292,2,FALSE)="","NOTDECLARED",VLOOKUP(F177,DECLARATIONS!C$5:D$292,2,FALSE)))</f>
        <v/>
      </c>
      <c r="I177" s="190">
        <f>IF(LOWER(G177)="dnf",1,IF(T177&lt;ScoringTable!C$3,ScoringTable!I$2,VLOOKUP((1000-T177),ScoringTable!H$2:I$95,2)))</f>
        <v>0</v>
      </c>
      <c r="J177" s="186" t="str" cm="1">
        <f t="array" ref="J177">IF(OR(ISBLANK(G177),G177=0), "", IF(NOT(ISNUMBER(G177)), "Not a valid time", IF(E177="","", IF(RIGHT(E177)="B", _xlfn.IFS(G177&gt;Data!$Z$8,"...",G177&gt;Data!$AA$8,"Stage 1",G177&gt;Data!$AB$8,"Stage 2",G177&gt;Data!$AC$8,"Stage 3",G177&gt;Data!$AD$8,"Stage 4",G177&gt;Data!$AE$8,"Stage 5",G177&gt;Data!$AF$8,"Stage 6",G177&gt;Data!$AG$8,"Stage 7",G177&gt;Data!$AH$8,"Stage 8",G177&lt;=Data!$AH$8,"Stage 9"), _xlfn.IFS(G177&gt;Data!$Z$19,"...",G177&gt;Data!$AA$19,"Stage 1",G177&gt;Data!$AB$19,"Stage 2",G177&gt;Data!$AC$19,"Stage 3",G177&gt;Data!$AD$19,"Stage 4",G177&gt;Data!$AE$19,"Stage 5",G177&gt;Data!$AF$19,"Stage 6",G177&gt;Data!$AG$19,"Stage 7",G177&gt;Data!$AH$19,"Stage 8",G177&lt;=Data!$AH$19,"Stage 9")))))</f>
        <v/>
      </c>
      <c r="K177" s="266" t="str" cm="1">
        <f t="array" ref="K177">IFERROR(_xlfn.IFNA(
                      _xlfn.IFS(
                      G177="", "",
                      G177=0, "",
                      AND(E177="U9B",G177&lt;=Data!$AI$8), "U9 Boys record",
                      AND(E177="U11B",G177&lt;=Data!$AI$13), "U11 Boys record",
                      AND(E177="U9G",G177&lt;=Data!$AI$19), "U9 Girls record",
                      AND(E177="U11G",G177&lt;=Data!$AI$24), "U11 Girls record"
                       ),""), "")</f>
        <v/>
      </c>
      <c r="L177" s="26"/>
      <c r="P177" s="191">
        <f t="shared" si="10"/>
        <v>0</v>
      </c>
      <c r="Q177" s="192">
        <f t="shared" si="11"/>
        <v>0</v>
      </c>
      <c r="R177" s="193">
        <f t="shared" si="12"/>
        <v>0</v>
      </c>
      <c r="S177" s="192">
        <f t="shared" si="13"/>
        <v>0</v>
      </c>
      <c r="T177" s="194">
        <f t="shared" si="14"/>
        <v>0</v>
      </c>
    </row>
    <row r="178" spans="1:20" s="11" customFormat="1" ht="16" customHeight="1">
      <c r="A178" s="187" t="s">
        <v>3</v>
      </c>
      <c r="B178" s="188" t="str">
        <f>IF(ISNA(VLOOKUP($F178,DECLARATIONS!C$5:D$292,2,FALSE)),"",IF(VLOOKUP($F178,DECLARATIONS!C$5:D$292,2,FALSE)="","NOT DECLARED",IF(ISNA(_xlfn.TEXTBEFORE(VLOOKUP($F178,DECLARATIONS!C$5:D$292,2,FALSE)," ")),VLOOKUP($F178,DECLARATIONS!C$5:D$292,2,FALSE),_xlfn.TEXTBEFORE(VLOOKUP($F178,DECLARATIONS!C$5:D$292,2,FALSE)," "))))</f>
        <v/>
      </c>
      <c r="C178" s="188" t="str">
        <f>IF(ISNA(VLOOKUP($F178,DECLARATIONS!C$5:D$292,2,FALSE)),"",IF(VLOOKUP($F178,DECLARATIONS!C$5:D$292,2,FALSE)="","NOT DECLARED",IF(ISNA(_xlfn.TEXTAFTER(VLOOKUP($F178,DECLARATIONS!C$5:D$292,2,FALSE)," ")),VLOOKUP($F178,DECLARATIONS!C$5:D$292,2,FALSE),_xlfn.TEXTAFTER(VLOOKUP($F178,DECLARATIONS!C$5:D$292,2,FALSE)," "))))</f>
        <v/>
      </c>
      <c r="D178" s="188" t="str">
        <f>IF(ISNA(VLOOKUP($F178,DECLARATIONS!$C$5:$G$292,5,FALSE)),"",IF(VLOOKUP($F178,DECLARATIONS!$C$5:$G$292,5,FALSE)="","NOT DECLARED",VLOOKUP($F178,DECLARATIONS!$C$5:$G$292,5,FALSE)))</f>
        <v/>
      </c>
      <c r="E178" s="188" t="str">
        <f>IF(ISNA(VLOOKUP($F178,DECLARATIONS!$C$5:$F$292,4,FALSE)),"",IF(VLOOKUP($F178,DECLARATIONS!$C$5:$F$292,4,FALSE)="","NOT DECLARED",VLOOKUP($F178,DECLARATIONS!$C$5:$F$292,4,FALSE)&amp;LEFT(VLOOKUP($F178,DECLARATIONS!$C$5:$H$292,6,FALSE))))</f>
        <v/>
      </c>
      <c r="F178" s="91"/>
      <c r="G178" s="189">
        <v>0</v>
      </c>
      <c r="H178" s="188" t="str">
        <f>IF(ISNA(VLOOKUP(F178,DECLARATIONS!C$5:D$292,2,FALSE)),"",IF(VLOOKUP(F178,DECLARATIONS!C$5:D$292,2,FALSE)="","NOTDECLARED",VLOOKUP(F178,DECLARATIONS!C$5:D$292,2,FALSE)))</f>
        <v/>
      </c>
      <c r="I178" s="190">
        <f>IF(LOWER(G178)="dnf",1,IF(T178&lt;ScoringTable!C$3,ScoringTable!I$2,VLOOKUP((1000-T178),ScoringTable!H$2:I$95,2)))</f>
        <v>0</v>
      </c>
      <c r="J178" s="186" t="str" cm="1">
        <f t="array" ref="J178">IF(OR(ISBLANK(G178),G178=0), "", IF(NOT(ISNUMBER(G178)), "Not a valid time", IF(E178="","", IF(RIGHT(E178)="B", _xlfn.IFS(G178&gt;Data!$Z$8,"...",G178&gt;Data!$AA$8,"Stage 1",G178&gt;Data!$AB$8,"Stage 2",G178&gt;Data!$AC$8,"Stage 3",G178&gt;Data!$AD$8,"Stage 4",G178&gt;Data!$AE$8,"Stage 5",G178&gt;Data!$AF$8,"Stage 6",G178&gt;Data!$AG$8,"Stage 7",G178&gt;Data!$AH$8,"Stage 8",G178&lt;=Data!$AH$8,"Stage 9"), _xlfn.IFS(G178&gt;Data!$Z$19,"...",G178&gt;Data!$AA$19,"Stage 1",G178&gt;Data!$AB$19,"Stage 2",G178&gt;Data!$AC$19,"Stage 3",G178&gt;Data!$AD$19,"Stage 4",G178&gt;Data!$AE$19,"Stage 5",G178&gt;Data!$AF$19,"Stage 6",G178&gt;Data!$AG$19,"Stage 7",G178&gt;Data!$AH$19,"Stage 8",G178&lt;=Data!$AH$19,"Stage 9")))))</f>
        <v/>
      </c>
      <c r="K178" s="266" t="str" cm="1">
        <f t="array" ref="K178">IFERROR(_xlfn.IFNA(
                      _xlfn.IFS(
                      G178="", "",
                      G178=0, "",
                      AND(E178="U9B",G178&lt;=Data!$AI$8), "U9 Boys record",
                      AND(E178="U11B",G178&lt;=Data!$AI$13), "U11 Boys record",
                      AND(E178="U9G",G178&lt;=Data!$AI$19), "U9 Girls record",
                      AND(E178="U11G",G178&lt;=Data!$AI$24), "U11 Girls record"
                       ),""), "")</f>
        <v/>
      </c>
      <c r="L178" s="26"/>
      <c r="P178" s="191">
        <f t="shared" si="10"/>
        <v>0</v>
      </c>
      <c r="Q178" s="192">
        <f t="shared" si="11"/>
        <v>0</v>
      </c>
      <c r="R178" s="193">
        <f t="shared" si="12"/>
        <v>0</v>
      </c>
      <c r="S178" s="192">
        <f t="shared" si="13"/>
        <v>0</v>
      </c>
      <c r="T178" s="194">
        <f t="shared" si="14"/>
        <v>0</v>
      </c>
    </row>
    <row r="179" spans="1:20" s="11" customFormat="1" ht="16" customHeight="1">
      <c r="A179" s="187" t="s">
        <v>3</v>
      </c>
      <c r="B179" s="188" t="str">
        <f>IF(ISNA(VLOOKUP($F179,DECLARATIONS!C$5:D$292,2,FALSE)),"",IF(VLOOKUP($F179,DECLARATIONS!C$5:D$292,2,FALSE)="","NOT DECLARED",IF(ISNA(_xlfn.TEXTBEFORE(VLOOKUP($F179,DECLARATIONS!C$5:D$292,2,FALSE)," ")),VLOOKUP($F179,DECLARATIONS!C$5:D$292,2,FALSE),_xlfn.TEXTBEFORE(VLOOKUP($F179,DECLARATIONS!C$5:D$292,2,FALSE)," "))))</f>
        <v/>
      </c>
      <c r="C179" s="188" t="str">
        <f>IF(ISNA(VLOOKUP($F179,DECLARATIONS!C$5:D$292,2,FALSE)),"",IF(VLOOKUP($F179,DECLARATIONS!C$5:D$292,2,FALSE)="","NOT DECLARED",IF(ISNA(_xlfn.TEXTAFTER(VLOOKUP($F179,DECLARATIONS!C$5:D$292,2,FALSE)," ")),VLOOKUP($F179,DECLARATIONS!C$5:D$292,2,FALSE),_xlfn.TEXTAFTER(VLOOKUP($F179,DECLARATIONS!C$5:D$292,2,FALSE)," "))))</f>
        <v/>
      </c>
      <c r="D179" s="188" t="str">
        <f>IF(ISNA(VLOOKUP($F179,DECLARATIONS!$C$5:$G$292,5,FALSE)),"",IF(VLOOKUP($F179,DECLARATIONS!$C$5:$G$292,5,FALSE)="","NOT DECLARED",VLOOKUP($F179,DECLARATIONS!$C$5:$G$292,5,FALSE)))</f>
        <v/>
      </c>
      <c r="E179" s="188" t="str">
        <f>IF(ISNA(VLOOKUP($F179,DECLARATIONS!$C$5:$F$292,4,FALSE)),"",IF(VLOOKUP($F179,DECLARATIONS!$C$5:$F$292,4,FALSE)="","NOT DECLARED",VLOOKUP($F179,DECLARATIONS!$C$5:$F$292,4,FALSE)&amp;LEFT(VLOOKUP($F179,DECLARATIONS!$C$5:$H$292,6,FALSE))))</f>
        <v/>
      </c>
      <c r="F179" s="91"/>
      <c r="G179" s="189">
        <v>0</v>
      </c>
      <c r="H179" s="188" t="str">
        <f>IF(ISNA(VLOOKUP(F179,DECLARATIONS!C$5:D$292,2,FALSE)),"",IF(VLOOKUP(F179,DECLARATIONS!C$5:D$292,2,FALSE)="","NOTDECLARED",VLOOKUP(F179,DECLARATIONS!C$5:D$292,2,FALSE)))</f>
        <v/>
      </c>
      <c r="I179" s="190">
        <f>IF(LOWER(G179)="dnf",1,IF(T179&lt;ScoringTable!C$3,ScoringTable!I$2,VLOOKUP((1000-T179),ScoringTable!H$2:I$95,2)))</f>
        <v>0</v>
      </c>
      <c r="J179" s="186" t="str" cm="1">
        <f t="array" ref="J179">IF(OR(ISBLANK(G179),G179=0), "", IF(NOT(ISNUMBER(G179)), "Not a valid time", IF(E179="","", IF(RIGHT(E179)="B", _xlfn.IFS(G179&gt;Data!$Z$8,"...",G179&gt;Data!$AA$8,"Stage 1",G179&gt;Data!$AB$8,"Stage 2",G179&gt;Data!$AC$8,"Stage 3",G179&gt;Data!$AD$8,"Stage 4",G179&gt;Data!$AE$8,"Stage 5",G179&gt;Data!$AF$8,"Stage 6",G179&gt;Data!$AG$8,"Stage 7",G179&gt;Data!$AH$8,"Stage 8",G179&lt;=Data!$AH$8,"Stage 9"), _xlfn.IFS(G179&gt;Data!$Z$19,"...",G179&gt;Data!$AA$19,"Stage 1",G179&gt;Data!$AB$19,"Stage 2",G179&gt;Data!$AC$19,"Stage 3",G179&gt;Data!$AD$19,"Stage 4",G179&gt;Data!$AE$19,"Stage 5",G179&gt;Data!$AF$19,"Stage 6",G179&gt;Data!$AG$19,"Stage 7",G179&gt;Data!$AH$19,"Stage 8",G179&lt;=Data!$AH$19,"Stage 9")))))</f>
        <v/>
      </c>
      <c r="K179" s="266" t="str" cm="1">
        <f t="array" ref="K179">IFERROR(_xlfn.IFNA(
                      _xlfn.IFS(
                      G179="", "",
                      G179=0, "",
                      AND(E179="U9B",G179&lt;=Data!$AI$8), "U9 Boys record",
                      AND(E179="U11B",G179&lt;=Data!$AI$13), "U11 Boys record",
                      AND(E179="U9G",G179&lt;=Data!$AI$19), "U9 Girls record",
                      AND(E179="U11G",G179&lt;=Data!$AI$24), "U11 Girls record"
                       ),""), "")</f>
        <v/>
      </c>
      <c r="L179" s="26"/>
      <c r="P179" s="191">
        <f t="shared" si="10"/>
        <v>0</v>
      </c>
      <c r="Q179" s="192">
        <f t="shared" si="11"/>
        <v>0</v>
      </c>
      <c r="R179" s="193">
        <f t="shared" si="12"/>
        <v>0</v>
      </c>
      <c r="S179" s="192">
        <f t="shared" si="13"/>
        <v>0</v>
      </c>
      <c r="T179" s="194">
        <f t="shared" si="14"/>
        <v>0</v>
      </c>
    </row>
    <row r="180" spans="1:20" s="11" customFormat="1" ht="16" customHeight="1">
      <c r="A180" s="187" t="s">
        <v>3</v>
      </c>
      <c r="B180" s="188" t="str">
        <f>IF(ISNA(VLOOKUP($F180,DECLARATIONS!C$5:D$292,2,FALSE)),"",IF(VLOOKUP($F180,DECLARATIONS!C$5:D$292,2,FALSE)="","NOT DECLARED",IF(ISNA(_xlfn.TEXTBEFORE(VLOOKUP($F180,DECLARATIONS!C$5:D$292,2,FALSE)," ")),VLOOKUP($F180,DECLARATIONS!C$5:D$292,2,FALSE),_xlfn.TEXTBEFORE(VLOOKUP($F180,DECLARATIONS!C$5:D$292,2,FALSE)," "))))</f>
        <v/>
      </c>
      <c r="C180" s="188" t="str">
        <f>IF(ISNA(VLOOKUP($F180,DECLARATIONS!C$5:D$292,2,FALSE)),"",IF(VLOOKUP($F180,DECLARATIONS!C$5:D$292,2,FALSE)="","NOT DECLARED",IF(ISNA(_xlfn.TEXTAFTER(VLOOKUP($F180,DECLARATIONS!C$5:D$292,2,FALSE)," ")),VLOOKUP($F180,DECLARATIONS!C$5:D$292,2,FALSE),_xlfn.TEXTAFTER(VLOOKUP($F180,DECLARATIONS!C$5:D$292,2,FALSE)," "))))</f>
        <v/>
      </c>
      <c r="D180" s="188" t="str">
        <f>IF(ISNA(VLOOKUP($F180,DECLARATIONS!$C$5:$G$292,5,FALSE)),"",IF(VLOOKUP($F180,DECLARATIONS!$C$5:$G$292,5,FALSE)="","NOT DECLARED",VLOOKUP($F180,DECLARATIONS!$C$5:$G$292,5,FALSE)))</f>
        <v/>
      </c>
      <c r="E180" s="188" t="str">
        <f>IF(ISNA(VLOOKUP($F180,DECLARATIONS!$C$5:$F$292,4,FALSE)),"",IF(VLOOKUP($F180,DECLARATIONS!$C$5:$F$292,4,FALSE)="","NOT DECLARED",VLOOKUP($F180,DECLARATIONS!$C$5:$F$292,4,FALSE)&amp;LEFT(VLOOKUP($F180,DECLARATIONS!$C$5:$H$292,6,FALSE))))</f>
        <v/>
      </c>
      <c r="F180" s="91"/>
      <c r="G180" s="189">
        <v>0</v>
      </c>
      <c r="H180" s="188" t="str">
        <f>IF(ISNA(VLOOKUP(F180,DECLARATIONS!C$5:D$292,2,FALSE)),"",IF(VLOOKUP(F180,DECLARATIONS!C$5:D$292,2,FALSE)="","NOTDECLARED",VLOOKUP(F180,DECLARATIONS!C$5:D$292,2,FALSE)))</f>
        <v/>
      </c>
      <c r="I180" s="190">
        <f>IF(LOWER(G180)="dnf",1,IF(T180&lt;ScoringTable!C$3,ScoringTable!I$2,VLOOKUP((1000-T180),ScoringTable!H$2:I$95,2)))</f>
        <v>0</v>
      </c>
      <c r="J180" s="186" t="str" cm="1">
        <f t="array" ref="J180">IF(OR(ISBLANK(G180),G180=0), "", IF(NOT(ISNUMBER(G180)), "Not a valid time", IF(E180="","", IF(RIGHT(E180)="B", _xlfn.IFS(G180&gt;Data!$Z$8,"...",G180&gt;Data!$AA$8,"Stage 1",G180&gt;Data!$AB$8,"Stage 2",G180&gt;Data!$AC$8,"Stage 3",G180&gt;Data!$AD$8,"Stage 4",G180&gt;Data!$AE$8,"Stage 5",G180&gt;Data!$AF$8,"Stage 6",G180&gt;Data!$AG$8,"Stage 7",G180&gt;Data!$AH$8,"Stage 8",G180&lt;=Data!$AH$8,"Stage 9"), _xlfn.IFS(G180&gt;Data!$Z$19,"...",G180&gt;Data!$AA$19,"Stage 1",G180&gt;Data!$AB$19,"Stage 2",G180&gt;Data!$AC$19,"Stage 3",G180&gt;Data!$AD$19,"Stage 4",G180&gt;Data!$AE$19,"Stage 5",G180&gt;Data!$AF$19,"Stage 6",G180&gt;Data!$AG$19,"Stage 7",G180&gt;Data!$AH$19,"Stage 8",G180&lt;=Data!$AH$19,"Stage 9")))))</f>
        <v/>
      </c>
      <c r="K180" s="266" t="str" cm="1">
        <f t="array" ref="K180">IFERROR(_xlfn.IFNA(
                      _xlfn.IFS(
                      G180="", "",
                      G180=0, "",
                      AND(E180="U9B",G180&lt;=Data!$AI$8), "U9 Boys record",
                      AND(E180="U11B",G180&lt;=Data!$AI$13), "U11 Boys record",
                      AND(E180="U9G",G180&lt;=Data!$AI$19), "U9 Girls record",
                      AND(E180="U11G",G180&lt;=Data!$AI$24), "U11 Girls record"
                       ),""), "")</f>
        <v/>
      </c>
      <c r="L180" s="26"/>
      <c r="P180" s="191">
        <f t="shared" si="10"/>
        <v>0</v>
      </c>
      <c r="Q180" s="192">
        <f t="shared" si="11"/>
        <v>0</v>
      </c>
      <c r="R180" s="193">
        <f t="shared" si="12"/>
        <v>0</v>
      </c>
      <c r="S180" s="192">
        <f t="shared" si="13"/>
        <v>0</v>
      </c>
      <c r="T180" s="194">
        <f t="shared" si="14"/>
        <v>0</v>
      </c>
    </row>
    <row r="181" spans="1:20" s="11" customFormat="1" ht="16" customHeight="1">
      <c r="A181" s="187" t="s">
        <v>3</v>
      </c>
      <c r="B181" s="188" t="str">
        <f>IF(ISNA(VLOOKUP($F181,DECLARATIONS!C$5:D$292,2,FALSE)),"",IF(VLOOKUP($F181,DECLARATIONS!C$5:D$292,2,FALSE)="","NOT DECLARED",IF(ISNA(_xlfn.TEXTBEFORE(VLOOKUP($F181,DECLARATIONS!C$5:D$292,2,FALSE)," ")),VLOOKUP($F181,DECLARATIONS!C$5:D$292,2,FALSE),_xlfn.TEXTBEFORE(VLOOKUP($F181,DECLARATIONS!C$5:D$292,2,FALSE)," "))))</f>
        <v/>
      </c>
      <c r="C181" s="188" t="str">
        <f>IF(ISNA(VLOOKUP($F181,DECLARATIONS!C$5:D$292,2,FALSE)),"",IF(VLOOKUP($F181,DECLARATIONS!C$5:D$292,2,FALSE)="","NOT DECLARED",IF(ISNA(_xlfn.TEXTAFTER(VLOOKUP($F181,DECLARATIONS!C$5:D$292,2,FALSE)," ")),VLOOKUP($F181,DECLARATIONS!C$5:D$292,2,FALSE),_xlfn.TEXTAFTER(VLOOKUP($F181,DECLARATIONS!C$5:D$292,2,FALSE)," "))))</f>
        <v/>
      </c>
      <c r="D181" s="188" t="str">
        <f>IF(ISNA(VLOOKUP($F181,DECLARATIONS!$C$5:$G$292,5,FALSE)),"",IF(VLOOKUP($F181,DECLARATIONS!$C$5:$G$292,5,FALSE)="","NOT DECLARED",VLOOKUP($F181,DECLARATIONS!$C$5:$G$292,5,FALSE)))</f>
        <v/>
      </c>
      <c r="E181" s="188" t="str">
        <f>IF(ISNA(VLOOKUP($F181,DECLARATIONS!$C$5:$F$292,4,FALSE)),"",IF(VLOOKUP($F181,DECLARATIONS!$C$5:$F$292,4,FALSE)="","NOT DECLARED",VLOOKUP($F181,DECLARATIONS!$C$5:$F$292,4,FALSE)&amp;LEFT(VLOOKUP($F181,DECLARATIONS!$C$5:$H$292,6,FALSE))))</f>
        <v/>
      </c>
      <c r="F181" s="91"/>
      <c r="G181" s="189">
        <v>0</v>
      </c>
      <c r="H181" s="188" t="str">
        <f>IF(ISNA(VLOOKUP(F181,DECLARATIONS!C$5:D$292,2,FALSE)),"",IF(VLOOKUP(F181,DECLARATIONS!C$5:D$292,2,FALSE)="","NOTDECLARED",VLOOKUP(F181,DECLARATIONS!C$5:D$292,2,FALSE)))</f>
        <v/>
      </c>
      <c r="I181" s="190">
        <f>IF(LOWER(G181)="dnf",1,IF(T181&lt;ScoringTable!C$3,ScoringTable!I$2,VLOOKUP((1000-T181),ScoringTable!H$2:I$95,2)))</f>
        <v>0</v>
      </c>
      <c r="J181" s="186" t="str" cm="1">
        <f t="array" ref="J181">IF(OR(ISBLANK(G181),G181=0), "", IF(NOT(ISNUMBER(G181)), "Not a valid time", IF(E181="","", IF(RIGHT(E181)="B", _xlfn.IFS(G181&gt;Data!$Z$8,"...",G181&gt;Data!$AA$8,"Stage 1",G181&gt;Data!$AB$8,"Stage 2",G181&gt;Data!$AC$8,"Stage 3",G181&gt;Data!$AD$8,"Stage 4",G181&gt;Data!$AE$8,"Stage 5",G181&gt;Data!$AF$8,"Stage 6",G181&gt;Data!$AG$8,"Stage 7",G181&gt;Data!$AH$8,"Stage 8",G181&lt;=Data!$AH$8,"Stage 9"), _xlfn.IFS(G181&gt;Data!$Z$19,"...",G181&gt;Data!$AA$19,"Stage 1",G181&gt;Data!$AB$19,"Stage 2",G181&gt;Data!$AC$19,"Stage 3",G181&gt;Data!$AD$19,"Stage 4",G181&gt;Data!$AE$19,"Stage 5",G181&gt;Data!$AF$19,"Stage 6",G181&gt;Data!$AG$19,"Stage 7",G181&gt;Data!$AH$19,"Stage 8",G181&lt;=Data!$AH$19,"Stage 9")))))</f>
        <v/>
      </c>
      <c r="K181" s="266" t="str" cm="1">
        <f t="array" ref="K181">IFERROR(_xlfn.IFNA(
                      _xlfn.IFS(
                      G181="", "",
                      G181=0, "",
                      AND(E181="U9B",G181&lt;=Data!$AI$8), "U9 Boys record",
                      AND(E181="U11B",G181&lt;=Data!$AI$13), "U11 Boys record",
                      AND(E181="U9G",G181&lt;=Data!$AI$19), "U9 Girls record",
                      AND(E181="U11G",G181&lt;=Data!$AI$24), "U11 Girls record"
                       ),""), "")</f>
        <v/>
      </c>
      <c r="L181" s="26"/>
      <c r="P181" s="191">
        <f t="shared" si="10"/>
        <v>0</v>
      </c>
      <c r="Q181" s="192">
        <f t="shared" si="11"/>
        <v>0</v>
      </c>
      <c r="R181" s="193">
        <f t="shared" si="12"/>
        <v>0</v>
      </c>
      <c r="S181" s="192">
        <f t="shared" si="13"/>
        <v>0</v>
      </c>
      <c r="T181" s="194">
        <f t="shared" si="14"/>
        <v>0</v>
      </c>
    </row>
    <row r="182" spans="1:20" s="11" customFormat="1" ht="16" customHeight="1">
      <c r="A182" s="187" t="s">
        <v>3</v>
      </c>
      <c r="B182" s="188" t="str">
        <f>IF(ISNA(VLOOKUP($F182,DECLARATIONS!C$5:D$292,2,FALSE)),"",IF(VLOOKUP($F182,DECLARATIONS!C$5:D$292,2,FALSE)="","NOT DECLARED",IF(ISNA(_xlfn.TEXTBEFORE(VLOOKUP($F182,DECLARATIONS!C$5:D$292,2,FALSE)," ")),VLOOKUP($F182,DECLARATIONS!C$5:D$292,2,FALSE),_xlfn.TEXTBEFORE(VLOOKUP($F182,DECLARATIONS!C$5:D$292,2,FALSE)," "))))</f>
        <v/>
      </c>
      <c r="C182" s="188" t="str">
        <f>IF(ISNA(VLOOKUP($F182,DECLARATIONS!C$5:D$292,2,FALSE)),"",IF(VLOOKUP($F182,DECLARATIONS!C$5:D$292,2,FALSE)="","NOT DECLARED",IF(ISNA(_xlfn.TEXTAFTER(VLOOKUP($F182,DECLARATIONS!C$5:D$292,2,FALSE)," ")),VLOOKUP($F182,DECLARATIONS!C$5:D$292,2,FALSE),_xlfn.TEXTAFTER(VLOOKUP($F182,DECLARATIONS!C$5:D$292,2,FALSE)," "))))</f>
        <v/>
      </c>
      <c r="D182" s="188" t="str">
        <f>IF(ISNA(VLOOKUP($F182,DECLARATIONS!$C$5:$G$292,5,FALSE)),"",IF(VLOOKUP($F182,DECLARATIONS!$C$5:$G$292,5,FALSE)="","NOT DECLARED",VLOOKUP($F182,DECLARATIONS!$C$5:$G$292,5,FALSE)))</f>
        <v/>
      </c>
      <c r="E182" s="188" t="str">
        <f>IF(ISNA(VLOOKUP($F182,DECLARATIONS!$C$5:$F$292,4,FALSE)),"",IF(VLOOKUP($F182,DECLARATIONS!$C$5:$F$292,4,FALSE)="","NOT DECLARED",VLOOKUP($F182,DECLARATIONS!$C$5:$F$292,4,FALSE)&amp;LEFT(VLOOKUP($F182,DECLARATIONS!$C$5:$H$292,6,FALSE))))</f>
        <v/>
      </c>
      <c r="F182" s="91"/>
      <c r="G182" s="189">
        <v>0</v>
      </c>
      <c r="H182" s="188" t="str">
        <f>IF(ISNA(VLOOKUP(F182,DECLARATIONS!C$5:D$292,2,FALSE)),"",IF(VLOOKUP(F182,DECLARATIONS!C$5:D$292,2,FALSE)="","NOTDECLARED",VLOOKUP(F182,DECLARATIONS!C$5:D$292,2,FALSE)))</f>
        <v/>
      </c>
      <c r="I182" s="190">
        <f>IF(LOWER(G182)="dnf",1,IF(T182&lt;ScoringTable!C$3,ScoringTable!I$2,VLOOKUP((1000-T182),ScoringTable!H$2:I$95,2)))</f>
        <v>0</v>
      </c>
      <c r="J182" s="186" t="str" cm="1">
        <f t="array" ref="J182">IF(OR(ISBLANK(G182),G182=0), "", IF(NOT(ISNUMBER(G182)), "Not a valid time", IF(E182="","", IF(RIGHT(E182)="B", _xlfn.IFS(G182&gt;Data!$Z$8,"...",G182&gt;Data!$AA$8,"Stage 1",G182&gt;Data!$AB$8,"Stage 2",G182&gt;Data!$AC$8,"Stage 3",G182&gt;Data!$AD$8,"Stage 4",G182&gt;Data!$AE$8,"Stage 5",G182&gt;Data!$AF$8,"Stage 6",G182&gt;Data!$AG$8,"Stage 7",G182&gt;Data!$AH$8,"Stage 8",G182&lt;=Data!$AH$8,"Stage 9"), _xlfn.IFS(G182&gt;Data!$Z$19,"...",G182&gt;Data!$AA$19,"Stage 1",G182&gt;Data!$AB$19,"Stage 2",G182&gt;Data!$AC$19,"Stage 3",G182&gt;Data!$AD$19,"Stage 4",G182&gt;Data!$AE$19,"Stage 5",G182&gt;Data!$AF$19,"Stage 6",G182&gt;Data!$AG$19,"Stage 7",G182&gt;Data!$AH$19,"Stage 8",G182&lt;=Data!$AH$19,"Stage 9")))))</f>
        <v/>
      </c>
      <c r="K182" s="266" t="str" cm="1">
        <f t="array" ref="K182">IFERROR(_xlfn.IFNA(
                      _xlfn.IFS(
                      G182="", "",
                      G182=0, "",
                      AND(E182="U9B",G182&lt;=Data!$AI$8), "U9 Boys record",
                      AND(E182="U11B",G182&lt;=Data!$AI$13), "U11 Boys record",
                      AND(E182="U9G",G182&lt;=Data!$AI$19), "U9 Girls record",
                      AND(E182="U11G",G182&lt;=Data!$AI$24), "U11 Girls record"
                       ),""), "")</f>
        <v/>
      </c>
      <c r="L182" s="26"/>
      <c r="P182" s="191">
        <f t="shared" si="10"/>
        <v>0</v>
      </c>
      <c r="Q182" s="192">
        <f t="shared" si="11"/>
        <v>0</v>
      </c>
      <c r="R182" s="193">
        <f t="shared" si="12"/>
        <v>0</v>
      </c>
      <c r="S182" s="192">
        <f t="shared" si="13"/>
        <v>0</v>
      </c>
      <c r="T182" s="194">
        <f t="shared" si="14"/>
        <v>0</v>
      </c>
    </row>
    <row r="183" spans="1:20" s="11" customFormat="1" ht="16" customHeight="1">
      <c r="A183" s="187" t="s">
        <v>3</v>
      </c>
      <c r="B183" s="188" t="str">
        <f>IF(ISNA(VLOOKUP($F183,DECLARATIONS!C$5:D$292,2,FALSE)),"",IF(VLOOKUP($F183,DECLARATIONS!C$5:D$292,2,FALSE)="","NOT DECLARED",IF(ISNA(_xlfn.TEXTBEFORE(VLOOKUP($F183,DECLARATIONS!C$5:D$292,2,FALSE)," ")),VLOOKUP($F183,DECLARATIONS!C$5:D$292,2,FALSE),_xlfn.TEXTBEFORE(VLOOKUP($F183,DECLARATIONS!C$5:D$292,2,FALSE)," "))))</f>
        <v/>
      </c>
      <c r="C183" s="188" t="str">
        <f>IF(ISNA(VLOOKUP($F183,DECLARATIONS!C$5:D$292,2,FALSE)),"",IF(VLOOKUP($F183,DECLARATIONS!C$5:D$292,2,FALSE)="","NOT DECLARED",IF(ISNA(_xlfn.TEXTAFTER(VLOOKUP($F183,DECLARATIONS!C$5:D$292,2,FALSE)," ")),VLOOKUP($F183,DECLARATIONS!C$5:D$292,2,FALSE),_xlfn.TEXTAFTER(VLOOKUP($F183,DECLARATIONS!C$5:D$292,2,FALSE)," "))))</f>
        <v/>
      </c>
      <c r="D183" s="188" t="str">
        <f>IF(ISNA(VLOOKUP($F183,DECLARATIONS!$C$5:$G$292,5,FALSE)),"",IF(VLOOKUP($F183,DECLARATIONS!$C$5:$G$292,5,FALSE)="","NOT DECLARED",VLOOKUP($F183,DECLARATIONS!$C$5:$G$292,5,FALSE)))</f>
        <v/>
      </c>
      <c r="E183" s="188" t="str">
        <f>IF(ISNA(VLOOKUP($F183,DECLARATIONS!$C$5:$F$292,4,FALSE)),"",IF(VLOOKUP($F183,DECLARATIONS!$C$5:$F$292,4,FALSE)="","NOT DECLARED",VLOOKUP($F183,DECLARATIONS!$C$5:$F$292,4,FALSE)&amp;LEFT(VLOOKUP($F183,DECLARATIONS!$C$5:$H$292,6,FALSE))))</f>
        <v/>
      </c>
      <c r="F183" s="91"/>
      <c r="G183" s="189">
        <v>0</v>
      </c>
      <c r="H183" s="188" t="str">
        <f>IF(ISNA(VLOOKUP(F183,DECLARATIONS!C$5:D$292,2,FALSE)),"",IF(VLOOKUP(F183,DECLARATIONS!C$5:D$292,2,FALSE)="","NOTDECLARED",VLOOKUP(F183,DECLARATIONS!C$5:D$292,2,FALSE)))</f>
        <v/>
      </c>
      <c r="I183" s="190">
        <f>IF(LOWER(G183)="dnf",1,IF(T183&lt;ScoringTable!C$3,ScoringTable!I$2,VLOOKUP((1000-T183),ScoringTable!H$2:I$95,2)))</f>
        <v>0</v>
      </c>
      <c r="J183" s="186" t="str" cm="1">
        <f t="array" ref="J183">IF(OR(ISBLANK(G183),G183=0), "", IF(NOT(ISNUMBER(G183)), "Not a valid time", IF(E183="","", IF(RIGHT(E183)="B", _xlfn.IFS(G183&gt;Data!$Z$8,"...",G183&gt;Data!$AA$8,"Stage 1",G183&gt;Data!$AB$8,"Stage 2",G183&gt;Data!$AC$8,"Stage 3",G183&gt;Data!$AD$8,"Stage 4",G183&gt;Data!$AE$8,"Stage 5",G183&gt;Data!$AF$8,"Stage 6",G183&gt;Data!$AG$8,"Stage 7",G183&gt;Data!$AH$8,"Stage 8",G183&lt;=Data!$AH$8,"Stage 9"), _xlfn.IFS(G183&gt;Data!$Z$19,"...",G183&gt;Data!$AA$19,"Stage 1",G183&gt;Data!$AB$19,"Stage 2",G183&gt;Data!$AC$19,"Stage 3",G183&gt;Data!$AD$19,"Stage 4",G183&gt;Data!$AE$19,"Stage 5",G183&gt;Data!$AF$19,"Stage 6",G183&gt;Data!$AG$19,"Stage 7",G183&gt;Data!$AH$19,"Stage 8",G183&lt;=Data!$AH$19,"Stage 9")))))</f>
        <v/>
      </c>
      <c r="K183" s="266" t="str" cm="1">
        <f t="array" ref="K183">IFERROR(_xlfn.IFNA(
                      _xlfn.IFS(
                      G183="", "",
                      G183=0, "",
                      AND(E183="U9B",G183&lt;=Data!$AI$8), "U9 Boys record",
                      AND(E183="U11B",G183&lt;=Data!$AI$13), "U11 Boys record",
                      AND(E183="U9G",G183&lt;=Data!$AI$19), "U9 Girls record",
                      AND(E183="U11G",G183&lt;=Data!$AI$24), "U11 Girls record"
                       ),""), "")</f>
        <v/>
      </c>
      <c r="L183" s="26"/>
      <c r="P183" s="191">
        <f t="shared" si="10"/>
        <v>0</v>
      </c>
      <c r="Q183" s="192">
        <f t="shared" si="11"/>
        <v>0</v>
      </c>
      <c r="R183" s="193">
        <f t="shared" si="12"/>
        <v>0</v>
      </c>
      <c r="S183" s="192">
        <f t="shared" si="13"/>
        <v>0</v>
      </c>
      <c r="T183" s="194">
        <f t="shared" si="14"/>
        <v>0</v>
      </c>
    </row>
    <row r="184" spans="1:20" s="11" customFormat="1" ht="16" customHeight="1">
      <c r="A184" s="187" t="s">
        <v>3</v>
      </c>
      <c r="B184" s="188" t="str">
        <f>IF(ISNA(VLOOKUP($F184,DECLARATIONS!C$5:D$292,2,FALSE)),"",IF(VLOOKUP($F184,DECLARATIONS!C$5:D$292,2,FALSE)="","NOT DECLARED",IF(ISNA(_xlfn.TEXTBEFORE(VLOOKUP($F184,DECLARATIONS!C$5:D$292,2,FALSE)," ")),VLOOKUP($F184,DECLARATIONS!C$5:D$292,2,FALSE),_xlfn.TEXTBEFORE(VLOOKUP($F184,DECLARATIONS!C$5:D$292,2,FALSE)," "))))</f>
        <v/>
      </c>
      <c r="C184" s="188" t="str">
        <f>IF(ISNA(VLOOKUP($F184,DECLARATIONS!C$5:D$292,2,FALSE)),"",IF(VLOOKUP($F184,DECLARATIONS!C$5:D$292,2,FALSE)="","NOT DECLARED",IF(ISNA(_xlfn.TEXTAFTER(VLOOKUP($F184,DECLARATIONS!C$5:D$292,2,FALSE)," ")),VLOOKUP($F184,DECLARATIONS!C$5:D$292,2,FALSE),_xlfn.TEXTAFTER(VLOOKUP($F184,DECLARATIONS!C$5:D$292,2,FALSE)," "))))</f>
        <v/>
      </c>
      <c r="D184" s="188" t="str">
        <f>IF(ISNA(VLOOKUP($F184,DECLARATIONS!$C$5:$G$292,5,FALSE)),"",IF(VLOOKUP($F184,DECLARATIONS!$C$5:$G$292,5,FALSE)="","NOT DECLARED",VLOOKUP($F184,DECLARATIONS!$C$5:$G$292,5,FALSE)))</f>
        <v/>
      </c>
      <c r="E184" s="188" t="str">
        <f>IF(ISNA(VLOOKUP($F184,DECLARATIONS!$C$5:$F$292,4,FALSE)),"",IF(VLOOKUP($F184,DECLARATIONS!$C$5:$F$292,4,FALSE)="","NOT DECLARED",VLOOKUP($F184,DECLARATIONS!$C$5:$F$292,4,FALSE)&amp;LEFT(VLOOKUP($F184,DECLARATIONS!$C$5:$H$292,6,FALSE))))</f>
        <v/>
      </c>
      <c r="F184" s="91"/>
      <c r="G184" s="189">
        <v>0</v>
      </c>
      <c r="H184" s="188" t="str">
        <f>IF(ISNA(VLOOKUP(F184,DECLARATIONS!C$5:D$292,2,FALSE)),"",IF(VLOOKUP(F184,DECLARATIONS!C$5:D$292,2,FALSE)="","NOTDECLARED",VLOOKUP(F184,DECLARATIONS!C$5:D$292,2,FALSE)))</f>
        <v/>
      </c>
      <c r="I184" s="190">
        <f>IF(LOWER(G184)="dnf",1,IF(T184&lt;ScoringTable!C$3,ScoringTable!I$2,VLOOKUP((1000-T184),ScoringTable!H$2:I$95,2)))</f>
        <v>0</v>
      </c>
      <c r="J184" s="186" t="str" cm="1">
        <f t="array" ref="J184">IF(OR(ISBLANK(G184),G184=0), "", IF(NOT(ISNUMBER(G184)), "Not a valid time", IF(E184="","", IF(RIGHT(E184)="B", _xlfn.IFS(G184&gt;Data!$Z$8,"...",G184&gt;Data!$AA$8,"Stage 1",G184&gt;Data!$AB$8,"Stage 2",G184&gt;Data!$AC$8,"Stage 3",G184&gt;Data!$AD$8,"Stage 4",G184&gt;Data!$AE$8,"Stage 5",G184&gt;Data!$AF$8,"Stage 6",G184&gt;Data!$AG$8,"Stage 7",G184&gt;Data!$AH$8,"Stage 8",G184&lt;=Data!$AH$8,"Stage 9"), _xlfn.IFS(G184&gt;Data!$Z$19,"...",G184&gt;Data!$AA$19,"Stage 1",G184&gt;Data!$AB$19,"Stage 2",G184&gt;Data!$AC$19,"Stage 3",G184&gt;Data!$AD$19,"Stage 4",G184&gt;Data!$AE$19,"Stage 5",G184&gt;Data!$AF$19,"Stage 6",G184&gt;Data!$AG$19,"Stage 7",G184&gt;Data!$AH$19,"Stage 8",G184&lt;=Data!$AH$19,"Stage 9")))))</f>
        <v/>
      </c>
      <c r="K184" s="266" t="str" cm="1">
        <f t="array" ref="K184">IFERROR(_xlfn.IFNA(
                      _xlfn.IFS(
                      G184="", "",
                      G184=0, "",
                      AND(E184="U9B",G184&lt;=Data!$AI$8), "U9 Boys record",
                      AND(E184="U11B",G184&lt;=Data!$AI$13), "U11 Boys record",
                      AND(E184="U9G",G184&lt;=Data!$AI$19), "U9 Girls record",
                      AND(E184="U11G",G184&lt;=Data!$AI$24), "U11 Girls record"
                       ),""), "")</f>
        <v/>
      </c>
      <c r="L184" s="26"/>
      <c r="P184" s="191">
        <f t="shared" si="10"/>
        <v>0</v>
      </c>
      <c r="Q184" s="192">
        <f t="shared" si="11"/>
        <v>0</v>
      </c>
      <c r="R184" s="193">
        <f t="shared" si="12"/>
        <v>0</v>
      </c>
      <c r="S184" s="192">
        <f t="shared" si="13"/>
        <v>0</v>
      </c>
      <c r="T184" s="194">
        <f t="shared" si="14"/>
        <v>0</v>
      </c>
    </row>
    <row r="185" spans="1:20" s="11" customFormat="1" ht="16" customHeight="1">
      <c r="A185" s="187" t="s">
        <v>3</v>
      </c>
      <c r="B185" s="188" t="str">
        <f>IF(ISNA(VLOOKUP($F185,DECLARATIONS!C$5:D$292,2,FALSE)),"",IF(VLOOKUP($F185,DECLARATIONS!C$5:D$292,2,FALSE)="","NOT DECLARED",IF(ISNA(_xlfn.TEXTBEFORE(VLOOKUP($F185,DECLARATIONS!C$5:D$292,2,FALSE)," ")),VLOOKUP($F185,DECLARATIONS!C$5:D$292,2,FALSE),_xlfn.TEXTBEFORE(VLOOKUP($F185,DECLARATIONS!C$5:D$292,2,FALSE)," "))))</f>
        <v/>
      </c>
      <c r="C185" s="188" t="str">
        <f>IF(ISNA(VLOOKUP($F185,DECLARATIONS!C$5:D$292,2,FALSE)),"",IF(VLOOKUP($F185,DECLARATIONS!C$5:D$292,2,FALSE)="","NOT DECLARED",IF(ISNA(_xlfn.TEXTAFTER(VLOOKUP($F185,DECLARATIONS!C$5:D$292,2,FALSE)," ")),VLOOKUP($F185,DECLARATIONS!C$5:D$292,2,FALSE),_xlfn.TEXTAFTER(VLOOKUP($F185,DECLARATIONS!C$5:D$292,2,FALSE)," "))))</f>
        <v/>
      </c>
      <c r="D185" s="188" t="str">
        <f>IF(ISNA(VLOOKUP($F185,DECLARATIONS!$C$5:$G$292,5,FALSE)),"",IF(VLOOKUP($F185,DECLARATIONS!$C$5:$G$292,5,FALSE)="","NOT DECLARED",VLOOKUP($F185,DECLARATIONS!$C$5:$G$292,5,FALSE)))</f>
        <v/>
      </c>
      <c r="E185" s="188" t="str">
        <f>IF(ISNA(VLOOKUP($F185,DECLARATIONS!$C$5:$F$292,4,FALSE)),"",IF(VLOOKUP($F185,DECLARATIONS!$C$5:$F$292,4,FALSE)="","NOT DECLARED",VLOOKUP($F185,DECLARATIONS!$C$5:$F$292,4,FALSE)&amp;LEFT(VLOOKUP($F185,DECLARATIONS!$C$5:$H$292,6,FALSE))))</f>
        <v/>
      </c>
      <c r="F185" s="91"/>
      <c r="G185" s="189">
        <v>0</v>
      </c>
      <c r="H185" s="188" t="str">
        <f>IF(ISNA(VLOOKUP(F185,DECLARATIONS!C$5:D$292,2,FALSE)),"",IF(VLOOKUP(F185,DECLARATIONS!C$5:D$292,2,FALSE)="","NOTDECLARED",VLOOKUP(F185,DECLARATIONS!C$5:D$292,2,FALSE)))</f>
        <v/>
      </c>
      <c r="I185" s="190">
        <f>IF(LOWER(G185)="dnf",1,IF(T185&lt;ScoringTable!C$3,ScoringTable!I$2,VLOOKUP((1000-T185),ScoringTable!H$2:I$95,2)))</f>
        <v>0</v>
      </c>
      <c r="J185" s="186" t="str" cm="1">
        <f t="array" ref="J185">IF(OR(ISBLANK(G185),G185=0), "", IF(NOT(ISNUMBER(G185)), "Not a valid time", IF(E185="","", IF(RIGHT(E185)="B", _xlfn.IFS(G185&gt;Data!$Z$8,"...",G185&gt;Data!$AA$8,"Stage 1",G185&gt;Data!$AB$8,"Stage 2",G185&gt;Data!$AC$8,"Stage 3",G185&gt;Data!$AD$8,"Stage 4",G185&gt;Data!$AE$8,"Stage 5",G185&gt;Data!$AF$8,"Stage 6",G185&gt;Data!$AG$8,"Stage 7",G185&gt;Data!$AH$8,"Stage 8",G185&lt;=Data!$AH$8,"Stage 9"), _xlfn.IFS(G185&gt;Data!$Z$19,"...",G185&gt;Data!$AA$19,"Stage 1",G185&gt;Data!$AB$19,"Stage 2",G185&gt;Data!$AC$19,"Stage 3",G185&gt;Data!$AD$19,"Stage 4",G185&gt;Data!$AE$19,"Stage 5",G185&gt;Data!$AF$19,"Stage 6",G185&gt;Data!$AG$19,"Stage 7",G185&gt;Data!$AH$19,"Stage 8",G185&lt;=Data!$AH$19,"Stage 9")))))</f>
        <v/>
      </c>
      <c r="K185" s="266" t="str" cm="1">
        <f t="array" ref="K185">IFERROR(_xlfn.IFNA(
                      _xlfn.IFS(
                      G185="", "",
                      G185=0, "",
                      AND(E185="U9B",G185&lt;=Data!$AI$8), "U9 Boys record",
                      AND(E185="U11B",G185&lt;=Data!$AI$13), "U11 Boys record",
                      AND(E185="U9G",G185&lt;=Data!$AI$19), "U9 Girls record",
                      AND(E185="U11G",G185&lt;=Data!$AI$24), "U11 Girls record"
                       ),""), "")</f>
        <v/>
      </c>
      <c r="L185" s="26"/>
      <c r="P185" s="191">
        <f t="shared" si="10"/>
        <v>0</v>
      </c>
      <c r="Q185" s="192">
        <f t="shared" si="11"/>
        <v>0</v>
      </c>
      <c r="R185" s="193">
        <f t="shared" si="12"/>
        <v>0</v>
      </c>
      <c r="S185" s="192">
        <f t="shared" si="13"/>
        <v>0</v>
      </c>
      <c r="T185" s="194">
        <f t="shared" si="14"/>
        <v>0</v>
      </c>
    </row>
    <row r="186" spans="1:20" s="11" customFormat="1" ht="16" customHeight="1">
      <c r="A186" s="187" t="s">
        <v>3</v>
      </c>
      <c r="B186" s="188" t="str">
        <f>IF(ISNA(VLOOKUP($F186,DECLARATIONS!C$5:D$292,2,FALSE)),"",IF(VLOOKUP($F186,DECLARATIONS!C$5:D$292,2,FALSE)="","NOT DECLARED",IF(ISNA(_xlfn.TEXTBEFORE(VLOOKUP($F186,DECLARATIONS!C$5:D$292,2,FALSE)," ")),VLOOKUP($F186,DECLARATIONS!C$5:D$292,2,FALSE),_xlfn.TEXTBEFORE(VLOOKUP($F186,DECLARATIONS!C$5:D$292,2,FALSE)," "))))</f>
        <v/>
      </c>
      <c r="C186" s="188" t="str">
        <f>IF(ISNA(VLOOKUP($F186,DECLARATIONS!C$5:D$292,2,FALSE)),"",IF(VLOOKUP($F186,DECLARATIONS!C$5:D$292,2,FALSE)="","NOT DECLARED",IF(ISNA(_xlfn.TEXTAFTER(VLOOKUP($F186,DECLARATIONS!C$5:D$292,2,FALSE)," ")),VLOOKUP($F186,DECLARATIONS!C$5:D$292,2,FALSE),_xlfn.TEXTAFTER(VLOOKUP($F186,DECLARATIONS!C$5:D$292,2,FALSE)," "))))</f>
        <v/>
      </c>
      <c r="D186" s="188" t="str">
        <f>IF(ISNA(VLOOKUP($F186,DECLARATIONS!$C$5:$G$292,5,FALSE)),"",IF(VLOOKUP($F186,DECLARATIONS!$C$5:$G$292,5,FALSE)="","NOT DECLARED",VLOOKUP($F186,DECLARATIONS!$C$5:$G$292,5,FALSE)))</f>
        <v/>
      </c>
      <c r="E186" s="188" t="str">
        <f>IF(ISNA(VLOOKUP($F186,DECLARATIONS!$C$5:$F$292,4,FALSE)),"",IF(VLOOKUP($F186,DECLARATIONS!$C$5:$F$292,4,FALSE)="","NOT DECLARED",VLOOKUP($F186,DECLARATIONS!$C$5:$F$292,4,FALSE)&amp;LEFT(VLOOKUP($F186,DECLARATIONS!$C$5:$H$292,6,FALSE))))</f>
        <v/>
      </c>
      <c r="F186" s="91"/>
      <c r="G186" s="189">
        <v>0</v>
      </c>
      <c r="H186" s="188" t="str">
        <f>IF(ISNA(VLOOKUP(F186,DECLARATIONS!C$5:D$292,2,FALSE)),"",IF(VLOOKUP(F186,DECLARATIONS!C$5:D$292,2,FALSE)="","NOTDECLARED",VLOOKUP(F186,DECLARATIONS!C$5:D$292,2,FALSE)))</f>
        <v/>
      </c>
      <c r="I186" s="190">
        <f>IF(LOWER(G186)="dnf",1,IF(T186&lt;ScoringTable!C$3,ScoringTable!I$2,VLOOKUP((1000-T186),ScoringTable!H$2:I$95,2)))</f>
        <v>0</v>
      </c>
      <c r="J186" s="186" t="str" cm="1">
        <f t="array" ref="J186">IF(OR(ISBLANK(G186),G186=0), "", IF(NOT(ISNUMBER(G186)), "Not a valid time", IF(E186="","", IF(RIGHT(E186)="B", _xlfn.IFS(G186&gt;Data!$Z$8,"...",G186&gt;Data!$AA$8,"Stage 1",G186&gt;Data!$AB$8,"Stage 2",G186&gt;Data!$AC$8,"Stage 3",G186&gt;Data!$AD$8,"Stage 4",G186&gt;Data!$AE$8,"Stage 5",G186&gt;Data!$AF$8,"Stage 6",G186&gt;Data!$AG$8,"Stage 7",G186&gt;Data!$AH$8,"Stage 8",G186&lt;=Data!$AH$8,"Stage 9"), _xlfn.IFS(G186&gt;Data!$Z$19,"...",G186&gt;Data!$AA$19,"Stage 1",G186&gt;Data!$AB$19,"Stage 2",G186&gt;Data!$AC$19,"Stage 3",G186&gt;Data!$AD$19,"Stage 4",G186&gt;Data!$AE$19,"Stage 5",G186&gt;Data!$AF$19,"Stage 6",G186&gt;Data!$AG$19,"Stage 7",G186&gt;Data!$AH$19,"Stage 8",G186&lt;=Data!$AH$19,"Stage 9")))))</f>
        <v/>
      </c>
      <c r="K186" s="266" t="str" cm="1">
        <f t="array" ref="K186">IFERROR(_xlfn.IFNA(
                      _xlfn.IFS(
                      G186="", "",
                      G186=0, "",
                      AND(E186="U9B",G186&lt;=Data!$AI$8), "U9 Boys record",
                      AND(E186="U11B",G186&lt;=Data!$AI$13), "U11 Boys record",
                      AND(E186="U9G",G186&lt;=Data!$AI$19), "U9 Girls record",
                      AND(E186="U11G",G186&lt;=Data!$AI$24), "U11 Girls record"
                       ),""), "")</f>
        <v/>
      </c>
      <c r="L186" s="26"/>
      <c r="P186" s="191">
        <f t="shared" si="10"/>
        <v>0</v>
      </c>
      <c r="Q186" s="192">
        <f t="shared" si="11"/>
        <v>0</v>
      </c>
      <c r="R186" s="193">
        <f t="shared" si="12"/>
        <v>0</v>
      </c>
      <c r="S186" s="192">
        <f t="shared" si="13"/>
        <v>0</v>
      </c>
      <c r="T186" s="194">
        <f t="shared" si="14"/>
        <v>0</v>
      </c>
    </row>
    <row r="187" spans="1:20" s="11" customFormat="1" ht="16" customHeight="1">
      <c r="A187" s="187" t="s">
        <v>3</v>
      </c>
      <c r="B187" s="188" t="str">
        <f>IF(ISNA(VLOOKUP($F187,DECLARATIONS!C$5:D$292,2,FALSE)),"",IF(VLOOKUP($F187,DECLARATIONS!C$5:D$292,2,FALSE)="","NOT DECLARED",IF(ISNA(_xlfn.TEXTBEFORE(VLOOKUP($F187,DECLARATIONS!C$5:D$292,2,FALSE)," ")),VLOOKUP($F187,DECLARATIONS!C$5:D$292,2,FALSE),_xlfn.TEXTBEFORE(VLOOKUP($F187,DECLARATIONS!C$5:D$292,2,FALSE)," "))))</f>
        <v/>
      </c>
      <c r="C187" s="188" t="str">
        <f>IF(ISNA(VLOOKUP($F187,DECLARATIONS!C$5:D$292,2,FALSE)),"",IF(VLOOKUP($F187,DECLARATIONS!C$5:D$292,2,FALSE)="","NOT DECLARED",IF(ISNA(_xlfn.TEXTAFTER(VLOOKUP($F187,DECLARATIONS!C$5:D$292,2,FALSE)," ")),VLOOKUP($F187,DECLARATIONS!C$5:D$292,2,FALSE),_xlfn.TEXTAFTER(VLOOKUP($F187,DECLARATIONS!C$5:D$292,2,FALSE)," "))))</f>
        <v/>
      </c>
      <c r="D187" s="188" t="str">
        <f>IF(ISNA(VLOOKUP($F187,DECLARATIONS!$C$5:$G$292,5,FALSE)),"",IF(VLOOKUP($F187,DECLARATIONS!$C$5:$G$292,5,FALSE)="","NOT DECLARED",VLOOKUP($F187,DECLARATIONS!$C$5:$G$292,5,FALSE)))</f>
        <v/>
      </c>
      <c r="E187" s="188" t="str">
        <f>IF(ISNA(VLOOKUP($F187,DECLARATIONS!$C$5:$F$292,4,FALSE)),"",IF(VLOOKUP($F187,DECLARATIONS!$C$5:$F$292,4,FALSE)="","NOT DECLARED",VLOOKUP($F187,DECLARATIONS!$C$5:$F$292,4,FALSE)&amp;LEFT(VLOOKUP($F187,DECLARATIONS!$C$5:$H$292,6,FALSE))))</f>
        <v/>
      </c>
      <c r="F187" s="91"/>
      <c r="G187" s="189">
        <v>0</v>
      </c>
      <c r="H187" s="188" t="str">
        <f>IF(ISNA(VLOOKUP(F187,DECLARATIONS!C$5:D$292,2,FALSE)),"",IF(VLOOKUP(F187,DECLARATIONS!C$5:D$292,2,FALSE)="","NOTDECLARED",VLOOKUP(F187,DECLARATIONS!C$5:D$292,2,FALSE)))</f>
        <v/>
      </c>
      <c r="I187" s="190">
        <f>IF(LOWER(G187)="dnf",1,IF(T187&lt;ScoringTable!C$3,ScoringTable!I$2,VLOOKUP((1000-T187),ScoringTable!H$2:I$95,2)))</f>
        <v>0</v>
      </c>
      <c r="J187" s="186" t="str" cm="1">
        <f t="array" ref="J187">IF(OR(ISBLANK(G187),G187=0), "", IF(NOT(ISNUMBER(G187)), "Not a valid time", IF(E187="","", IF(RIGHT(E187)="B", _xlfn.IFS(G187&gt;Data!$Z$8,"...",G187&gt;Data!$AA$8,"Stage 1",G187&gt;Data!$AB$8,"Stage 2",G187&gt;Data!$AC$8,"Stage 3",G187&gt;Data!$AD$8,"Stage 4",G187&gt;Data!$AE$8,"Stage 5",G187&gt;Data!$AF$8,"Stage 6",G187&gt;Data!$AG$8,"Stage 7",G187&gt;Data!$AH$8,"Stage 8",G187&lt;=Data!$AH$8,"Stage 9"), _xlfn.IFS(G187&gt;Data!$Z$19,"...",G187&gt;Data!$AA$19,"Stage 1",G187&gt;Data!$AB$19,"Stage 2",G187&gt;Data!$AC$19,"Stage 3",G187&gt;Data!$AD$19,"Stage 4",G187&gt;Data!$AE$19,"Stage 5",G187&gt;Data!$AF$19,"Stage 6",G187&gt;Data!$AG$19,"Stage 7",G187&gt;Data!$AH$19,"Stage 8",G187&lt;=Data!$AH$19,"Stage 9")))))</f>
        <v/>
      </c>
      <c r="K187" s="266" t="str" cm="1">
        <f t="array" ref="K187">IFERROR(_xlfn.IFNA(
                      _xlfn.IFS(
                      G187="", "",
                      G187=0, "",
                      AND(E187="U9B",G187&lt;=Data!$AI$8), "U9 Boys record",
                      AND(E187="U11B",G187&lt;=Data!$AI$13), "U11 Boys record",
                      AND(E187="U9G",G187&lt;=Data!$AI$19), "U9 Girls record",
                      AND(E187="U11G",G187&lt;=Data!$AI$24), "U11 Girls record"
                       ),""), "")</f>
        <v/>
      </c>
      <c r="L187" s="26"/>
      <c r="P187" s="191">
        <f t="shared" si="10"/>
        <v>0</v>
      </c>
      <c r="Q187" s="192">
        <f t="shared" si="11"/>
        <v>0</v>
      </c>
      <c r="R187" s="193">
        <f t="shared" si="12"/>
        <v>0</v>
      </c>
      <c r="S187" s="192">
        <f t="shared" si="13"/>
        <v>0</v>
      </c>
      <c r="T187" s="194">
        <f t="shared" si="14"/>
        <v>0</v>
      </c>
    </row>
    <row r="188" spans="1:20" s="11" customFormat="1" ht="16" customHeight="1">
      <c r="A188" s="187" t="s">
        <v>3</v>
      </c>
      <c r="B188" s="188" t="str">
        <f>IF(ISNA(VLOOKUP($F188,DECLARATIONS!C$5:D$292,2,FALSE)),"",IF(VLOOKUP($F188,DECLARATIONS!C$5:D$292,2,FALSE)="","NOT DECLARED",IF(ISNA(_xlfn.TEXTBEFORE(VLOOKUP($F188,DECLARATIONS!C$5:D$292,2,FALSE)," ")),VLOOKUP($F188,DECLARATIONS!C$5:D$292,2,FALSE),_xlfn.TEXTBEFORE(VLOOKUP($F188,DECLARATIONS!C$5:D$292,2,FALSE)," "))))</f>
        <v/>
      </c>
      <c r="C188" s="188" t="str">
        <f>IF(ISNA(VLOOKUP($F188,DECLARATIONS!C$5:D$292,2,FALSE)),"",IF(VLOOKUP($F188,DECLARATIONS!C$5:D$292,2,FALSE)="","NOT DECLARED",IF(ISNA(_xlfn.TEXTAFTER(VLOOKUP($F188,DECLARATIONS!C$5:D$292,2,FALSE)," ")),VLOOKUP($F188,DECLARATIONS!C$5:D$292,2,FALSE),_xlfn.TEXTAFTER(VLOOKUP($F188,DECLARATIONS!C$5:D$292,2,FALSE)," "))))</f>
        <v/>
      </c>
      <c r="D188" s="188" t="str">
        <f>IF(ISNA(VLOOKUP($F188,DECLARATIONS!$C$5:$G$292,5,FALSE)),"",IF(VLOOKUP($F188,DECLARATIONS!$C$5:$G$292,5,FALSE)="","NOT DECLARED",VLOOKUP($F188,DECLARATIONS!$C$5:$G$292,5,FALSE)))</f>
        <v/>
      </c>
      <c r="E188" s="188" t="str">
        <f>IF(ISNA(VLOOKUP($F188,DECLARATIONS!$C$5:$F$292,4,FALSE)),"",IF(VLOOKUP($F188,DECLARATIONS!$C$5:$F$292,4,FALSE)="","NOT DECLARED",VLOOKUP($F188,DECLARATIONS!$C$5:$F$292,4,FALSE)&amp;LEFT(VLOOKUP($F188,DECLARATIONS!$C$5:$H$292,6,FALSE))))</f>
        <v/>
      </c>
      <c r="F188" s="91"/>
      <c r="G188" s="189">
        <v>0</v>
      </c>
      <c r="H188" s="188" t="str">
        <f>IF(ISNA(VLOOKUP(F188,DECLARATIONS!C$5:D$292,2,FALSE)),"",IF(VLOOKUP(F188,DECLARATIONS!C$5:D$292,2,FALSE)="","NOTDECLARED",VLOOKUP(F188,DECLARATIONS!C$5:D$292,2,FALSE)))</f>
        <v/>
      </c>
      <c r="I188" s="190">
        <f>IF(LOWER(G188)="dnf",1,IF(T188&lt;ScoringTable!C$3,ScoringTable!I$2,VLOOKUP((1000-T188),ScoringTable!H$2:I$95,2)))</f>
        <v>0</v>
      </c>
      <c r="J188" s="186" t="str" cm="1">
        <f t="array" ref="J188">IF(OR(ISBLANK(G188),G188=0), "", IF(NOT(ISNUMBER(G188)), "Not a valid time", IF(E188="","", IF(RIGHT(E188)="B", _xlfn.IFS(G188&gt;Data!$Z$8,"...",G188&gt;Data!$AA$8,"Stage 1",G188&gt;Data!$AB$8,"Stage 2",G188&gt;Data!$AC$8,"Stage 3",G188&gt;Data!$AD$8,"Stage 4",G188&gt;Data!$AE$8,"Stage 5",G188&gt;Data!$AF$8,"Stage 6",G188&gt;Data!$AG$8,"Stage 7",G188&gt;Data!$AH$8,"Stage 8",G188&lt;=Data!$AH$8,"Stage 9"), _xlfn.IFS(G188&gt;Data!$Z$19,"...",G188&gt;Data!$AA$19,"Stage 1",G188&gt;Data!$AB$19,"Stage 2",G188&gt;Data!$AC$19,"Stage 3",G188&gt;Data!$AD$19,"Stage 4",G188&gt;Data!$AE$19,"Stage 5",G188&gt;Data!$AF$19,"Stage 6",G188&gt;Data!$AG$19,"Stage 7",G188&gt;Data!$AH$19,"Stage 8",G188&lt;=Data!$AH$19,"Stage 9")))))</f>
        <v/>
      </c>
      <c r="K188" s="266" t="str" cm="1">
        <f t="array" ref="K188">IFERROR(_xlfn.IFNA(
                      _xlfn.IFS(
                      G188="", "",
                      G188=0, "",
                      AND(E188="U9B",G188&lt;=Data!$AI$8), "U9 Boys record",
                      AND(E188="U11B",G188&lt;=Data!$AI$13), "U11 Boys record",
                      AND(E188="U9G",G188&lt;=Data!$AI$19), "U9 Girls record",
                      AND(E188="U11G",G188&lt;=Data!$AI$24), "U11 Girls record"
                       ),""), "")</f>
        <v/>
      </c>
      <c r="L188" s="26"/>
      <c r="P188" s="191">
        <f t="shared" si="10"/>
        <v>0</v>
      </c>
      <c r="Q188" s="192">
        <f t="shared" si="11"/>
        <v>0</v>
      </c>
      <c r="R188" s="193">
        <f t="shared" si="12"/>
        <v>0</v>
      </c>
      <c r="S188" s="192">
        <f t="shared" si="13"/>
        <v>0</v>
      </c>
      <c r="T188" s="194">
        <f t="shared" si="14"/>
        <v>0</v>
      </c>
    </row>
    <row r="189" spans="1:20" s="11" customFormat="1" ht="16" customHeight="1">
      <c r="A189" s="187" t="s">
        <v>3</v>
      </c>
      <c r="B189" s="188" t="str">
        <f>IF(ISNA(VLOOKUP($F189,DECLARATIONS!C$5:D$292,2,FALSE)),"",IF(VLOOKUP($F189,DECLARATIONS!C$5:D$292,2,FALSE)="","NOT DECLARED",IF(ISNA(_xlfn.TEXTBEFORE(VLOOKUP($F189,DECLARATIONS!C$5:D$292,2,FALSE)," ")),VLOOKUP($F189,DECLARATIONS!C$5:D$292,2,FALSE),_xlfn.TEXTBEFORE(VLOOKUP($F189,DECLARATIONS!C$5:D$292,2,FALSE)," "))))</f>
        <v/>
      </c>
      <c r="C189" s="188" t="str">
        <f>IF(ISNA(VLOOKUP($F189,DECLARATIONS!C$5:D$292,2,FALSE)),"",IF(VLOOKUP($F189,DECLARATIONS!C$5:D$292,2,FALSE)="","NOT DECLARED",IF(ISNA(_xlfn.TEXTAFTER(VLOOKUP($F189,DECLARATIONS!C$5:D$292,2,FALSE)," ")),VLOOKUP($F189,DECLARATIONS!C$5:D$292,2,FALSE),_xlfn.TEXTAFTER(VLOOKUP($F189,DECLARATIONS!C$5:D$292,2,FALSE)," "))))</f>
        <v/>
      </c>
      <c r="D189" s="188" t="str">
        <f>IF(ISNA(VLOOKUP($F189,DECLARATIONS!$C$5:$G$292,5,FALSE)),"",IF(VLOOKUP($F189,DECLARATIONS!$C$5:$G$292,5,FALSE)="","NOT DECLARED",VLOOKUP($F189,DECLARATIONS!$C$5:$G$292,5,FALSE)))</f>
        <v/>
      </c>
      <c r="E189" s="188" t="str">
        <f>IF(ISNA(VLOOKUP($F189,DECLARATIONS!$C$5:$F$292,4,FALSE)),"",IF(VLOOKUP($F189,DECLARATIONS!$C$5:$F$292,4,FALSE)="","NOT DECLARED",VLOOKUP($F189,DECLARATIONS!$C$5:$F$292,4,FALSE)&amp;LEFT(VLOOKUP($F189,DECLARATIONS!$C$5:$H$292,6,FALSE))))</f>
        <v/>
      </c>
      <c r="F189" s="91"/>
      <c r="G189" s="189">
        <v>0</v>
      </c>
      <c r="H189" s="188" t="str">
        <f>IF(ISNA(VLOOKUP(F189,DECLARATIONS!C$5:D$292,2,FALSE)),"",IF(VLOOKUP(F189,DECLARATIONS!C$5:D$292,2,FALSE)="","NOTDECLARED",VLOOKUP(F189,DECLARATIONS!C$5:D$292,2,FALSE)))</f>
        <v/>
      </c>
      <c r="I189" s="190">
        <f>IF(LOWER(G189)="dnf",1,IF(T189&lt;ScoringTable!C$3,ScoringTable!I$2,VLOOKUP((1000-T189),ScoringTable!H$2:I$95,2)))</f>
        <v>0</v>
      </c>
      <c r="J189" s="186" t="str" cm="1">
        <f t="array" ref="J189">IF(OR(ISBLANK(G189),G189=0), "", IF(NOT(ISNUMBER(G189)), "Not a valid time", IF(E189="","", IF(RIGHT(E189)="B", _xlfn.IFS(G189&gt;Data!$Z$8,"...",G189&gt;Data!$AA$8,"Stage 1",G189&gt;Data!$AB$8,"Stage 2",G189&gt;Data!$AC$8,"Stage 3",G189&gt;Data!$AD$8,"Stage 4",G189&gt;Data!$AE$8,"Stage 5",G189&gt;Data!$AF$8,"Stage 6",G189&gt;Data!$AG$8,"Stage 7",G189&gt;Data!$AH$8,"Stage 8",G189&lt;=Data!$AH$8,"Stage 9"), _xlfn.IFS(G189&gt;Data!$Z$19,"...",G189&gt;Data!$AA$19,"Stage 1",G189&gt;Data!$AB$19,"Stage 2",G189&gt;Data!$AC$19,"Stage 3",G189&gt;Data!$AD$19,"Stage 4",G189&gt;Data!$AE$19,"Stage 5",G189&gt;Data!$AF$19,"Stage 6",G189&gt;Data!$AG$19,"Stage 7",G189&gt;Data!$AH$19,"Stage 8",G189&lt;=Data!$AH$19,"Stage 9")))))</f>
        <v/>
      </c>
      <c r="K189" s="266" t="str" cm="1">
        <f t="array" ref="K189">IFERROR(_xlfn.IFNA(
                      _xlfn.IFS(
                      G189="", "",
                      G189=0, "",
                      AND(E189="U9B",G189&lt;=Data!$AI$8), "U9 Boys record",
                      AND(E189="U11B",G189&lt;=Data!$AI$13), "U11 Boys record",
                      AND(E189="U9G",G189&lt;=Data!$AI$19), "U9 Girls record",
                      AND(E189="U11G",G189&lt;=Data!$AI$24), "U11 Girls record"
                       ),""), "")</f>
        <v/>
      </c>
      <c r="L189" s="26"/>
      <c r="P189" s="191">
        <f t="shared" si="10"/>
        <v>0</v>
      </c>
      <c r="Q189" s="192">
        <f t="shared" si="11"/>
        <v>0</v>
      </c>
      <c r="R189" s="193">
        <f t="shared" si="12"/>
        <v>0</v>
      </c>
      <c r="S189" s="192">
        <f t="shared" si="13"/>
        <v>0</v>
      </c>
      <c r="T189" s="194">
        <f t="shared" si="14"/>
        <v>0</v>
      </c>
    </row>
    <row r="190" spans="1:20" s="11" customFormat="1" ht="16" customHeight="1">
      <c r="A190" s="187" t="s">
        <v>3</v>
      </c>
      <c r="B190" s="188" t="str">
        <f>IF(ISNA(VLOOKUP($F190,DECLARATIONS!C$5:D$292,2,FALSE)),"",IF(VLOOKUP($F190,DECLARATIONS!C$5:D$292,2,FALSE)="","NOT DECLARED",IF(ISNA(_xlfn.TEXTBEFORE(VLOOKUP($F190,DECLARATIONS!C$5:D$292,2,FALSE)," ")),VLOOKUP($F190,DECLARATIONS!C$5:D$292,2,FALSE),_xlfn.TEXTBEFORE(VLOOKUP($F190,DECLARATIONS!C$5:D$292,2,FALSE)," "))))</f>
        <v/>
      </c>
      <c r="C190" s="188" t="str">
        <f>IF(ISNA(VLOOKUP($F190,DECLARATIONS!C$5:D$292,2,FALSE)),"",IF(VLOOKUP($F190,DECLARATIONS!C$5:D$292,2,FALSE)="","NOT DECLARED",IF(ISNA(_xlfn.TEXTAFTER(VLOOKUP($F190,DECLARATIONS!C$5:D$292,2,FALSE)," ")),VLOOKUP($F190,DECLARATIONS!C$5:D$292,2,FALSE),_xlfn.TEXTAFTER(VLOOKUP($F190,DECLARATIONS!C$5:D$292,2,FALSE)," "))))</f>
        <v/>
      </c>
      <c r="D190" s="188" t="str">
        <f>IF(ISNA(VLOOKUP($F190,DECLARATIONS!$C$5:$G$292,5,FALSE)),"",IF(VLOOKUP($F190,DECLARATIONS!$C$5:$G$292,5,FALSE)="","NOT DECLARED",VLOOKUP($F190,DECLARATIONS!$C$5:$G$292,5,FALSE)))</f>
        <v/>
      </c>
      <c r="E190" s="188" t="str">
        <f>IF(ISNA(VLOOKUP($F190,DECLARATIONS!$C$5:$F$292,4,FALSE)),"",IF(VLOOKUP($F190,DECLARATIONS!$C$5:$F$292,4,FALSE)="","NOT DECLARED",VLOOKUP($F190,DECLARATIONS!$C$5:$F$292,4,FALSE)&amp;LEFT(VLOOKUP($F190,DECLARATIONS!$C$5:$H$292,6,FALSE))))</f>
        <v/>
      </c>
      <c r="F190" s="91"/>
      <c r="G190" s="189">
        <v>0</v>
      </c>
      <c r="H190" s="188" t="str">
        <f>IF(ISNA(VLOOKUP(F190,DECLARATIONS!C$5:D$292,2,FALSE)),"",IF(VLOOKUP(F190,DECLARATIONS!C$5:D$292,2,FALSE)="","NOTDECLARED",VLOOKUP(F190,DECLARATIONS!C$5:D$292,2,FALSE)))</f>
        <v/>
      </c>
      <c r="I190" s="190">
        <f>IF(LOWER(G190)="dnf",1,IF(T190&lt;ScoringTable!C$3,ScoringTable!I$2,VLOOKUP((1000-T190),ScoringTable!H$2:I$95,2)))</f>
        <v>0</v>
      </c>
      <c r="J190" s="186" t="str" cm="1">
        <f t="array" ref="J190">IF(OR(ISBLANK(G190),G190=0), "", IF(NOT(ISNUMBER(G190)), "Not a valid time", IF(E190="","", IF(RIGHT(E190)="B", _xlfn.IFS(G190&gt;Data!$Z$8,"...",G190&gt;Data!$AA$8,"Stage 1",G190&gt;Data!$AB$8,"Stage 2",G190&gt;Data!$AC$8,"Stage 3",G190&gt;Data!$AD$8,"Stage 4",G190&gt;Data!$AE$8,"Stage 5",G190&gt;Data!$AF$8,"Stage 6",G190&gt;Data!$AG$8,"Stage 7",G190&gt;Data!$AH$8,"Stage 8",G190&lt;=Data!$AH$8,"Stage 9"), _xlfn.IFS(G190&gt;Data!$Z$19,"...",G190&gt;Data!$AA$19,"Stage 1",G190&gt;Data!$AB$19,"Stage 2",G190&gt;Data!$AC$19,"Stage 3",G190&gt;Data!$AD$19,"Stage 4",G190&gt;Data!$AE$19,"Stage 5",G190&gt;Data!$AF$19,"Stage 6",G190&gt;Data!$AG$19,"Stage 7",G190&gt;Data!$AH$19,"Stage 8",G190&lt;=Data!$AH$19,"Stage 9")))))</f>
        <v/>
      </c>
      <c r="K190" s="266" t="str" cm="1">
        <f t="array" ref="K190">IFERROR(_xlfn.IFNA(
                      _xlfn.IFS(
                      G190="", "",
                      G190=0, "",
                      AND(E190="U9B",G190&lt;=Data!$AI$8), "U9 Boys record",
                      AND(E190="U11B",G190&lt;=Data!$AI$13), "U11 Boys record",
                      AND(E190="U9G",G190&lt;=Data!$AI$19), "U9 Girls record",
                      AND(E190="U11G",G190&lt;=Data!$AI$24), "U11 Girls record"
                       ),""), "")</f>
        <v/>
      </c>
      <c r="L190" s="26"/>
      <c r="P190" s="191">
        <f t="shared" si="10"/>
        <v>0</v>
      </c>
      <c r="Q190" s="192">
        <f t="shared" si="11"/>
        <v>0</v>
      </c>
      <c r="R190" s="193">
        <f t="shared" si="12"/>
        <v>0</v>
      </c>
      <c r="S190" s="192">
        <f t="shared" si="13"/>
        <v>0</v>
      </c>
      <c r="T190" s="194">
        <f t="shared" si="14"/>
        <v>0</v>
      </c>
    </row>
    <row r="191" spans="1:20" s="11" customFormat="1" ht="16" customHeight="1">
      <c r="A191" s="187" t="s">
        <v>3</v>
      </c>
      <c r="B191" s="188" t="str">
        <f>IF(ISNA(VLOOKUP($F191,DECLARATIONS!C$5:D$292,2,FALSE)),"",IF(VLOOKUP($F191,DECLARATIONS!C$5:D$292,2,FALSE)="","NOT DECLARED",IF(ISNA(_xlfn.TEXTBEFORE(VLOOKUP($F191,DECLARATIONS!C$5:D$292,2,FALSE)," ")),VLOOKUP($F191,DECLARATIONS!C$5:D$292,2,FALSE),_xlfn.TEXTBEFORE(VLOOKUP($F191,DECLARATIONS!C$5:D$292,2,FALSE)," "))))</f>
        <v/>
      </c>
      <c r="C191" s="188" t="str">
        <f>IF(ISNA(VLOOKUP($F191,DECLARATIONS!C$5:D$292,2,FALSE)),"",IF(VLOOKUP($F191,DECLARATIONS!C$5:D$292,2,FALSE)="","NOT DECLARED",IF(ISNA(_xlfn.TEXTAFTER(VLOOKUP($F191,DECLARATIONS!C$5:D$292,2,FALSE)," ")),VLOOKUP($F191,DECLARATIONS!C$5:D$292,2,FALSE),_xlfn.TEXTAFTER(VLOOKUP($F191,DECLARATIONS!C$5:D$292,2,FALSE)," "))))</f>
        <v/>
      </c>
      <c r="D191" s="188" t="str">
        <f>IF(ISNA(VLOOKUP($F191,DECLARATIONS!$C$5:$G$292,5,FALSE)),"",IF(VLOOKUP($F191,DECLARATIONS!$C$5:$G$292,5,FALSE)="","NOT DECLARED",VLOOKUP($F191,DECLARATIONS!$C$5:$G$292,5,FALSE)))</f>
        <v/>
      </c>
      <c r="E191" s="188" t="str">
        <f>IF(ISNA(VLOOKUP($F191,DECLARATIONS!$C$5:$F$292,4,FALSE)),"",IF(VLOOKUP($F191,DECLARATIONS!$C$5:$F$292,4,FALSE)="","NOT DECLARED",VLOOKUP($F191,DECLARATIONS!$C$5:$F$292,4,FALSE)&amp;LEFT(VLOOKUP($F191,DECLARATIONS!$C$5:$H$292,6,FALSE))))</f>
        <v/>
      </c>
      <c r="F191" s="91"/>
      <c r="G191" s="189">
        <v>0</v>
      </c>
      <c r="H191" s="188" t="str">
        <f>IF(ISNA(VLOOKUP(F191,DECLARATIONS!C$5:D$292,2,FALSE)),"",IF(VLOOKUP(F191,DECLARATIONS!C$5:D$292,2,FALSE)="","NOTDECLARED",VLOOKUP(F191,DECLARATIONS!C$5:D$292,2,FALSE)))</f>
        <v/>
      </c>
      <c r="I191" s="190">
        <f>IF(LOWER(G191)="dnf",1,IF(T191&lt;ScoringTable!C$3,ScoringTable!I$2,VLOOKUP((1000-T191),ScoringTable!H$2:I$95,2)))</f>
        <v>0</v>
      </c>
      <c r="J191" s="186" t="str" cm="1">
        <f t="array" ref="J191">IF(OR(ISBLANK(G191),G191=0), "", IF(NOT(ISNUMBER(G191)), "Not a valid time", IF(E191="","", IF(RIGHT(E191)="B", _xlfn.IFS(G191&gt;Data!$Z$8,"...",G191&gt;Data!$AA$8,"Stage 1",G191&gt;Data!$AB$8,"Stage 2",G191&gt;Data!$AC$8,"Stage 3",G191&gt;Data!$AD$8,"Stage 4",G191&gt;Data!$AE$8,"Stage 5",G191&gt;Data!$AF$8,"Stage 6",G191&gt;Data!$AG$8,"Stage 7",G191&gt;Data!$AH$8,"Stage 8",G191&lt;=Data!$AH$8,"Stage 9"), _xlfn.IFS(G191&gt;Data!$Z$19,"...",G191&gt;Data!$AA$19,"Stage 1",G191&gt;Data!$AB$19,"Stage 2",G191&gt;Data!$AC$19,"Stage 3",G191&gt;Data!$AD$19,"Stage 4",G191&gt;Data!$AE$19,"Stage 5",G191&gt;Data!$AF$19,"Stage 6",G191&gt;Data!$AG$19,"Stage 7",G191&gt;Data!$AH$19,"Stage 8",G191&lt;=Data!$AH$19,"Stage 9")))))</f>
        <v/>
      </c>
      <c r="K191" s="266" t="str" cm="1">
        <f t="array" ref="K191">IFERROR(_xlfn.IFNA(
                      _xlfn.IFS(
                      G191="", "",
                      G191=0, "",
                      AND(E191="U9B",G191&lt;=Data!$AI$8), "U9 Boys record",
                      AND(E191="U11B",G191&lt;=Data!$AI$13), "U11 Boys record",
                      AND(E191="U9G",G191&lt;=Data!$AI$19), "U9 Girls record",
                      AND(E191="U11G",G191&lt;=Data!$AI$24), "U11 Girls record"
                       ),""), "")</f>
        <v/>
      </c>
      <c r="L191" s="26"/>
      <c r="P191" s="191">
        <f t="shared" si="10"/>
        <v>0</v>
      </c>
      <c r="Q191" s="192">
        <f t="shared" si="11"/>
        <v>0</v>
      </c>
      <c r="R191" s="193">
        <f t="shared" si="12"/>
        <v>0</v>
      </c>
      <c r="S191" s="192">
        <f t="shared" si="13"/>
        <v>0</v>
      </c>
      <c r="T191" s="194">
        <f t="shared" si="14"/>
        <v>0</v>
      </c>
    </row>
    <row r="192" spans="1:20" s="11" customFormat="1" ht="16" customHeight="1">
      <c r="A192" s="187" t="s">
        <v>3</v>
      </c>
      <c r="B192" s="188" t="str">
        <f>IF(ISNA(VLOOKUP($F192,DECLARATIONS!C$5:D$292,2,FALSE)),"",IF(VLOOKUP($F192,DECLARATIONS!C$5:D$292,2,FALSE)="","NOT DECLARED",IF(ISNA(_xlfn.TEXTBEFORE(VLOOKUP($F192,DECLARATIONS!C$5:D$292,2,FALSE)," ")),VLOOKUP($F192,DECLARATIONS!C$5:D$292,2,FALSE),_xlfn.TEXTBEFORE(VLOOKUP($F192,DECLARATIONS!C$5:D$292,2,FALSE)," "))))</f>
        <v/>
      </c>
      <c r="C192" s="188" t="str">
        <f>IF(ISNA(VLOOKUP($F192,DECLARATIONS!C$5:D$292,2,FALSE)),"",IF(VLOOKUP($F192,DECLARATIONS!C$5:D$292,2,FALSE)="","NOT DECLARED",IF(ISNA(_xlfn.TEXTAFTER(VLOOKUP($F192,DECLARATIONS!C$5:D$292,2,FALSE)," ")),VLOOKUP($F192,DECLARATIONS!C$5:D$292,2,FALSE),_xlfn.TEXTAFTER(VLOOKUP($F192,DECLARATIONS!C$5:D$292,2,FALSE)," "))))</f>
        <v/>
      </c>
      <c r="D192" s="188" t="str">
        <f>IF(ISNA(VLOOKUP($F192,DECLARATIONS!$C$5:$G$292,5,FALSE)),"",IF(VLOOKUP($F192,DECLARATIONS!$C$5:$G$292,5,FALSE)="","NOT DECLARED",VLOOKUP($F192,DECLARATIONS!$C$5:$G$292,5,FALSE)))</f>
        <v/>
      </c>
      <c r="E192" s="188" t="str">
        <f>IF(ISNA(VLOOKUP($F192,DECLARATIONS!$C$5:$F$292,4,FALSE)),"",IF(VLOOKUP($F192,DECLARATIONS!$C$5:$F$292,4,FALSE)="","NOT DECLARED",VLOOKUP($F192,DECLARATIONS!$C$5:$F$292,4,FALSE)&amp;LEFT(VLOOKUP($F192,DECLARATIONS!$C$5:$H$292,6,FALSE))))</f>
        <v/>
      </c>
      <c r="F192" s="91"/>
      <c r="G192" s="189">
        <v>0</v>
      </c>
      <c r="H192" s="188" t="str">
        <f>IF(ISNA(VLOOKUP(F192,DECLARATIONS!C$5:D$292,2,FALSE)),"",IF(VLOOKUP(F192,DECLARATIONS!C$5:D$292,2,FALSE)="","NOTDECLARED",VLOOKUP(F192,DECLARATIONS!C$5:D$292,2,FALSE)))</f>
        <v/>
      </c>
      <c r="I192" s="190">
        <f>IF(LOWER(G192)="dnf",1,IF(T192&lt;ScoringTable!C$3,ScoringTable!I$2,VLOOKUP((1000-T192),ScoringTable!H$2:I$95,2)))</f>
        <v>0</v>
      </c>
      <c r="J192" s="186" t="str" cm="1">
        <f t="array" ref="J192">IF(OR(ISBLANK(G192),G192=0), "", IF(NOT(ISNUMBER(G192)), "Not a valid time", IF(E192="","", IF(RIGHT(E192)="B", _xlfn.IFS(G192&gt;Data!$Z$8,"...",G192&gt;Data!$AA$8,"Stage 1",G192&gt;Data!$AB$8,"Stage 2",G192&gt;Data!$AC$8,"Stage 3",G192&gt;Data!$AD$8,"Stage 4",G192&gt;Data!$AE$8,"Stage 5",G192&gt;Data!$AF$8,"Stage 6",G192&gt;Data!$AG$8,"Stage 7",G192&gt;Data!$AH$8,"Stage 8",G192&lt;=Data!$AH$8,"Stage 9"), _xlfn.IFS(G192&gt;Data!$Z$19,"...",G192&gt;Data!$AA$19,"Stage 1",G192&gt;Data!$AB$19,"Stage 2",G192&gt;Data!$AC$19,"Stage 3",G192&gt;Data!$AD$19,"Stage 4",G192&gt;Data!$AE$19,"Stage 5",G192&gt;Data!$AF$19,"Stage 6",G192&gt;Data!$AG$19,"Stage 7",G192&gt;Data!$AH$19,"Stage 8",G192&lt;=Data!$AH$19,"Stage 9")))))</f>
        <v/>
      </c>
      <c r="K192" s="266" t="str" cm="1">
        <f t="array" ref="K192">IFERROR(_xlfn.IFNA(
                      _xlfn.IFS(
                      G192="", "",
                      G192=0, "",
                      AND(E192="U9B",G192&lt;=Data!$AI$8), "U9 Boys record",
                      AND(E192="U11B",G192&lt;=Data!$AI$13), "U11 Boys record",
                      AND(E192="U9G",G192&lt;=Data!$AI$19), "U9 Girls record",
                      AND(E192="U11G",G192&lt;=Data!$AI$24), "U11 Girls record"
                       ),""), "")</f>
        <v/>
      </c>
      <c r="L192" s="26"/>
      <c r="P192" s="191">
        <f t="shared" si="10"/>
        <v>0</v>
      </c>
      <c r="Q192" s="192">
        <f t="shared" si="11"/>
        <v>0</v>
      </c>
      <c r="R192" s="193">
        <f t="shared" si="12"/>
        <v>0</v>
      </c>
      <c r="S192" s="192">
        <f t="shared" si="13"/>
        <v>0</v>
      </c>
      <c r="T192" s="194">
        <f t="shared" si="14"/>
        <v>0</v>
      </c>
    </row>
    <row r="193" spans="1:20" s="11" customFormat="1" ht="16" customHeight="1">
      <c r="A193" s="187" t="s">
        <v>3</v>
      </c>
      <c r="B193" s="188" t="str">
        <f>IF(ISNA(VLOOKUP($F193,DECLARATIONS!C$5:D$292,2,FALSE)),"",IF(VLOOKUP($F193,DECLARATIONS!C$5:D$292,2,FALSE)="","NOT DECLARED",IF(ISNA(_xlfn.TEXTBEFORE(VLOOKUP($F193,DECLARATIONS!C$5:D$292,2,FALSE)," ")),VLOOKUP($F193,DECLARATIONS!C$5:D$292,2,FALSE),_xlfn.TEXTBEFORE(VLOOKUP($F193,DECLARATIONS!C$5:D$292,2,FALSE)," "))))</f>
        <v/>
      </c>
      <c r="C193" s="188" t="str">
        <f>IF(ISNA(VLOOKUP($F193,DECLARATIONS!C$5:D$292,2,FALSE)),"",IF(VLOOKUP($F193,DECLARATIONS!C$5:D$292,2,FALSE)="","NOT DECLARED",IF(ISNA(_xlfn.TEXTAFTER(VLOOKUP($F193,DECLARATIONS!C$5:D$292,2,FALSE)," ")),VLOOKUP($F193,DECLARATIONS!C$5:D$292,2,FALSE),_xlfn.TEXTAFTER(VLOOKUP($F193,DECLARATIONS!C$5:D$292,2,FALSE)," "))))</f>
        <v/>
      </c>
      <c r="D193" s="188" t="str">
        <f>IF(ISNA(VLOOKUP($F193,DECLARATIONS!$C$5:$G$292,5,FALSE)),"",IF(VLOOKUP($F193,DECLARATIONS!$C$5:$G$292,5,FALSE)="","NOT DECLARED",VLOOKUP($F193,DECLARATIONS!$C$5:$G$292,5,FALSE)))</f>
        <v/>
      </c>
      <c r="E193" s="188" t="str">
        <f>IF(ISNA(VLOOKUP($F193,DECLARATIONS!$C$5:$F$292,4,FALSE)),"",IF(VLOOKUP($F193,DECLARATIONS!$C$5:$F$292,4,FALSE)="","NOT DECLARED",VLOOKUP($F193,DECLARATIONS!$C$5:$F$292,4,FALSE)&amp;LEFT(VLOOKUP($F193,DECLARATIONS!$C$5:$H$292,6,FALSE))))</f>
        <v/>
      </c>
      <c r="F193" s="91"/>
      <c r="G193" s="189">
        <v>0</v>
      </c>
      <c r="H193" s="188" t="str">
        <f>IF(ISNA(VLOOKUP(F193,DECLARATIONS!C$5:D$292,2,FALSE)),"",IF(VLOOKUP(F193,DECLARATIONS!C$5:D$292,2,FALSE)="","NOTDECLARED",VLOOKUP(F193,DECLARATIONS!C$5:D$292,2,FALSE)))</f>
        <v/>
      </c>
      <c r="I193" s="190">
        <f>IF(LOWER(G193)="dnf",1,IF(T193&lt;ScoringTable!C$3,ScoringTable!I$2,VLOOKUP((1000-T193),ScoringTable!H$2:I$95,2)))</f>
        <v>0</v>
      </c>
      <c r="J193" s="186" t="str" cm="1">
        <f t="array" ref="J193">IF(OR(ISBLANK(G193),G193=0), "", IF(NOT(ISNUMBER(G193)), "Not a valid time", IF(E193="","", IF(RIGHT(E193)="B", _xlfn.IFS(G193&gt;Data!$Z$8,"...",G193&gt;Data!$AA$8,"Stage 1",G193&gt;Data!$AB$8,"Stage 2",G193&gt;Data!$AC$8,"Stage 3",G193&gt;Data!$AD$8,"Stage 4",G193&gt;Data!$AE$8,"Stage 5",G193&gt;Data!$AF$8,"Stage 6",G193&gt;Data!$AG$8,"Stage 7",G193&gt;Data!$AH$8,"Stage 8",G193&lt;=Data!$AH$8,"Stage 9"), _xlfn.IFS(G193&gt;Data!$Z$19,"...",G193&gt;Data!$AA$19,"Stage 1",G193&gt;Data!$AB$19,"Stage 2",G193&gt;Data!$AC$19,"Stage 3",G193&gt;Data!$AD$19,"Stage 4",G193&gt;Data!$AE$19,"Stage 5",G193&gt;Data!$AF$19,"Stage 6",G193&gt;Data!$AG$19,"Stage 7",G193&gt;Data!$AH$19,"Stage 8",G193&lt;=Data!$AH$19,"Stage 9")))))</f>
        <v/>
      </c>
      <c r="K193" s="266" t="str" cm="1">
        <f t="array" ref="K193">IFERROR(_xlfn.IFNA(
                      _xlfn.IFS(
                      G193="", "",
                      G193=0, "",
                      AND(E193="U9B",G193&lt;=Data!$AI$8), "U9 Boys record",
                      AND(E193="U11B",G193&lt;=Data!$AI$13), "U11 Boys record",
                      AND(E193="U9G",G193&lt;=Data!$AI$19), "U9 Girls record",
                      AND(E193="U11G",G193&lt;=Data!$AI$24), "U11 Girls record"
                       ),""), "")</f>
        <v/>
      </c>
      <c r="L193" s="26"/>
      <c r="P193" s="191">
        <f t="shared" si="10"/>
        <v>0</v>
      </c>
      <c r="Q193" s="192">
        <f t="shared" si="11"/>
        <v>0</v>
      </c>
      <c r="R193" s="193">
        <f t="shared" si="12"/>
        <v>0</v>
      </c>
      <c r="S193" s="192">
        <f t="shared" si="13"/>
        <v>0</v>
      </c>
      <c r="T193" s="194">
        <f t="shared" si="14"/>
        <v>0</v>
      </c>
    </row>
    <row r="194" spans="1:20" s="11" customFormat="1" ht="16" customHeight="1">
      <c r="A194" s="187" t="s">
        <v>3</v>
      </c>
      <c r="B194" s="188" t="str">
        <f>IF(ISNA(VLOOKUP($F194,DECLARATIONS!C$5:D$292,2,FALSE)),"",IF(VLOOKUP($F194,DECLARATIONS!C$5:D$292,2,FALSE)="","NOT DECLARED",IF(ISNA(_xlfn.TEXTBEFORE(VLOOKUP($F194,DECLARATIONS!C$5:D$292,2,FALSE)," ")),VLOOKUP($F194,DECLARATIONS!C$5:D$292,2,FALSE),_xlfn.TEXTBEFORE(VLOOKUP($F194,DECLARATIONS!C$5:D$292,2,FALSE)," "))))</f>
        <v/>
      </c>
      <c r="C194" s="188" t="str">
        <f>IF(ISNA(VLOOKUP($F194,DECLARATIONS!C$5:D$292,2,FALSE)),"",IF(VLOOKUP($F194,DECLARATIONS!C$5:D$292,2,FALSE)="","NOT DECLARED",IF(ISNA(_xlfn.TEXTAFTER(VLOOKUP($F194,DECLARATIONS!C$5:D$292,2,FALSE)," ")),VLOOKUP($F194,DECLARATIONS!C$5:D$292,2,FALSE),_xlfn.TEXTAFTER(VLOOKUP($F194,DECLARATIONS!C$5:D$292,2,FALSE)," "))))</f>
        <v/>
      </c>
      <c r="D194" s="188" t="str">
        <f>IF(ISNA(VLOOKUP($F194,DECLARATIONS!$C$5:$G$292,5,FALSE)),"",IF(VLOOKUP($F194,DECLARATIONS!$C$5:$G$292,5,FALSE)="","NOT DECLARED",VLOOKUP($F194,DECLARATIONS!$C$5:$G$292,5,FALSE)))</f>
        <v/>
      </c>
      <c r="E194" s="188" t="str">
        <f>IF(ISNA(VLOOKUP($F194,DECLARATIONS!$C$5:$F$292,4,FALSE)),"",IF(VLOOKUP($F194,DECLARATIONS!$C$5:$F$292,4,FALSE)="","NOT DECLARED",VLOOKUP($F194,DECLARATIONS!$C$5:$F$292,4,FALSE)&amp;LEFT(VLOOKUP($F194,DECLARATIONS!$C$5:$H$292,6,FALSE))))</f>
        <v/>
      </c>
      <c r="F194" s="91"/>
      <c r="G194" s="189">
        <v>0</v>
      </c>
      <c r="H194" s="188" t="str">
        <f>IF(ISNA(VLOOKUP(F194,DECLARATIONS!C$5:D$292,2,FALSE)),"",IF(VLOOKUP(F194,DECLARATIONS!C$5:D$292,2,FALSE)="","NOTDECLARED",VLOOKUP(F194,DECLARATIONS!C$5:D$292,2,FALSE)))</f>
        <v/>
      </c>
      <c r="I194" s="190">
        <f>IF(LOWER(G194)="dnf",1,IF(T194&lt;ScoringTable!C$3,ScoringTable!I$2,VLOOKUP((1000-T194),ScoringTable!H$2:I$95,2)))</f>
        <v>0</v>
      </c>
      <c r="J194" s="186" t="str" cm="1">
        <f t="array" ref="J194">IF(OR(ISBLANK(G194),G194=0), "", IF(NOT(ISNUMBER(G194)), "Not a valid time", IF(E194="","", IF(RIGHT(E194)="B", _xlfn.IFS(G194&gt;Data!$Z$8,"...",G194&gt;Data!$AA$8,"Stage 1",G194&gt;Data!$AB$8,"Stage 2",G194&gt;Data!$AC$8,"Stage 3",G194&gt;Data!$AD$8,"Stage 4",G194&gt;Data!$AE$8,"Stage 5",G194&gt;Data!$AF$8,"Stage 6",G194&gt;Data!$AG$8,"Stage 7",G194&gt;Data!$AH$8,"Stage 8",G194&lt;=Data!$AH$8,"Stage 9"), _xlfn.IFS(G194&gt;Data!$Z$19,"...",G194&gt;Data!$AA$19,"Stage 1",G194&gt;Data!$AB$19,"Stage 2",G194&gt;Data!$AC$19,"Stage 3",G194&gt;Data!$AD$19,"Stage 4",G194&gt;Data!$AE$19,"Stage 5",G194&gt;Data!$AF$19,"Stage 6",G194&gt;Data!$AG$19,"Stage 7",G194&gt;Data!$AH$19,"Stage 8",G194&lt;=Data!$AH$19,"Stage 9")))))</f>
        <v/>
      </c>
      <c r="K194" s="266" t="str" cm="1">
        <f t="array" ref="K194">IFERROR(_xlfn.IFNA(
                      _xlfn.IFS(
                      G194="", "",
                      G194=0, "",
                      AND(E194="U9B",G194&lt;=Data!$AI$8), "U9 Boys record",
                      AND(E194="U11B",G194&lt;=Data!$AI$13), "U11 Boys record",
                      AND(E194="U9G",G194&lt;=Data!$AI$19), "U9 Girls record",
                      AND(E194="U11G",G194&lt;=Data!$AI$24), "U11 Girls record"
                       ),""), "")</f>
        <v/>
      </c>
      <c r="L194" s="26"/>
      <c r="P194" s="191">
        <f t="shared" si="10"/>
        <v>0</v>
      </c>
      <c r="Q194" s="192">
        <f t="shared" si="11"/>
        <v>0</v>
      </c>
      <c r="R194" s="193">
        <f t="shared" si="12"/>
        <v>0</v>
      </c>
      <c r="S194" s="192">
        <f t="shared" si="13"/>
        <v>0</v>
      </c>
      <c r="T194" s="194">
        <f t="shared" si="14"/>
        <v>0</v>
      </c>
    </row>
    <row r="195" spans="1:20" s="11" customFormat="1" ht="16" customHeight="1">
      <c r="A195" s="187" t="s">
        <v>3</v>
      </c>
      <c r="B195" s="188" t="str">
        <f>IF(ISNA(VLOOKUP($F195,DECLARATIONS!C$5:D$292,2,FALSE)),"",IF(VLOOKUP($F195,DECLARATIONS!C$5:D$292,2,FALSE)="","NOT DECLARED",IF(ISNA(_xlfn.TEXTBEFORE(VLOOKUP($F195,DECLARATIONS!C$5:D$292,2,FALSE)," ")),VLOOKUP($F195,DECLARATIONS!C$5:D$292,2,FALSE),_xlfn.TEXTBEFORE(VLOOKUP($F195,DECLARATIONS!C$5:D$292,2,FALSE)," "))))</f>
        <v/>
      </c>
      <c r="C195" s="188" t="str">
        <f>IF(ISNA(VLOOKUP($F195,DECLARATIONS!C$5:D$292,2,FALSE)),"",IF(VLOOKUP($F195,DECLARATIONS!C$5:D$292,2,FALSE)="","NOT DECLARED",IF(ISNA(_xlfn.TEXTAFTER(VLOOKUP($F195,DECLARATIONS!C$5:D$292,2,FALSE)," ")),VLOOKUP($F195,DECLARATIONS!C$5:D$292,2,FALSE),_xlfn.TEXTAFTER(VLOOKUP($F195,DECLARATIONS!C$5:D$292,2,FALSE)," "))))</f>
        <v/>
      </c>
      <c r="D195" s="188" t="str">
        <f>IF(ISNA(VLOOKUP($F195,DECLARATIONS!$C$5:$G$292,5,FALSE)),"",IF(VLOOKUP($F195,DECLARATIONS!$C$5:$G$292,5,FALSE)="","NOT DECLARED",VLOOKUP($F195,DECLARATIONS!$C$5:$G$292,5,FALSE)))</f>
        <v/>
      </c>
      <c r="E195" s="188" t="str">
        <f>IF(ISNA(VLOOKUP($F195,DECLARATIONS!$C$5:$F$292,4,FALSE)),"",IF(VLOOKUP($F195,DECLARATIONS!$C$5:$F$292,4,FALSE)="","NOT DECLARED",VLOOKUP($F195,DECLARATIONS!$C$5:$F$292,4,FALSE)&amp;LEFT(VLOOKUP($F195,DECLARATIONS!$C$5:$H$292,6,FALSE))))</f>
        <v/>
      </c>
      <c r="F195" s="91"/>
      <c r="G195" s="189">
        <v>0</v>
      </c>
      <c r="H195" s="188" t="str">
        <f>IF(ISNA(VLOOKUP(F195,DECLARATIONS!C$5:D$292,2,FALSE)),"",IF(VLOOKUP(F195,DECLARATIONS!C$5:D$292,2,FALSE)="","NOTDECLARED",VLOOKUP(F195,DECLARATIONS!C$5:D$292,2,FALSE)))</f>
        <v/>
      </c>
      <c r="I195" s="190">
        <f>IF(LOWER(G195)="dnf",1,IF(T195&lt;ScoringTable!C$3,ScoringTable!I$2,VLOOKUP((1000-T195),ScoringTable!H$2:I$95,2)))</f>
        <v>0</v>
      </c>
      <c r="J195" s="186" t="str" cm="1">
        <f t="array" ref="J195">IF(OR(ISBLANK(G195),G195=0), "", IF(NOT(ISNUMBER(G195)), "Not a valid time", IF(E195="","", IF(RIGHT(E195)="B", _xlfn.IFS(G195&gt;Data!$Z$8,"...",G195&gt;Data!$AA$8,"Stage 1",G195&gt;Data!$AB$8,"Stage 2",G195&gt;Data!$AC$8,"Stage 3",G195&gt;Data!$AD$8,"Stage 4",G195&gt;Data!$AE$8,"Stage 5",G195&gt;Data!$AF$8,"Stage 6",G195&gt;Data!$AG$8,"Stage 7",G195&gt;Data!$AH$8,"Stage 8",G195&lt;=Data!$AH$8,"Stage 9"), _xlfn.IFS(G195&gt;Data!$Z$19,"...",G195&gt;Data!$AA$19,"Stage 1",G195&gt;Data!$AB$19,"Stage 2",G195&gt;Data!$AC$19,"Stage 3",G195&gt;Data!$AD$19,"Stage 4",G195&gt;Data!$AE$19,"Stage 5",G195&gt;Data!$AF$19,"Stage 6",G195&gt;Data!$AG$19,"Stage 7",G195&gt;Data!$AH$19,"Stage 8",G195&lt;=Data!$AH$19,"Stage 9")))))</f>
        <v/>
      </c>
      <c r="K195" s="266" t="str" cm="1">
        <f t="array" ref="K195">IFERROR(_xlfn.IFNA(
                      _xlfn.IFS(
                      G195="", "",
                      G195=0, "",
                      AND(E195="U9B",G195&lt;=Data!$AI$8), "U9 Boys record",
                      AND(E195="U11B",G195&lt;=Data!$AI$13), "U11 Boys record",
                      AND(E195="U9G",G195&lt;=Data!$AI$19), "U9 Girls record",
                      AND(E195="U11G",G195&lt;=Data!$AI$24), "U11 Girls record"
                       ),""), "")</f>
        <v/>
      </c>
      <c r="L195" s="26"/>
      <c r="P195" s="191">
        <f t="shared" si="10"/>
        <v>0</v>
      </c>
      <c r="Q195" s="192">
        <f t="shared" si="11"/>
        <v>0</v>
      </c>
      <c r="R195" s="193">
        <f t="shared" si="12"/>
        <v>0</v>
      </c>
      <c r="S195" s="192">
        <f t="shared" si="13"/>
        <v>0</v>
      </c>
      <c r="T195" s="194">
        <f t="shared" si="14"/>
        <v>0</v>
      </c>
    </row>
    <row r="196" spans="1:20" s="11" customFormat="1" ht="16" customHeight="1">
      <c r="A196" s="187" t="s">
        <v>3</v>
      </c>
      <c r="B196" s="188" t="str">
        <f>IF(ISNA(VLOOKUP($F196,DECLARATIONS!C$5:D$292,2,FALSE)),"",IF(VLOOKUP($F196,DECLARATIONS!C$5:D$292,2,FALSE)="","NOT DECLARED",IF(ISNA(_xlfn.TEXTBEFORE(VLOOKUP($F196,DECLARATIONS!C$5:D$292,2,FALSE)," ")),VLOOKUP($F196,DECLARATIONS!C$5:D$292,2,FALSE),_xlfn.TEXTBEFORE(VLOOKUP($F196,DECLARATIONS!C$5:D$292,2,FALSE)," "))))</f>
        <v/>
      </c>
      <c r="C196" s="188" t="str">
        <f>IF(ISNA(VLOOKUP($F196,DECLARATIONS!C$5:D$292,2,FALSE)),"",IF(VLOOKUP($F196,DECLARATIONS!C$5:D$292,2,FALSE)="","NOT DECLARED",IF(ISNA(_xlfn.TEXTAFTER(VLOOKUP($F196,DECLARATIONS!C$5:D$292,2,FALSE)," ")),VLOOKUP($F196,DECLARATIONS!C$5:D$292,2,FALSE),_xlfn.TEXTAFTER(VLOOKUP($F196,DECLARATIONS!C$5:D$292,2,FALSE)," "))))</f>
        <v/>
      </c>
      <c r="D196" s="188" t="str">
        <f>IF(ISNA(VLOOKUP($F196,DECLARATIONS!$C$5:$G$292,5,FALSE)),"",IF(VLOOKUP($F196,DECLARATIONS!$C$5:$G$292,5,FALSE)="","NOT DECLARED",VLOOKUP($F196,DECLARATIONS!$C$5:$G$292,5,FALSE)))</f>
        <v/>
      </c>
      <c r="E196" s="188" t="str">
        <f>IF(ISNA(VLOOKUP($F196,DECLARATIONS!$C$5:$F$292,4,FALSE)),"",IF(VLOOKUP($F196,DECLARATIONS!$C$5:$F$292,4,FALSE)="","NOT DECLARED",VLOOKUP($F196,DECLARATIONS!$C$5:$F$292,4,FALSE)&amp;LEFT(VLOOKUP($F196,DECLARATIONS!$C$5:$H$292,6,FALSE))))</f>
        <v/>
      </c>
      <c r="F196" s="91"/>
      <c r="G196" s="189">
        <v>0</v>
      </c>
      <c r="H196" s="188" t="str">
        <f>IF(ISNA(VLOOKUP(F196,DECLARATIONS!C$5:D$292,2,FALSE)),"",IF(VLOOKUP(F196,DECLARATIONS!C$5:D$292,2,FALSE)="","NOTDECLARED",VLOOKUP(F196,DECLARATIONS!C$5:D$292,2,FALSE)))</f>
        <v/>
      </c>
      <c r="I196" s="190">
        <f>IF(LOWER(G196)="dnf",1,IF(T196&lt;ScoringTable!C$3,ScoringTable!I$2,VLOOKUP((1000-T196),ScoringTable!H$2:I$95,2)))</f>
        <v>0</v>
      </c>
      <c r="J196" s="186" t="str" cm="1">
        <f t="array" ref="J196">IF(OR(ISBLANK(G196),G196=0), "", IF(NOT(ISNUMBER(G196)), "Not a valid time", IF(E196="","", IF(RIGHT(E196)="B", _xlfn.IFS(G196&gt;Data!$Z$8,"...",G196&gt;Data!$AA$8,"Stage 1",G196&gt;Data!$AB$8,"Stage 2",G196&gt;Data!$AC$8,"Stage 3",G196&gt;Data!$AD$8,"Stage 4",G196&gt;Data!$AE$8,"Stage 5",G196&gt;Data!$AF$8,"Stage 6",G196&gt;Data!$AG$8,"Stage 7",G196&gt;Data!$AH$8,"Stage 8",G196&lt;=Data!$AH$8,"Stage 9"), _xlfn.IFS(G196&gt;Data!$Z$19,"...",G196&gt;Data!$AA$19,"Stage 1",G196&gt;Data!$AB$19,"Stage 2",G196&gt;Data!$AC$19,"Stage 3",G196&gt;Data!$AD$19,"Stage 4",G196&gt;Data!$AE$19,"Stage 5",G196&gt;Data!$AF$19,"Stage 6",G196&gt;Data!$AG$19,"Stage 7",G196&gt;Data!$AH$19,"Stage 8",G196&lt;=Data!$AH$19,"Stage 9")))))</f>
        <v/>
      </c>
      <c r="K196" s="266" t="str" cm="1">
        <f t="array" ref="K196">IFERROR(_xlfn.IFNA(
                      _xlfn.IFS(
                      G196="", "",
                      G196=0, "",
                      AND(E196="U9B",G196&lt;=Data!$AI$8), "U9 Boys record",
                      AND(E196="U11B",G196&lt;=Data!$AI$13), "U11 Boys record",
                      AND(E196="U9G",G196&lt;=Data!$AI$19), "U9 Girls record",
                      AND(E196="U11G",G196&lt;=Data!$AI$24), "U11 Girls record"
                       ),""), "")</f>
        <v/>
      </c>
      <c r="L196" s="26"/>
      <c r="P196" s="191">
        <f t="shared" si="10"/>
        <v>0</v>
      </c>
      <c r="Q196" s="192">
        <f t="shared" si="11"/>
        <v>0</v>
      </c>
      <c r="R196" s="193">
        <f t="shared" si="12"/>
        <v>0</v>
      </c>
      <c r="S196" s="192">
        <f t="shared" si="13"/>
        <v>0</v>
      </c>
      <c r="T196" s="194">
        <f t="shared" si="14"/>
        <v>0</v>
      </c>
    </row>
    <row r="197" spans="1:20" s="11" customFormat="1" ht="16" customHeight="1">
      <c r="A197" s="187" t="s">
        <v>3</v>
      </c>
      <c r="B197" s="188" t="str">
        <f>IF(ISNA(VLOOKUP($F197,DECLARATIONS!C$5:D$292,2,FALSE)),"",IF(VLOOKUP($F197,DECLARATIONS!C$5:D$292,2,FALSE)="","NOT DECLARED",IF(ISNA(_xlfn.TEXTBEFORE(VLOOKUP($F197,DECLARATIONS!C$5:D$292,2,FALSE)," ")),VLOOKUP($F197,DECLARATIONS!C$5:D$292,2,FALSE),_xlfn.TEXTBEFORE(VLOOKUP($F197,DECLARATIONS!C$5:D$292,2,FALSE)," "))))</f>
        <v/>
      </c>
      <c r="C197" s="188" t="str">
        <f>IF(ISNA(VLOOKUP($F197,DECLARATIONS!C$5:D$292,2,FALSE)),"",IF(VLOOKUP($F197,DECLARATIONS!C$5:D$292,2,FALSE)="","NOT DECLARED",IF(ISNA(_xlfn.TEXTAFTER(VLOOKUP($F197,DECLARATIONS!C$5:D$292,2,FALSE)," ")),VLOOKUP($F197,DECLARATIONS!C$5:D$292,2,FALSE),_xlfn.TEXTAFTER(VLOOKUP($F197,DECLARATIONS!C$5:D$292,2,FALSE)," "))))</f>
        <v/>
      </c>
      <c r="D197" s="188" t="str">
        <f>IF(ISNA(VLOOKUP($F197,DECLARATIONS!$C$5:$G$292,5,FALSE)),"",IF(VLOOKUP($F197,DECLARATIONS!$C$5:$G$292,5,FALSE)="","NOT DECLARED",VLOOKUP($F197,DECLARATIONS!$C$5:$G$292,5,FALSE)))</f>
        <v/>
      </c>
      <c r="E197" s="188" t="str">
        <f>IF(ISNA(VLOOKUP($F197,DECLARATIONS!$C$5:$F$292,4,FALSE)),"",IF(VLOOKUP($F197,DECLARATIONS!$C$5:$F$292,4,FALSE)="","NOT DECLARED",VLOOKUP($F197,DECLARATIONS!$C$5:$F$292,4,FALSE)&amp;LEFT(VLOOKUP($F197,DECLARATIONS!$C$5:$H$292,6,FALSE))))</f>
        <v/>
      </c>
      <c r="F197" s="91"/>
      <c r="G197" s="189">
        <v>0</v>
      </c>
      <c r="H197" s="188" t="str">
        <f>IF(ISNA(VLOOKUP(F197,DECLARATIONS!C$5:D$292,2,FALSE)),"",IF(VLOOKUP(F197,DECLARATIONS!C$5:D$292,2,FALSE)="","NOTDECLARED",VLOOKUP(F197,DECLARATIONS!C$5:D$292,2,FALSE)))</f>
        <v/>
      </c>
      <c r="I197" s="190">
        <f>IF(LOWER(G197)="dnf",1,IF(T197&lt;ScoringTable!C$3,ScoringTable!I$2,VLOOKUP((1000-T197),ScoringTable!H$2:I$95,2)))</f>
        <v>0</v>
      </c>
      <c r="J197" s="186" t="str" cm="1">
        <f t="array" ref="J197">IF(OR(ISBLANK(G197),G197=0), "", IF(NOT(ISNUMBER(G197)), "Not a valid time", IF(E197="","", IF(RIGHT(E197)="B", _xlfn.IFS(G197&gt;Data!$Z$8,"...",G197&gt;Data!$AA$8,"Stage 1",G197&gt;Data!$AB$8,"Stage 2",G197&gt;Data!$AC$8,"Stage 3",G197&gt;Data!$AD$8,"Stage 4",G197&gt;Data!$AE$8,"Stage 5",G197&gt;Data!$AF$8,"Stage 6",G197&gt;Data!$AG$8,"Stage 7",G197&gt;Data!$AH$8,"Stage 8",G197&lt;=Data!$AH$8,"Stage 9"), _xlfn.IFS(G197&gt;Data!$Z$19,"...",G197&gt;Data!$AA$19,"Stage 1",G197&gt;Data!$AB$19,"Stage 2",G197&gt;Data!$AC$19,"Stage 3",G197&gt;Data!$AD$19,"Stage 4",G197&gt;Data!$AE$19,"Stage 5",G197&gt;Data!$AF$19,"Stage 6",G197&gt;Data!$AG$19,"Stage 7",G197&gt;Data!$AH$19,"Stage 8",G197&lt;=Data!$AH$19,"Stage 9")))))</f>
        <v/>
      </c>
      <c r="K197" s="266" t="str" cm="1">
        <f t="array" ref="K197">IFERROR(_xlfn.IFNA(
                      _xlfn.IFS(
                      G197="", "",
                      G197=0, "",
                      AND(E197="U9B",G197&lt;=Data!$AI$8), "U9 Boys record",
                      AND(E197="U11B",G197&lt;=Data!$AI$13), "U11 Boys record",
                      AND(E197="U9G",G197&lt;=Data!$AI$19), "U9 Girls record",
                      AND(E197="U11G",G197&lt;=Data!$AI$24), "U11 Girls record"
                       ),""), "")</f>
        <v/>
      </c>
      <c r="L197" s="26"/>
      <c r="P197" s="191">
        <f t="shared" si="10"/>
        <v>0</v>
      </c>
      <c r="Q197" s="192">
        <f t="shared" si="11"/>
        <v>0</v>
      </c>
      <c r="R197" s="193">
        <f t="shared" si="12"/>
        <v>0</v>
      </c>
      <c r="S197" s="192">
        <f t="shared" si="13"/>
        <v>0</v>
      </c>
      <c r="T197" s="194">
        <f t="shared" si="14"/>
        <v>0</v>
      </c>
    </row>
    <row r="198" spans="1:20" s="11" customFormat="1" ht="16" customHeight="1">
      <c r="A198" s="187" t="s">
        <v>3</v>
      </c>
      <c r="B198" s="188" t="str">
        <f>IF(ISNA(VLOOKUP($F198,DECLARATIONS!C$5:D$292,2,FALSE)),"",IF(VLOOKUP($F198,DECLARATIONS!C$5:D$292,2,FALSE)="","NOT DECLARED",IF(ISNA(_xlfn.TEXTBEFORE(VLOOKUP($F198,DECLARATIONS!C$5:D$292,2,FALSE)," ")),VLOOKUP($F198,DECLARATIONS!C$5:D$292,2,FALSE),_xlfn.TEXTBEFORE(VLOOKUP($F198,DECLARATIONS!C$5:D$292,2,FALSE)," "))))</f>
        <v/>
      </c>
      <c r="C198" s="188" t="str">
        <f>IF(ISNA(VLOOKUP($F198,DECLARATIONS!C$5:D$292,2,FALSE)),"",IF(VLOOKUP($F198,DECLARATIONS!C$5:D$292,2,FALSE)="","NOT DECLARED",IF(ISNA(_xlfn.TEXTAFTER(VLOOKUP($F198,DECLARATIONS!C$5:D$292,2,FALSE)," ")),VLOOKUP($F198,DECLARATIONS!C$5:D$292,2,FALSE),_xlfn.TEXTAFTER(VLOOKUP($F198,DECLARATIONS!C$5:D$292,2,FALSE)," "))))</f>
        <v/>
      </c>
      <c r="D198" s="188" t="str">
        <f>IF(ISNA(VLOOKUP($F198,DECLARATIONS!$C$5:$G$292,5,FALSE)),"",IF(VLOOKUP($F198,DECLARATIONS!$C$5:$G$292,5,FALSE)="","NOT DECLARED",VLOOKUP($F198,DECLARATIONS!$C$5:$G$292,5,FALSE)))</f>
        <v/>
      </c>
      <c r="E198" s="188" t="str">
        <f>IF(ISNA(VLOOKUP($F198,DECLARATIONS!$C$5:$F$292,4,FALSE)),"",IF(VLOOKUP($F198,DECLARATIONS!$C$5:$F$292,4,FALSE)="","NOT DECLARED",VLOOKUP($F198,DECLARATIONS!$C$5:$F$292,4,FALSE)&amp;LEFT(VLOOKUP($F198,DECLARATIONS!$C$5:$H$292,6,FALSE))))</f>
        <v/>
      </c>
      <c r="F198" s="91"/>
      <c r="G198" s="189">
        <v>0</v>
      </c>
      <c r="H198" s="188" t="str">
        <f>IF(ISNA(VLOOKUP(F198,DECLARATIONS!C$5:D$292,2,FALSE)),"",IF(VLOOKUP(F198,DECLARATIONS!C$5:D$292,2,FALSE)="","NOTDECLARED",VLOOKUP(F198,DECLARATIONS!C$5:D$292,2,FALSE)))</f>
        <v/>
      </c>
      <c r="I198" s="190">
        <f>IF(LOWER(G198)="dnf",1,IF(T198&lt;ScoringTable!C$3,ScoringTable!I$2,VLOOKUP((1000-T198),ScoringTable!H$2:I$95,2)))</f>
        <v>0</v>
      </c>
      <c r="J198" s="186" t="str" cm="1">
        <f t="array" ref="J198">IF(OR(ISBLANK(G198),G198=0), "", IF(NOT(ISNUMBER(G198)), "Not a valid time", IF(E198="","", IF(RIGHT(E198)="B", _xlfn.IFS(G198&gt;Data!$Z$8,"...",G198&gt;Data!$AA$8,"Stage 1",G198&gt;Data!$AB$8,"Stage 2",G198&gt;Data!$AC$8,"Stage 3",G198&gt;Data!$AD$8,"Stage 4",G198&gt;Data!$AE$8,"Stage 5",G198&gt;Data!$AF$8,"Stage 6",G198&gt;Data!$AG$8,"Stage 7",G198&gt;Data!$AH$8,"Stage 8",G198&lt;=Data!$AH$8,"Stage 9"), _xlfn.IFS(G198&gt;Data!$Z$19,"...",G198&gt;Data!$AA$19,"Stage 1",G198&gt;Data!$AB$19,"Stage 2",G198&gt;Data!$AC$19,"Stage 3",G198&gt;Data!$AD$19,"Stage 4",G198&gt;Data!$AE$19,"Stage 5",G198&gt;Data!$AF$19,"Stage 6",G198&gt;Data!$AG$19,"Stage 7",G198&gt;Data!$AH$19,"Stage 8",G198&lt;=Data!$AH$19,"Stage 9")))))</f>
        <v/>
      </c>
      <c r="K198" s="266" t="str" cm="1">
        <f t="array" ref="K198">IFERROR(_xlfn.IFNA(
                      _xlfn.IFS(
                      G198="", "",
                      G198=0, "",
                      AND(E198="U9B",G198&lt;=Data!$AI$8), "U9 Boys record",
                      AND(E198="U11B",G198&lt;=Data!$AI$13), "U11 Boys record",
                      AND(E198="U9G",G198&lt;=Data!$AI$19), "U9 Girls record",
                      AND(E198="U11G",G198&lt;=Data!$AI$24), "U11 Girls record"
                       ),""), "")</f>
        <v/>
      </c>
      <c r="L198" s="26"/>
      <c r="P198" s="191">
        <f t="shared" si="10"/>
        <v>0</v>
      </c>
      <c r="Q198" s="192">
        <f t="shared" si="11"/>
        <v>0</v>
      </c>
      <c r="R198" s="193">
        <f t="shared" si="12"/>
        <v>0</v>
      </c>
      <c r="S198" s="192">
        <f t="shared" si="13"/>
        <v>0</v>
      </c>
      <c r="T198" s="194">
        <f t="shared" si="14"/>
        <v>0</v>
      </c>
    </row>
    <row r="199" spans="1:20" s="11" customFormat="1" ht="16" customHeight="1">
      <c r="A199" s="187" t="s">
        <v>3</v>
      </c>
      <c r="B199" s="188" t="str">
        <f>IF(ISNA(VLOOKUP($F199,DECLARATIONS!C$5:D$292,2,FALSE)),"",IF(VLOOKUP($F199,DECLARATIONS!C$5:D$292,2,FALSE)="","NOT DECLARED",IF(ISNA(_xlfn.TEXTBEFORE(VLOOKUP($F199,DECLARATIONS!C$5:D$292,2,FALSE)," ")),VLOOKUP($F199,DECLARATIONS!C$5:D$292,2,FALSE),_xlfn.TEXTBEFORE(VLOOKUP($F199,DECLARATIONS!C$5:D$292,2,FALSE)," "))))</f>
        <v/>
      </c>
      <c r="C199" s="188" t="str">
        <f>IF(ISNA(VLOOKUP($F199,DECLARATIONS!C$5:D$292,2,FALSE)),"",IF(VLOOKUP($F199,DECLARATIONS!C$5:D$292,2,FALSE)="","NOT DECLARED",IF(ISNA(_xlfn.TEXTAFTER(VLOOKUP($F199,DECLARATIONS!C$5:D$292,2,FALSE)," ")),VLOOKUP($F199,DECLARATIONS!C$5:D$292,2,FALSE),_xlfn.TEXTAFTER(VLOOKUP($F199,DECLARATIONS!C$5:D$292,2,FALSE)," "))))</f>
        <v/>
      </c>
      <c r="D199" s="188" t="str">
        <f>IF(ISNA(VLOOKUP($F199,DECLARATIONS!$C$5:$G$292,5,FALSE)),"",IF(VLOOKUP($F199,DECLARATIONS!$C$5:$G$292,5,FALSE)="","NOT DECLARED",VLOOKUP($F199,DECLARATIONS!$C$5:$G$292,5,FALSE)))</f>
        <v/>
      </c>
      <c r="E199" s="188" t="str">
        <f>IF(ISNA(VLOOKUP($F199,DECLARATIONS!$C$5:$F$292,4,FALSE)),"",IF(VLOOKUP($F199,DECLARATIONS!$C$5:$F$292,4,FALSE)="","NOT DECLARED",VLOOKUP($F199,DECLARATIONS!$C$5:$F$292,4,FALSE)&amp;LEFT(VLOOKUP($F199,DECLARATIONS!$C$5:$H$292,6,FALSE))))</f>
        <v/>
      </c>
      <c r="F199" s="91"/>
      <c r="G199" s="189">
        <v>0</v>
      </c>
      <c r="H199" s="188" t="str">
        <f>IF(ISNA(VLOOKUP(F199,DECLARATIONS!C$5:D$292,2,FALSE)),"",IF(VLOOKUP(F199,DECLARATIONS!C$5:D$292,2,FALSE)="","NOTDECLARED",VLOOKUP(F199,DECLARATIONS!C$5:D$292,2,FALSE)))</f>
        <v/>
      </c>
      <c r="I199" s="190">
        <f>IF(LOWER(G199)="dnf",1,IF(T199&lt;ScoringTable!C$3,ScoringTable!I$2,VLOOKUP((1000-T199),ScoringTable!H$2:I$95,2)))</f>
        <v>0</v>
      </c>
      <c r="J199" s="186" t="str" cm="1">
        <f t="array" ref="J199">IF(OR(ISBLANK(G199),G199=0), "", IF(NOT(ISNUMBER(G199)), "Not a valid time", IF(E199="","", IF(RIGHT(E199)="B", _xlfn.IFS(G199&gt;Data!$Z$8,"...",G199&gt;Data!$AA$8,"Stage 1",G199&gt;Data!$AB$8,"Stage 2",G199&gt;Data!$AC$8,"Stage 3",G199&gt;Data!$AD$8,"Stage 4",G199&gt;Data!$AE$8,"Stage 5",G199&gt;Data!$AF$8,"Stage 6",G199&gt;Data!$AG$8,"Stage 7",G199&gt;Data!$AH$8,"Stage 8",G199&lt;=Data!$AH$8,"Stage 9"), _xlfn.IFS(G199&gt;Data!$Z$19,"...",G199&gt;Data!$AA$19,"Stage 1",G199&gt;Data!$AB$19,"Stage 2",G199&gt;Data!$AC$19,"Stage 3",G199&gt;Data!$AD$19,"Stage 4",G199&gt;Data!$AE$19,"Stage 5",G199&gt;Data!$AF$19,"Stage 6",G199&gt;Data!$AG$19,"Stage 7",G199&gt;Data!$AH$19,"Stage 8",G199&lt;=Data!$AH$19,"Stage 9")))))</f>
        <v/>
      </c>
      <c r="K199" s="266" t="str" cm="1">
        <f t="array" ref="K199">IFERROR(_xlfn.IFNA(
                      _xlfn.IFS(
                      G199="", "",
                      G199=0, "",
                      AND(E199="U9B",G199&lt;=Data!$AI$8), "U9 Boys record",
                      AND(E199="U11B",G199&lt;=Data!$AI$13), "U11 Boys record",
                      AND(E199="U9G",G199&lt;=Data!$AI$19), "U9 Girls record",
                      AND(E199="U11G",G199&lt;=Data!$AI$24), "U11 Girls record"
                       ),""), "")</f>
        <v/>
      </c>
      <c r="L199" s="26"/>
      <c r="P199" s="191">
        <f t="shared" ref="P199:P262" si="15">G199*86400</f>
        <v>0</v>
      </c>
      <c r="Q199" s="192">
        <f t="shared" ref="Q199:Q262" si="16">P199/60</f>
        <v>0</v>
      </c>
      <c r="R199" s="193">
        <f t="shared" ref="R199:R262" si="17">(ROUNDDOWN(Q199,0))</f>
        <v>0</v>
      </c>
      <c r="S199" s="192">
        <f t="shared" ref="S199:S262" si="18">P199-((R199*60))</f>
        <v>0</v>
      </c>
      <c r="T199" s="194">
        <f t="shared" ref="T199:T262" si="19">+(R199)+(S199/100)</f>
        <v>0</v>
      </c>
    </row>
    <row r="200" spans="1:20" s="11" customFormat="1" ht="16" customHeight="1">
      <c r="A200" s="187" t="s">
        <v>3</v>
      </c>
      <c r="B200" s="188" t="str">
        <f>IF(ISNA(VLOOKUP($F200,DECLARATIONS!C$5:D$292,2,FALSE)),"",IF(VLOOKUP($F200,DECLARATIONS!C$5:D$292,2,FALSE)="","NOT DECLARED",IF(ISNA(_xlfn.TEXTBEFORE(VLOOKUP($F200,DECLARATIONS!C$5:D$292,2,FALSE)," ")),VLOOKUP($F200,DECLARATIONS!C$5:D$292,2,FALSE),_xlfn.TEXTBEFORE(VLOOKUP($F200,DECLARATIONS!C$5:D$292,2,FALSE)," "))))</f>
        <v/>
      </c>
      <c r="C200" s="188" t="str">
        <f>IF(ISNA(VLOOKUP($F200,DECLARATIONS!C$5:D$292,2,FALSE)),"",IF(VLOOKUP($F200,DECLARATIONS!C$5:D$292,2,FALSE)="","NOT DECLARED",IF(ISNA(_xlfn.TEXTAFTER(VLOOKUP($F200,DECLARATIONS!C$5:D$292,2,FALSE)," ")),VLOOKUP($F200,DECLARATIONS!C$5:D$292,2,FALSE),_xlfn.TEXTAFTER(VLOOKUP($F200,DECLARATIONS!C$5:D$292,2,FALSE)," "))))</f>
        <v/>
      </c>
      <c r="D200" s="188" t="str">
        <f>IF(ISNA(VLOOKUP($F200,DECLARATIONS!$C$5:$G$292,5,FALSE)),"",IF(VLOOKUP($F200,DECLARATIONS!$C$5:$G$292,5,FALSE)="","NOT DECLARED",VLOOKUP($F200,DECLARATIONS!$C$5:$G$292,5,FALSE)))</f>
        <v/>
      </c>
      <c r="E200" s="188" t="str">
        <f>IF(ISNA(VLOOKUP($F200,DECLARATIONS!$C$5:$F$292,4,FALSE)),"",IF(VLOOKUP($F200,DECLARATIONS!$C$5:$F$292,4,FALSE)="","NOT DECLARED",VLOOKUP($F200,DECLARATIONS!$C$5:$F$292,4,FALSE)&amp;LEFT(VLOOKUP($F200,DECLARATIONS!$C$5:$H$292,6,FALSE))))</f>
        <v/>
      </c>
      <c r="F200" s="91"/>
      <c r="G200" s="189">
        <v>0</v>
      </c>
      <c r="H200" s="188" t="str">
        <f>IF(ISNA(VLOOKUP(F200,DECLARATIONS!C$5:D$292,2,FALSE)),"",IF(VLOOKUP(F200,DECLARATIONS!C$5:D$292,2,FALSE)="","NOTDECLARED",VLOOKUP(F200,DECLARATIONS!C$5:D$292,2,FALSE)))</f>
        <v/>
      </c>
      <c r="I200" s="190">
        <f>IF(LOWER(G200)="dnf",1,IF(T200&lt;ScoringTable!C$3,ScoringTable!I$2,VLOOKUP((1000-T200),ScoringTable!H$2:I$95,2)))</f>
        <v>0</v>
      </c>
      <c r="J200" s="186" t="str" cm="1">
        <f t="array" ref="J200">IF(OR(ISBLANK(G200),G200=0), "", IF(NOT(ISNUMBER(G200)), "Not a valid time", IF(E200="","", IF(RIGHT(E200)="B", _xlfn.IFS(G200&gt;Data!$Z$8,"...",G200&gt;Data!$AA$8,"Stage 1",G200&gt;Data!$AB$8,"Stage 2",G200&gt;Data!$AC$8,"Stage 3",G200&gt;Data!$AD$8,"Stage 4",G200&gt;Data!$AE$8,"Stage 5",G200&gt;Data!$AF$8,"Stage 6",G200&gt;Data!$AG$8,"Stage 7",G200&gt;Data!$AH$8,"Stage 8",G200&lt;=Data!$AH$8,"Stage 9"), _xlfn.IFS(G200&gt;Data!$Z$19,"...",G200&gt;Data!$AA$19,"Stage 1",G200&gt;Data!$AB$19,"Stage 2",G200&gt;Data!$AC$19,"Stage 3",G200&gt;Data!$AD$19,"Stage 4",G200&gt;Data!$AE$19,"Stage 5",G200&gt;Data!$AF$19,"Stage 6",G200&gt;Data!$AG$19,"Stage 7",G200&gt;Data!$AH$19,"Stage 8",G200&lt;=Data!$AH$19,"Stage 9")))))</f>
        <v/>
      </c>
      <c r="K200" s="266" t="str" cm="1">
        <f t="array" ref="K200">IFERROR(_xlfn.IFNA(
                      _xlfn.IFS(
                      G200="", "",
                      G200=0, "",
                      AND(E200="U9B",G200&lt;=Data!$AI$8), "U9 Boys record",
                      AND(E200="U11B",G200&lt;=Data!$AI$13), "U11 Boys record",
                      AND(E200="U9G",G200&lt;=Data!$AI$19), "U9 Girls record",
                      AND(E200="U11G",G200&lt;=Data!$AI$24), "U11 Girls record"
                       ),""), "")</f>
        <v/>
      </c>
      <c r="L200" s="26"/>
      <c r="P200" s="191">
        <f t="shared" si="15"/>
        <v>0</v>
      </c>
      <c r="Q200" s="192">
        <f t="shared" si="16"/>
        <v>0</v>
      </c>
      <c r="R200" s="193">
        <f t="shared" si="17"/>
        <v>0</v>
      </c>
      <c r="S200" s="192">
        <f t="shared" si="18"/>
        <v>0</v>
      </c>
      <c r="T200" s="194">
        <f t="shared" si="19"/>
        <v>0</v>
      </c>
    </row>
    <row r="201" spans="1:20" s="11" customFormat="1" ht="16" customHeight="1">
      <c r="A201" s="187" t="s">
        <v>3</v>
      </c>
      <c r="B201" s="188" t="str">
        <f>IF(ISNA(VLOOKUP($F201,DECLARATIONS!C$5:D$292,2,FALSE)),"",IF(VLOOKUP($F201,DECLARATIONS!C$5:D$292,2,FALSE)="","NOT DECLARED",IF(ISNA(_xlfn.TEXTBEFORE(VLOOKUP($F201,DECLARATIONS!C$5:D$292,2,FALSE)," ")),VLOOKUP($F201,DECLARATIONS!C$5:D$292,2,FALSE),_xlfn.TEXTBEFORE(VLOOKUP($F201,DECLARATIONS!C$5:D$292,2,FALSE)," "))))</f>
        <v/>
      </c>
      <c r="C201" s="188" t="str">
        <f>IF(ISNA(VLOOKUP($F201,DECLARATIONS!C$5:D$292,2,FALSE)),"",IF(VLOOKUP($F201,DECLARATIONS!C$5:D$292,2,FALSE)="","NOT DECLARED",IF(ISNA(_xlfn.TEXTAFTER(VLOOKUP($F201,DECLARATIONS!C$5:D$292,2,FALSE)," ")),VLOOKUP($F201,DECLARATIONS!C$5:D$292,2,FALSE),_xlfn.TEXTAFTER(VLOOKUP($F201,DECLARATIONS!C$5:D$292,2,FALSE)," "))))</f>
        <v/>
      </c>
      <c r="D201" s="188" t="str">
        <f>IF(ISNA(VLOOKUP($F201,DECLARATIONS!$C$5:$G$292,5,FALSE)),"",IF(VLOOKUP($F201,DECLARATIONS!$C$5:$G$292,5,FALSE)="","NOT DECLARED",VLOOKUP($F201,DECLARATIONS!$C$5:$G$292,5,FALSE)))</f>
        <v/>
      </c>
      <c r="E201" s="188" t="str">
        <f>IF(ISNA(VLOOKUP($F201,DECLARATIONS!$C$5:$F$292,4,FALSE)),"",IF(VLOOKUP($F201,DECLARATIONS!$C$5:$F$292,4,FALSE)="","NOT DECLARED",VLOOKUP($F201,DECLARATIONS!$C$5:$F$292,4,FALSE)&amp;LEFT(VLOOKUP($F201,DECLARATIONS!$C$5:$H$292,6,FALSE))))</f>
        <v/>
      </c>
      <c r="F201" s="91"/>
      <c r="G201" s="189">
        <v>0</v>
      </c>
      <c r="H201" s="188" t="str">
        <f>IF(ISNA(VLOOKUP(F201,DECLARATIONS!C$5:D$292,2,FALSE)),"",IF(VLOOKUP(F201,DECLARATIONS!C$5:D$292,2,FALSE)="","NOTDECLARED",VLOOKUP(F201,DECLARATIONS!C$5:D$292,2,FALSE)))</f>
        <v/>
      </c>
      <c r="I201" s="190">
        <f>IF(LOWER(G201)="dnf",1,IF(T201&lt;ScoringTable!C$3,ScoringTable!I$2,VLOOKUP((1000-T201),ScoringTable!H$2:I$95,2)))</f>
        <v>0</v>
      </c>
      <c r="J201" s="186" t="str" cm="1">
        <f t="array" ref="J201">IF(OR(ISBLANK(G201),G201=0), "", IF(NOT(ISNUMBER(G201)), "Not a valid time", IF(E201="","", IF(RIGHT(E201)="B", _xlfn.IFS(G201&gt;Data!$Z$8,"...",G201&gt;Data!$AA$8,"Stage 1",G201&gt;Data!$AB$8,"Stage 2",G201&gt;Data!$AC$8,"Stage 3",G201&gt;Data!$AD$8,"Stage 4",G201&gt;Data!$AE$8,"Stage 5",G201&gt;Data!$AF$8,"Stage 6",G201&gt;Data!$AG$8,"Stage 7",G201&gt;Data!$AH$8,"Stage 8",G201&lt;=Data!$AH$8,"Stage 9"), _xlfn.IFS(G201&gt;Data!$Z$19,"...",G201&gt;Data!$AA$19,"Stage 1",G201&gt;Data!$AB$19,"Stage 2",G201&gt;Data!$AC$19,"Stage 3",G201&gt;Data!$AD$19,"Stage 4",G201&gt;Data!$AE$19,"Stage 5",G201&gt;Data!$AF$19,"Stage 6",G201&gt;Data!$AG$19,"Stage 7",G201&gt;Data!$AH$19,"Stage 8",G201&lt;=Data!$AH$19,"Stage 9")))))</f>
        <v/>
      </c>
      <c r="K201" s="266" t="str" cm="1">
        <f t="array" ref="K201">IFERROR(_xlfn.IFNA(
                      _xlfn.IFS(
                      G201="", "",
                      G201=0, "",
                      AND(E201="U9B",G201&lt;=Data!$AI$8), "U9 Boys record",
                      AND(E201="U11B",G201&lt;=Data!$AI$13), "U11 Boys record",
                      AND(E201="U9G",G201&lt;=Data!$AI$19), "U9 Girls record",
                      AND(E201="U11G",G201&lt;=Data!$AI$24), "U11 Girls record"
                       ),""), "")</f>
        <v/>
      </c>
      <c r="L201" s="26"/>
      <c r="P201" s="191">
        <f t="shared" si="15"/>
        <v>0</v>
      </c>
      <c r="Q201" s="192">
        <f t="shared" si="16"/>
        <v>0</v>
      </c>
      <c r="R201" s="193">
        <f t="shared" si="17"/>
        <v>0</v>
      </c>
      <c r="S201" s="192">
        <f t="shared" si="18"/>
        <v>0</v>
      </c>
      <c r="T201" s="194">
        <f t="shared" si="19"/>
        <v>0</v>
      </c>
    </row>
    <row r="202" spans="1:20" s="11" customFormat="1" ht="16" customHeight="1">
      <c r="A202" s="187" t="s">
        <v>3</v>
      </c>
      <c r="B202" s="188" t="str">
        <f>IF(ISNA(VLOOKUP($F202,DECLARATIONS!C$5:D$292,2,FALSE)),"",IF(VLOOKUP($F202,DECLARATIONS!C$5:D$292,2,FALSE)="","NOT DECLARED",IF(ISNA(_xlfn.TEXTBEFORE(VLOOKUP($F202,DECLARATIONS!C$5:D$292,2,FALSE)," ")),VLOOKUP($F202,DECLARATIONS!C$5:D$292,2,FALSE),_xlfn.TEXTBEFORE(VLOOKUP($F202,DECLARATIONS!C$5:D$292,2,FALSE)," "))))</f>
        <v/>
      </c>
      <c r="C202" s="188" t="str">
        <f>IF(ISNA(VLOOKUP($F202,DECLARATIONS!C$5:D$292,2,FALSE)),"",IF(VLOOKUP($F202,DECLARATIONS!C$5:D$292,2,FALSE)="","NOT DECLARED",IF(ISNA(_xlfn.TEXTAFTER(VLOOKUP($F202,DECLARATIONS!C$5:D$292,2,FALSE)," ")),VLOOKUP($F202,DECLARATIONS!C$5:D$292,2,FALSE),_xlfn.TEXTAFTER(VLOOKUP($F202,DECLARATIONS!C$5:D$292,2,FALSE)," "))))</f>
        <v/>
      </c>
      <c r="D202" s="188" t="str">
        <f>IF(ISNA(VLOOKUP($F202,DECLARATIONS!$C$5:$G$292,5,FALSE)),"",IF(VLOOKUP($F202,DECLARATIONS!$C$5:$G$292,5,FALSE)="","NOT DECLARED",VLOOKUP($F202,DECLARATIONS!$C$5:$G$292,5,FALSE)))</f>
        <v/>
      </c>
      <c r="E202" s="188" t="str">
        <f>IF(ISNA(VLOOKUP($F202,DECLARATIONS!$C$5:$F$292,4,FALSE)),"",IF(VLOOKUP($F202,DECLARATIONS!$C$5:$F$292,4,FALSE)="","NOT DECLARED",VLOOKUP($F202,DECLARATIONS!$C$5:$F$292,4,FALSE)&amp;LEFT(VLOOKUP($F202,DECLARATIONS!$C$5:$H$292,6,FALSE))))</f>
        <v/>
      </c>
      <c r="F202" s="91"/>
      <c r="G202" s="189">
        <v>0</v>
      </c>
      <c r="H202" s="188" t="str">
        <f>IF(ISNA(VLOOKUP(F202,DECLARATIONS!C$5:D$292,2,FALSE)),"",IF(VLOOKUP(F202,DECLARATIONS!C$5:D$292,2,FALSE)="","NOTDECLARED",VLOOKUP(F202,DECLARATIONS!C$5:D$292,2,FALSE)))</f>
        <v/>
      </c>
      <c r="I202" s="190">
        <f>IF(LOWER(G202)="dnf",1,IF(T202&lt;ScoringTable!C$3,ScoringTable!I$2,VLOOKUP((1000-T202),ScoringTable!H$2:I$95,2)))</f>
        <v>0</v>
      </c>
      <c r="J202" s="186" t="str" cm="1">
        <f t="array" ref="J202">IF(OR(ISBLANK(G202),G202=0), "", IF(NOT(ISNUMBER(G202)), "Not a valid time", IF(E202="","", IF(RIGHT(E202)="B", _xlfn.IFS(G202&gt;Data!$Z$8,"...",G202&gt;Data!$AA$8,"Stage 1",G202&gt;Data!$AB$8,"Stage 2",G202&gt;Data!$AC$8,"Stage 3",G202&gt;Data!$AD$8,"Stage 4",G202&gt;Data!$AE$8,"Stage 5",G202&gt;Data!$AF$8,"Stage 6",G202&gt;Data!$AG$8,"Stage 7",G202&gt;Data!$AH$8,"Stage 8",G202&lt;=Data!$AH$8,"Stage 9"), _xlfn.IFS(G202&gt;Data!$Z$19,"...",G202&gt;Data!$AA$19,"Stage 1",G202&gt;Data!$AB$19,"Stage 2",G202&gt;Data!$AC$19,"Stage 3",G202&gt;Data!$AD$19,"Stage 4",G202&gt;Data!$AE$19,"Stage 5",G202&gt;Data!$AF$19,"Stage 6",G202&gt;Data!$AG$19,"Stage 7",G202&gt;Data!$AH$19,"Stage 8",G202&lt;=Data!$AH$19,"Stage 9")))))</f>
        <v/>
      </c>
      <c r="K202" s="266" t="str" cm="1">
        <f t="array" ref="K202">IFERROR(_xlfn.IFNA(
                      _xlfn.IFS(
                      G202="", "",
                      G202=0, "",
                      AND(E202="U9B",G202&lt;=Data!$AI$8), "U9 Boys record",
                      AND(E202="U11B",G202&lt;=Data!$AI$13), "U11 Boys record",
                      AND(E202="U9G",G202&lt;=Data!$AI$19), "U9 Girls record",
                      AND(E202="U11G",G202&lt;=Data!$AI$24), "U11 Girls record"
                       ),""), "")</f>
        <v/>
      </c>
      <c r="L202" s="26"/>
      <c r="P202" s="191">
        <f t="shared" si="15"/>
        <v>0</v>
      </c>
      <c r="Q202" s="192">
        <f t="shared" si="16"/>
        <v>0</v>
      </c>
      <c r="R202" s="193">
        <f t="shared" si="17"/>
        <v>0</v>
      </c>
      <c r="S202" s="192">
        <f t="shared" si="18"/>
        <v>0</v>
      </c>
      <c r="T202" s="194">
        <f t="shared" si="19"/>
        <v>0</v>
      </c>
    </row>
    <row r="203" spans="1:20" s="11" customFormat="1" ht="16" customHeight="1">
      <c r="A203" s="187" t="s">
        <v>3</v>
      </c>
      <c r="B203" s="188" t="str">
        <f>IF(ISNA(VLOOKUP($F203,DECLARATIONS!C$5:D$292,2,FALSE)),"",IF(VLOOKUP($F203,DECLARATIONS!C$5:D$292,2,FALSE)="","NOT DECLARED",IF(ISNA(_xlfn.TEXTBEFORE(VLOOKUP($F203,DECLARATIONS!C$5:D$292,2,FALSE)," ")),VLOOKUP($F203,DECLARATIONS!C$5:D$292,2,FALSE),_xlfn.TEXTBEFORE(VLOOKUP($F203,DECLARATIONS!C$5:D$292,2,FALSE)," "))))</f>
        <v/>
      </c>
      <c r="C203" s="188" t="str">
        <f>IF(ISNA(VLOOKUP($F203,DECLARATIONS!C$5:D$292,2,FALSE)),"",IF(VLOOKUP($F203,DECLARATIONS!C$5:D$292,2,FALSE)="","NOT DECLARED",IF(ISNA(_xlfn.TEXTAFTER(VLOOKUP($F203,DECLARATIONS!C$5:D$292,2,FALSE)," ")),VLOOKUP($F203,DECLARATIONS!C$5:D$292,2,FALSE),_xlfn.TEXTAFTER(VLOOKUP($F203,DECLARATIONS!C$5:D$292,2,FALSE)," "))))</f>
        <v/>
      </c>
      <c r="D203" s="188" t="str">
        <f>IF(ISNA(VLOOKUP($F203,DECLARATIONS!$C$5:$G$292,5,FALSE)),"",IF(VLOOKUP($F203,DECLARATIONS!$C$5:$G$292,5,FALSE)="","NOT DECLARED",VLOOKUP($F203,DECLARATIONS!$C$5:$G$292,5,FALSE)))</f>
        <v/>
      </c>
      <c r="E203" s="188" t="str">
        <f>IF(ISNA(VLOOKUP($F203,DECLARATIONS!$C$5:$F$292,4,FALSE)),"",IF(VLOOKUP($F203,DECLARATIONS!$C$5:$F$292,4,FALSE)="","NOT DECLARED",VLOOKUP($F203,DECLARATIONS!$C$5:$F$292,4,FALSE)&amp;LEFT(VLOOKUP($F203,DECLARATIONS!$C$5:$H$292,6,FALSE))))</f>
        <v/>
      </c>
      <c r="F203" s="91"/>
      <c r="G203" s="189">
        <v>0</v>
      </c>
      <c r="H203" s="188" t="str">
        <f>IF(ISNA(VLOOKUP(F203,DECLARATIONS!C$5:D$292,2,FALSE)),"",IF(VLOOKUP(F203,DECLARATIONS!C$5:D$292,2,FALSE)="","NOTDECLARED",VLOOKUP(F203,DECLARATIONS!C$5:D$292,2,FALSE)))</f>
        <v/>
      </c>
      <c r="I203" s="190">
        <f>IF(LOWER(G203)="dnf",1,IF(T203&lt;ScoringTable!C$3,ScoringTable!I$2,VLOOKUP((1000-T203),ScoringTable!H$2:I$95,2)))</f>
        <v>0</v>
      </c>
      <c r="J203" s="186" t="str" cm="1">
        <f t="array" ref="J203">IF(OR(ISBLANK(G203),G203=0), "", IF(NOT(ISNUMBER(G203)), "Not a valid time", IF(E203="","", IF(RIGHT(E203)="B", _xlfn.IFS(G203&gt;Data!$Z$8,"...",G203&gt;Data!$AA$8,"Stage 1",G203&gt;Data!$AB$8,"Stage 2",G203&gt;Data!$AC$8,"Stage 3",G203&gt;Data!$AD$8,"Stage 4",G203&gt;Data!$AE$8,"Stage 5",G203&gt;Data!$AF$8,"Stage 6",G203&gt;Data!$AG$8,"Stage 7",G203&gt;Data!$AH$8,"Stage 8",G203&lt;=Data!$AH$8,"Stage 9"), _xlfn.IFS(G203&gt;Data!$Z$19,"...",G203&gt;Data!$AA$19,"Stage 1",G203&gt;Data!$AB$19,"Stage 2",G203&gt;Data!$AC$19,"Stage 3",G203&gt;Data!$AD$19,"Stage 4",G203&gt;Data!$AE$19,"Stage 5",G203&gt;Data!$AF$19,"Stage 6",G203&gt;Data!$AG$19,"Stage 7",G203&gt;Data!$AH$19,"Stage 8",G203&lt;=Data!$AH$19,"Stage 9")))))</f>
        <v/>
      </c>
      <c r="K203" s="266" t="str" cm="1">
        <f t="array" ref="K203">IFERROR(_xlfn.IFNA(
                      _xlfn.IFS(
                      G203="", "",
                      G203=0, "",
                      AND(E203="U9B",G203&lt;=Data!$AI$8), "U9 Boys record",
                      AND(E203="U11B",G203&lt;=Data!$AI$13), "U11 Boys record",
                      AND(E203="U9G",G203&lt;=Data!$AI$19), "U9 Girls record",
                      AND(E203="U11G",G203&lt;=Data!$AI$24), "U11 Girls record"
                       ),""), "")</f>
        <v/>
      </c>
      <c r="L203" s="26"/>
      <c r="P203" s="191">
        <f t="shared" si="15"/>
        <v>0</v>
      </c>
      <c r="Q203" s="192">
        <f t="shared" si="16"/>
        <v>0</v>
      </c>
      <c r="R203" s="193">
        <f t="shared" si="17"/>
        <v>0</v>
      </c>
      <c r="S203" s="192">
        <f t="shared" si="18"/>
        <v>0</v>
      </c>
      <c r="T203" s="194">
        <f t="shared" si="19"/>
        <v>0</v>
      </c>
    </row>
    <row r="204" spans="1:20" s="11" customFormat="1" ht="16" customHeight="1">
      <c r="A204" s="187" t="s">
        <v>3</v>
      </c>
      <c r="B204" s="188" t="str">
        <f>IF(ISNA(VLOOKUP($F204,DECLARATIONS!C$5:D$292,2,FALSE)),"",IF(VLOOKUP($F204,DECLARATIONS!C$5:D$292,2,FALSE)="","NOT DECLARED",IF(ISNA(_xlfn.TEXTBEFORE(VLOOKUP($F204,DECLARATIONS!C$5:D$292,2,FALSE)," ")),VLOOKUP($F204,DECLARATIONS!C$5:D$292,2,FALSE),_xlfn.TEXTBEFORE(VLOOKUP($F204,DECLARATIONS!C$5:D$292,2,FALSE)," "))))</f>
        <v/>
      </c>
      <c r="C204" s="188" t="str">
        <f>IF(ISNA(VLOOKUP($F204,DECLARATIONS!C$5:D$292,2,FALSE)),"",IF(VLOOKUP($F204,DECLARATIONS!C$5:D$292,2,FALSE)="","NOT DECLARED",IF(ISNA(_xlfn.TEXTAFTER(VLOOKUP($F204,DECLARATIONS!C$5:D$292,2,FALSE)," ")),VLOOKUP($F204,DECLARATIONS!C$5:D$292,2,FALSE),_xlfn.TEXTAFTER(VLOOKUP($F204,DECLARATIONS!C$5:D$292,2,FALSE)," "))))</f>
        <v/>
      </c>
      <c r="D204" s="188" t="str">
        <f>IF(ISNA(VLOOKUP($F204,DECLARATIONS!$C$5:$G$292,5,FALSE)),"",IF(VLOOKUP($F204,DECLARATIONS!$C$5:$G$292,5,FALSE)="","NOT DECLARED",VLOOKUP($F204,DECLARATIONS!$C$5:$G$292,5,FALSE)))</f>
        <v/>
      </c>
      <c r="E204" s="188" t="str">
        <f>IF(ISNA(VLOOKUP($F204,DECLARATIONS!$C$5:$F$292,4,FALSE)),"",IF(VLOOKUP($F204,DECLARATIONS!$C$5:$F$292,4,FALSE)="","NOT DECLARED",VLOOKUP($F204,DECLARATIONS!$C$5:$F$292,4,FALSE)&amp;LEFT(VLOOKUP($F204,DECLARATIONS!$C$5:$H$292,6,FALSE))))</f>
        <v/>
      </c>
      <c r="F204" s="91"/>
      <c r="G204" s="189">
        <v>0</v>
      </c>
      <c r="H204" s="188" t="str">
        <f>IF(ISNA(VLOOKUP(F204,DECLARATIONS!C$5:D$292,2,FALSE)),"",IF(VLOOKUP(F204,DECLARATIONS!C$5:D$292,2,FALSE)="","NOTDECLARED",VLOOKUP(F204,DECLARATIONS!C$5:D$292,2,FALSE)))</f>
        <v/>
      </c>
      <c r="I204" s="190">
        <f>IF(LOWER(G204)="dnf",1,IF(T204&lt;ScoringTable!C$3,ScoringTable!I$2,VLOOKUP((1000-T204),ScoringTable!H$2:I$95,2)))</f>
        <v>0</v>
      </c>
      <c r="J204" s="186" t="str" cm="1">
        <f t="array" ref="J204">IF(OR(ISBLANK(G204),G204=0), "", IF(NOT(ISNUMBER(G204)), "Not a valid time", IF(E204="","", IF(RIGHT(E204)="B", _xlfn.IFS(G204&gt;Data!$Z$8,"...",G204&gt;Data!$AA$8,"Stage 1",G204&gt;Data!$AB$8,"Stage 2",G204&gt;Data!$AC$8,"Stage 3",G204&gt;Data!$AD$8,"Stage 4",G204&gt;Data!$AE$8,"Stage 5",G204&gt;Data!$AF$8,"Stage 6",G204&gt;Data!$AG$8,"Stage 7",G204&gt;Data!$AH$8,"Stage 8",G204&lt;=Data!$AH$8,"Stage 9"), _xlfn.IFS(G204&gt;Data!$Z$19,"...",G204&gt;Data!$AA$19,"Stage 1",G204&gt;Data!$AB$19,"Stage 2",G204&gt;Data!$AC$19,"Stage 3",G204&gt;Data!$AD$19,"Stage 4",G204&gt;Data!$AE$19,"Stage 5",G204&gt;Data!$AF$19,"Stage 6",G204&gt;Data!$AG$19,"Stage 7",G204&gt;Data!$AH$19,"Stage 8",G204&lt;=Data!$AH$19,"Stage 9")))))</f>
        <v/>
      </c>
      <c r="K204" s="266" t="str" cm="1">
        <f t="array" ref="K204">IFERROR(_xlfn.IFNA(
                      _xlfn.IFS(
                      G204="", "",
                      G204=0, "",
                      AND(E204="U9B",G204&lt;=Data!$AI$8), "U9 Boys record",
                      AND(E204="U11B",G204&lt;=Data!$AI$13), "U11 Boys record",
                      AND(E204="U9G",G204&lt;=Data!$AI$19), "U9 Girls record",
                      AND(E204="U11G",G204&lt;=Data!$AI$24), "U11 Girls record"
                       ),""), "")</f>
        <v/>
      </c>
      <c r="L204" s="26"/>
      <c r="P204" s="191">
        <f t="shared" si="15"/>
        <v>0</v>
      </c>
      <c r="Q204" s="192">
        <f t="shared" si="16"/>
        <v>0</v>
      </c>
      <c r="R204" s="193">
        <f t="shared" si="17"/>
        <v>0</v>
      </c>
      <c r="S204" s="192">
        <f t="shared" si="18"/>
        <v>0</v>
      </c>
      <c r="T204" s="194">
        <f t="shared" si="19"/>
        <v>0</v>
      </c>
    </row>
    <row r="205" spans="1:20" s="11" customFormat="1" ht="16" customHeight="1">
      <c r="A205" s="187" t="s">
        <v>3</v>
      </c>
      <c r="B205" s="188" t="str">
        <f>IF(ISNA(VLOOKUP($F205,DECLARATIONS!C$5:D$292,2,FALSE)),"",IF(VLOOKUP($F205,DECLARATIONS!C$5:D$292,2,FALSE)="","NOT DECLARED",IF(ISNA(_xlfn.TEXTBEFORE(VLOOKUP($F205,DECLARATIONS!C$5:D$292,2,FALSE)," ")),VLOOKUP($F205,DECLARATIONS!C$5:D$292,2,FALSE),_xlfn.TEXTBEFORE(VLOOKUP($F205,DECLARATIONS!C$5:D$292,2,FALSE)," "))))</f>
        <v/>
      </c>
      <c r="C205" s="188" t="str">
        <f>IF(ISNA(VLOOKUP($F205,DECLARATIONS!C$5:D$292,2,FALSE)),"",IF(VLOOKUP($F205,DECLARATIONS!C$5:D$292,2,FALSE)="","NOT DECLARED",IF(ISNA(_xlfn.TEXTAFTER(VLOOKUP($F205,DECLARATIONS!C$5:D$292,2,FALSE)," ")),VLOOKUP($F205,DECLARATIONS!C$5:D$292,2,FALSE),_xlfn.TEXTAFTER(VLOOKUP($F205,DECLARATIONS!C$5:D$292,2,FALSE)," "))))</f>
        <v/>
      </c>
      <c r="D205" s="188" t="str">
        <f>IF(ISNA(VLOOKUP($F205,DECLARATIONS!$C$5:$G$292,5,FALSE)),"",IF(VLOOKUP($F205,DECLARATIONS!$C$5:$G$292,5,FALSE)="","NOT DECLARED",VLOOKUP($F205,DECLARATIONS!$C$5:$G$292,5,FALSE)))</f>
        <v/>
      </c>
      <c r="E205" s="188" t="str">
        <f>IF(ISNA(VLOOKUP($F205,DECLARATIONS!$C$5:$F$292,4,FALSE)),"",IF(VLOOKUP($F205,DECLARATIONS!$C$5:$F$292,4,FALSE)="","NOT DECLARED",VLOOKUP($F205,DECLARATIONS!$C$5:$F$292,4,FALSE)&amp;LEFT(VLOOKUP($F205,DECLARATIONS!$C$5:$H$292,6,FALSE))))</f>
        <v/>
      </c>
      <c r="F205" s="91"/>
      <c r="G205" s="189">
        <v>0</v>
      </c>
      <c r="H205" s="188" t="str">
        <f>IF(ISNA(VLOOKUP(F205,DECLARATIONS!C$5:D$292,2,FALSE)),"",IF(VLOOKUP(F205,DECLARATIONS!C$5:D$292,2,FALSE)="","NOTDECLARED",VLOOKUP(F205,DECLARATIONS!C$5:D$292,2,FALSE)))</f>
        <v/>
      </c>
      <c r="I205" s="190">
        <f>IF(LOWER(G205)="dnf",1,IF(T205&lt;ScoringTable!C$3,ScoringTable!I$2,VLOOKUP((1000-T205),ScoringTable!H$2:I$95,2)))</f>
        <v>0</v>
      </c>
      <c r="J205" s="186" t="str" cm="1">
        <f t="array" ref="J205">IF(OR(ISBLANK(G205),G205=0), "", IF(NOT(ISNUMBER(G205)), "Not a valid time", IF(E205="","", IF(RIGHT(E205)="B", _xlfn.IFS(G205&gt;Data!$Z$8,"...",G205&gt;Data!$AA$8,"Stage 1",G205&gt;Data!$AB$8,"Stage 2",G205&gt;Data!$AC$8,"Stage 3",G205&gt;Data!$AD$8,"Stage 4",G205&gt;Data!$AE$8,"Stage 5",G205&gt;Data!$AF$8,"Stage 6",G205&gt;Data!$AG$8,"Stage 7",G205&gt;Data!$AH$8,"Stage 8",G205&lt;=Data!$AH$8,"Stage 9"), _xlfn.IFS(G205&gt;Data!$Z$19,"...",G205&gt;Data!$AA$19,"Stage 1",G205&gt;Data!$AB$19,"Stage 2",G205&gt;Data!$AC$19,"Stage 3",G205&gt;Data!$AD$19,"Stage 4",G205&gt;Data!$AE$19,"Stage 5",G205&gt;Data!$AF$19,"Stage 6",G205&gt;Data!$AG$19,"Stage 7",G205&gt;Data!$AH$19,"Stage 8",G205&lt;=Data!$AH$19,"Stage 9")))))</f>
        <v/>
      </c>
      <c r="K205" s="266" t="str" cm="1">
        <f t="array" ref="K205">IFERROR(_xlfn.IFNA(
                      _xlfn.IFS(
                      G205="", "",
                      G205=0, "",
                      AND(E205="U9B",G205&lt;=Data!$AI$8), "U9 Boys record",
                      AND(E205="U11B",G205&lt;=Data!$AI$13), "U11 Boys record",
                      AND(E205="U9G",G205&lt;=Data!$AI$19), "U9 Girls record",
                      AND(E205="U11G",G205&lt;=Data!$AI$24), "U11 Girls record"
                       ),""), "")</f>
        <v/>
      </c>
      <c r="L205" s="26"/>
      <c r="P205" s="191">
        <f t="shared" si="15"/>
        <v>0</v>
      </c>
      <c r="Q205" s="192">
        <f t="shared" si="16"/>
        <v>0</v>
      </c>
      <c r="R205" s="193">
        <f t="shared" si="17"/>
        <v>0</v>
      </c>
      <c r="S205" s="192">
        <f t="shared" si="18"/>
        <v>0</v>
      </c>
      <c r="T205" s="194">
        <f t="shared" si="19"/>
        <v>0</v>
      </c>
    </row>
    <row r="206" spans="1:20" s="11" customFormat="1" ht="16" customHeight="1">
      <c r="A206" s="187" t="s">
        <v>3</v>
      </c>
      <c r="B206" s="188" t="str">
        <f>IF(ISNA(VLOOKUP($F206,DECLARATIONS!C$5:D$292,2,FALSE)),"",IF(VLOOKUP($F206,DECLARATIONS!C$5:D$292,2,FALSE)="","NOT DECLARED",IF(ISNA(_xlfn.TEXTBEFORE(VLOOKUP($F206,DECLARATIONS!C$5:D$292,2,FALSE)," ")),VLOOKUP($F206,DECLARATIONS!C$5:D$292,2,FALSE),_xlfn.TEXTBEFORE(VLOOKUP($F206,DECLARATIONS!C$5:D$292,2,FALSE)," "))))</f>
        <v/>
      </c>
      <c r="C206" s="188" t="str">
        <f>IF(ISNA(VLOOKUP($F206,DECLARATIONS!C$5:D$292,2,FALSE)),"",IF(VLOOKUP($F206,DECLARATIONS!C$5:D$292,2,FALSE)="","NOT DECLARED",IF(ISNA(_xlfn.TEXTAFTER(VLOOKUP($F206,DECLARATIONS!C$5:D$292,2,FALSE)," ")),VLOOKUP($F206,DECLARATIONS!C$5:D$292,2,FALSE),_xlfn.TEXTAFTER(VLOOKUP($F206,DECLARATIONS!C$5:D$292,2,FALSE)," "))))</f>
        <v/>
      </c>
      <c r="D206" s="188" t="str">
        <f>IF(ISNA(VLOOKUP($F206,DECLARATIONS!$C$5:$G$292,5,FALSE)),"",IF(VLOOKUP($F206,DECLARATIONS!$C$5:$G$292,5,FALSE)="","NOT DECLARED",VLOOKUP($F206,DECLARATIONS!$C$5:$G$292,5,FALSE)))</f>
        <v/>
      </c>
      <c r="E206" s="188" t="str">
        <f>IF(ISNA(VLOOKUP($F206,DECLARATIONS!$C$5:$F$292,4,FALSE)),"",IF(VLOOKUP($F206,DECLARATIONS!$C$5:$F$292,4,FALSE)="","NOT DECLARED",VLOOKUP($F206,DECLARATIONS!$C$5:$F$292,4,FALSE)&amp;LEFT(VLOOKUP($F206,DECLARATIONS!$C$5:$H$292,6,FALSE))))</f>
        <v/>
      </c>
      <c r="F206" s="91"/>
      <c r="G206" s="189">
        <v>0</v>
      </c>
      <c r="H206" s="188" t="str">
        <f>IF(ISNA(VLOOKUP(F206,DECLARATIONS!C$5:D$292,2,FALSE)),"",IF(VLOOKUP(F206,DECLARATIONS!C$5:D$292,2,FALSE)="","NOTDECLARED",VLOOKUP(F206,DECLARATIONS!C$5:D$292,2,FALSE)))</f>
        <v/>
      </c>
      <c r="I206" s="190">
        <f>IF(LOWER(G206)="dnf",1,IF(T206&lt;ScoringTable!C$3,ScoringTable!I$2,VLOOKUP((1000-T206),ScoringTable!H$2:I$95,2)))</f>
        <v>0</v>
      </c>
      <c r="J206" s="186" t="str" cm="1">
        <f t="array" ref="J206">IF(OR(ISBLANK(G206),G206=0), "", IF(NOT(ISNUMBER(G206)), "Not a valid time", IF(E206="","", IF(RIGHT(E206)="B", _xlfn.IFS(G206&gt;Data!$Z$8,"...",G206&gt;Data!$AA$8,"Stage 1",G206&gt;Data!$AB$8,"Stage 2",G206&gt;Data!$AC$8,"Stage 3",G206&gt;Data!$AD$8,"Stage 4",G206&gt;Data!$AE$8,"Stage 5",G206&gt;Data!$AF$8,"Stage 6",G206&gt;Data!$AG$8,"Stage 7",G206&gt;Data!$AH$8,"Stage 8",G206&lt;=Data!$AH$8,"Stage 9"), _xlfn.IFS(G206&gt;Data!$Z$19,"...",G206&gt;Data!$AA$19,"Stage 1",G206&gt;Data!$AB$19,"Stage 2",G206&gt;Data!$AC$19,"Stage 3",G206&gt;Data!$AD$19,"Stage 4",G206&gt;Data!$AE$19,"Stage 5",G206&gt;Data!$AF$19,"Stage 6",G206&gt;Data!$AG$19,"Stage 7",G206&gt;Data!$AH$19,"Stage 8",G206&lt;=Data!$AH$19,"Stage 9")))))</f>
        <v/>
      </c>
      <c r="K206" s="266" t="str" cm="1">
        <f t="array" ref="K206">IFERROR(_xlfn.IFNA(
                      _xlfn.IFS(
                      G206="", "",
                      G206=0, "",
                      AND(E206="U9B",G206&lt;=Data!$AI$8), "U9 Boys record",
                      AND(E206="U11B",G206&lt;=Data!$AI$13), "U11 Boys record",
                      AND(E206="U9G",G206&lt;=Data!$AI$19), "U9 Girls record",
                      AND(E206="U11G",G206&lt;=Data!$AI$24), "U11 Girls record"
                       ),""), "")</f>
        <v/>
      </c>
      <c r="L206" s="26"/>
      <c r="P206" s="191">
        <f t="shared" si="15"/>
        <v>0</v>
      </c>
      <c r="Q206" s="192">
        <f t="shared" si="16"/>
        <v>0</v>
      </c>
      <c r="R206" s="193">
        <f t="shared" si="17"/>
        <v>0</v>
      </c>
      <c r="S206" s="192">
        <f t="shared" si="18"/>
        <v>0</v>
      </c>
      <c r="T206" s="194">
        <f t="shared" si="19"/>
        <v>0</v>
      </c>
    </row>
    <row r="207" spans="1:20" s="11" customFormat="1" ht="16" customHeight="1">
      <c r="A207" s="187" t="s">
        <v>3</v>
      </c>
      <c r="B207" s="188" t="str">
        <f>IF(ISNA(VLOOKUP($F207,DECLARATIONS!C$5:D$292,2,FALSE)),"",IF(VLOOKUP($F207,DECLARATIONS!C$5:D$292,2,FALSE)="","NOT DECLARED",IF(ISNA(_xlfn.TEXTBEFORE(VLOOKUP($F207,DECLARATIONS!C$5:D$292,2,FALSE)," ")),VLOOKUP($F207,DECLARATIONS!C$5:D$292,2,FALSE),_xlfn.TEXTBEFORE(VLOOKUP($F207,DECLARATIONS!C$5:D$292,2,FALSE)," "))))</f>
        <v/>
      </c>
      <c r="C207" s="188" t="str">
        <f>IF(ISNA(VLOOKUP($F207,DECLARATIONS!C$5:D$292,2,FALSE)),"",IF(VLOOKUP($F207,DECLARATIONS!C$5:D$292,2,FALSE)="","NOT DECLARED",IF(ISNA(_xlfn.TEXTAFTER(VLOOKUP($F207,DECLARATIONS!C$5:D$292,2,FALSE)," ")),VLOOKUP($F207,DECLARATIONS!C$5:D$292,2,FALSE),_xlfn.TEXTAFTER(VLOOKUP($F207,DECLARATIONS!C$5:D$292,2,FALSE)," "))))</f>
        <v/>
      </c>
      <c r="D207" s="188" t="str">
        <f>IF(ISNA(VLOOKUP($F207,DECLARATIONS!$C$5:$G$292,5,FALSE)),"",IF(VLOOKUP($F207,DECLARATIONS!$C$5:$G$292,5,FALSE)="","NOT DECLARED",VLOOKUP($F207,DECLARATIONS!$C$5:$G$292,5,FALSE)))</f>
        <v/>
      </c>
      <c r="E207" s="188" t="str">
        <f>IF(ISNA(VLOOKUP($F207,DECLARATIONS!$C$5:$F$292,4,FALSE)),"",IF(VLOOKUP($F207,DECLARATIONS!$C$5:$F$292,4,FALSE)="","NOT DECLARED",VLOOKUP($F207,DECLARATIONS!$C$5:$F$292,4,FALSE)&amp;LEFT(VLOOKUP($F207,DECLARATIONS!$C$5:$H$292,6,FALSE))))</f>
        <v/>
      </c>
      <c r="F207" s="91"/>
      <c r="G207" s="189">
        <v>0</v>
      </c>
      <c r="H207" s="188" t="str">
        <f>IF(ISNA(VLOOKUP(F207,DECLARATIONS!C$5:D$292,2,FALSE)),"",IF(VLOOKUP(F207,DECLARATIONS!C$5:D$292,2,FALSE)="","NOTDECLARED",VLOOKUP(F207,DECLARATIONS!C$5:D$292,2,FALSE)))</f>
        <v/>
      </c>
      <c r="I207" s="190">
        <f>IF(LOWER(G207)="dnf",1,IF(T207&lt;ScoringTable!C$3,ScoringTable!I$2,VLOOKUP((1000-T207),ScoringTable!H$2:I$95,2)))</f>
        <v>0</v>
      </c>
      <c r="J207" s="186" t="str" cm="1">
        <f t="array" ref="J207">IF(OR(ISBLANK(G207),G207=0), "", IF(NOT(ISNUMBER(G207)), "Not a valid time", IF(E207="","", IF(RIGHT(E207)="B", _xlfn.IFS(G207&gt;Data!$Z$8,"...",G207&gt;Data!$AA$8,"Stage 1",G207&gt;Data!$AB$8,"Stage 2",G207&gt;Data!$AC$8,"Stage 3",G207&gt;Data!$AD$8,"Stage 4",G207&gt;Data!$AE$8,"Stage 5",G207&gt;Data!$AF$8,"Stage 6",G207&gt;Data!$AG$8,"Stage 7",G207&gt;Data!$AH$8,"Stage 8",G207&lt;=Data!$AH$8,"Stage 9"), _xlfn.IFS(G207&gt;Data!$Z$19,"...",G207&gt;Data!$AA$19,"Stage 1",G207&gt;Data!$AB$19,"Stage 2",G207&gt;Data!$AC$19,"Stage 3",G207&gt;Data!$AD$19,"Stage 4",G207&gt;Data!$AE$19,"Stage 5",G207&gt;Data!$AF$19,"Stage 6",G207&gt;Data!$AG$19,"Stage 7",G207&gt;Data!$AH$19,"Stage 8",G207&lt;=Data!$AH$19,"Stage 9")))))</f>
        <v/>
      </c>
      <c r="K207" s="266" t="str" cm="1">
        <f t="array" ref="K207">IFERROR(_xlfn.IFNA(
                      _xlfn.IFS(
                      G207="", "",
                      G207=0, "",
                      AND(E207="U9B",G207&lt;=Data!$AI$8), "U9 Boys record",
                      AND(E207="U11B",G207&lt;=Data!$AI$13), "U11 Boys record",
                      AND(E207="U9G",G207&lt;=Data!$AI$19), "U9 Girls record",
                      AND(E207="U11G",G207&lt;=Data!$AI$24), "U11 Girls record"
                       ),""), "")</f>
        <v/>
      </c>
      <c r="L207" s="26"/>
      <c r="P207" s="191">
        <f t="shared" si="15"/>
        <v>0</v>
      </c>
      <c r="Q207" s="192">
        <f t="shared" si="16"/>
        <v>0</v>
      </c>
      <c r="R207" s="193">
        <f t="shared" si="17"/>
        <v>0</v>
      </c>
      <c r="S207" s="192">
        <f t="shared" si="18"/>
        <v>0</v>
      </c>
      <c r="T207" s="194">
        <f t="shared" si="19"/>
        <v>0</v>
      </c>
    </row>
    <row r="208" spans="1:20" s="11" customFormat="1" ht="16" customHeight="1">
      <c r="A208" s="187" t="s">
        <v>3</v>
      </c>
      <c r="B208" s="188" t="str">
        <f>IF(ISNA(VLOOKUP($F208,DECLARATIONS!C$5:D$292,2,FALSE)),"",IF(VLOOKUP($F208,DECLARATIONS!C$5:D$292,2,FALSE)="","NOT DECLARED",IF(ISNA(_xlfn.TEXTBEFORE(VLOOKUP($F208,DECLARATIONS!C$5:D$292,2,FALSE)," ")),VLOOKUP($F208,DECLARATIONS!C$5:D$292,2,FALSE),_xlfn.TEXTBEFORE(VLOOKUP($F208,DECLARATIONS!C$5:D$292,2,FALSE)," "))))</f>
        <v/>
      </c>
      <c r="C208" s="188" t="str">
        <f>IF(ISNA(VLOOKUP($F208,DECLARATIONS!C$5:D$292,2,FALSE)),"",IF(VLOOKUP($F208,DECLARATIONS!C$5:D$292,2,FALSE)="","NOT DECLARED",IF(ISNA(_xlfn.TEXTAFTER(VLOOKUP($F208,DECLARATIONS!C$5:D$292,2,FALSE)," ")),VLOOKUP($F208,DECLARATIONS!C$5:D$292,2,FALSE),_xlfn.TEXTAFTER(VLOOKUP($F208,DECLARATIONS!C$5:D$292,2,FALSE)," "))))</f>
        <v/>
      </c>
      <c r="D208" s="188" t="str">
        <f>IF(ISNA(VLOOKUP($F208,DECLARATIONS!$C$5:$G$292,5,FALSE)),"",IF(VLOOKUP($F208,DECLARATIONS!$C$5:$G$292,5,FALSE)="","NOT DECLARED",VLOOKUP($F208,DECLARATIONS!$C$5:$G$292,5,FALSE)))</f>
        <v/>
      </c>
      <c r="E208" s="188" t="str">
        <f>IF(ISNA(VLOOKUP($F208,DECLARATIONS!$C$5:$F$292,4,FALSE)),"",IF(VLOOKUP($F208,DECLARATIONS!$C$5:$F$292,4,FALSE)="","NOT DECLARED",VLOOKUP($F208,DECLARATIONS!$C$5:$F$292,4,FALSE)&amp;LEFT(VLOOKUP($F208,DECLARATIONS!$C$5:$H$292,6,FALSE))))</f>
        <v/>
      </c>
      <c r="F208" s="91"/>
      <c r="G208" s="189">
        <v>0</v>
      </c>
      <c r="H208" s="188" t="str">
        <f>IF(ISNA(VLOOKUP(F208,DECLARATIONS!C$5:D$292,2,FALSE)),"",IF(VLOOKUP(F208,DECLARATIONS!C$5:D$292,2,FALSE)="","NOTDECLARED",VLOOKUP(F208,DECLARATIONS!C$5:D$292,2,FALSE)))</f>
        <v/>
      </c>
      <c r="I208" s="190">
        <f>IF(LOWER(G208)="dnf",1,IF(T208&lt;ScoringTable!C$3,ScoringTable!I$2,VLOOKUP((1000-T208),ScoringTable!H$2:I$95,2)))</f>
        <v>0</v>
      </c>
      <c r="J208" s="186" t="str" cm="1">
        <f t="array" ref="J208">IF(OR(ISBLANK(G208),G208=0), "", IF(NOT(ISNUMBER(G208)), "Not a valid time", IF(E208="","", IF(RIGHT(E208)="B", _xlfn.IFS(G208&gt;Data!$Z$8,"...",G208&gt;Data!$AA$8,"Stage 1",G208&gt;Data!$AB$8,"Stage 2",G208&gt;Data!$AC$8,"Stage 3",G208&gt;Data!$AD$8,"Stage 4",G208&gt;Data!$AE$8,"Stage 5",G208&gt;Data!$AF$8,"Stage 6",G208&gt;Data!$AG$8,"Stage 7",G208&gt;Data!$AH$8,"Stage 8",G208&lt;=Data!$AH$8,"Stage 9"), _xlfn.IFS(G208&gt;Data!$Z$19,"...",G208&gt;Data!$AA$19,"Stage 1",G208&gt;Data!$AB$19,"Stage 2",G208&gt;Data!$AC$19,"Stage 3",G208&gt;Data!$AD$19,"Stage 4",G208&gt;Data!$AE$19,"Stage 5",G208&gt;Data!$AF$19,"Stage 6",G208&gt;Data!$AG$19,"Stage 7",G208&gt;Data!$AH$19,"Stage 8",G208&lt;=Data!$AH$19,"Stage 9")))))</f>
        <v/>
      </c>
      <c r="K208" s="266" t="str" cm="1">
        <f t="array" ref="K208">IFERROR(_xlfn.IFNA(
                      _xlfn.IFS(
                      G208="", "",
                      G208=0, "",
                      AND(E208="U9B",G208&lt;=Data!$AI$8), "U9 Boys record",
                      AND(E208="U11B",G208&lt;=Data!$AI$13), "U11 Boys record",
                      AND(E208="U9G",G208&lt;=Data!$AI$19), "U9 Girls record",
                      AND(E208="U11G",G208&lt;=Data!$AI$24), "U11 Girls record"
                       ),""), "")</f>
        <v/>
      </c>
      <c r="L208" s="26"/>
      <c r="P208" s="191">
        <f t="shared" si="15"/>
        <v>0</v>
      </c>
      <c r="Q208" s="192">
        <f t="shared" si="16"/>
        <v>0</v>
      </c>
      <c r="R208" s="193">
        <f t="shared" si="17"/>
        <v>0</v>
      </c>
      <c r="S208" s="192">
        <f t="shared" si="18"/>
        <v>0</v>
      </c>
      <c r="T208" s="194">
        <f t="shared" si="19"/>
        <v>0</v>
      </c>
    </row>
    <row r="209" spans="1:20" s="11" customFormat="1" ht="16" customHeight="1">
      <c r="A209" s="187" t="s">
        <v>3</v>
      </c>
      <c r="B209" s="188" t="str">
        <f>IF(ISNA(VLOOKUP($F209,DECLARATIONS!C$5:D$292,2,FALSE)),"",IF(VLOOKUP($F209,DECLARATIONS!C$5:D$292,2,FALSE)="","NOT DECLARED",IF(ISNA(_xlfn.TEXTBEFORE(VLOOKUP($F209,DECLARATIONS!C$5:D$292,2,FALSE)," ")),VLOOKUP($F209,DECLARATIONS!C$5:D$292,2,FALSE),_xlfn.TEXTBEFORE(VLOOKUP($F209,DECLARATIONS!C$5:D$292,2,FALSE)," "))))</f>
        <v/>
      </c>
      <c r="C209" s="188" t="str">
        <f>IF(ISNA(VLOOKUP($F209,DECLARATIONS!C$5:D$292,2,FALSE)),"",IF(VLOOKUP($F209,DECLARATIONS!C$5:D$292,2,FALSE)="","NOT DECLARED",IF(ISNA(_xlfn.TEXTAFTER(VLOOKUP($F209,DECLARATIONS!C$5:D$292,2,FALSE)," ")),VLOOKUP($F209,DECLARATIONS!C$5:D$292,2,FALSE),_xlfn.TEXTAFTER(VLOOKUP($F209,DECLARATIONS!C$5:D$292,2,FALSE)," "))))</f>
        <v/>
      </c>
      <c r="D209" s="188" t="str">
        <f>IF(ISNA(VLOOKUP($F209,DECLARATIONS!$C$5:$G$292,5,FALSE)),"",IF(VLOOKUP($F209,DECLARATIONS!$C$5:$G$292,5,FALSE)="","NOT DECLARED",VLOOKUP($F209,DECLARATIONS!$C$5:$G$292,5,FALSE)))</f>
        <v/>
      </c>
      <c r="E209" s="188" t="str">
        <f>IF(ISNA(VLOOKUP($F209,DECLARATIONS!$C$5:$F$292,4,FALSE)),"",IF(VLOOKUP($F209,DECLARATIONS!$C$5:$F$292,4,FALSE)="","NOT DECLARED",VLOOKUP($F209,DECLARATIONS!$C$5:$F$292,4,FALSE)&amp;LEFT(VLOOKUP($F209,DECLARATIONS!$C$5:$H$292,6,FALSE))))</f>
        <v/>
      </c>
      <c r="F209" s="91"/>
      <c r="G209" s="189">
        <v>0</v>
      </c>
      <c r="H209" s="188" t="str">
        <f>IF(ISNA(VLOOKUP(F209,DECLARATIONS!C$5:D$292,2,FALSE)),"",IF(VLOOKUP(F209,DECLARATIONS!C$5:D$292,2,FALSE)="","NOTDECLARED",VLOOKUP(F209,DECLARATIONS!C$5:D$292,2,FALSE)))</f>
        <v/>
      </c>
      <c r="I209" s="190">
        <f>IF(LOWER(G209)="dnf",1,IF(T209&lt;ScoringTable!C$3,ScoringTable!I$2,VLOOKUP((1000-T209),ScoringTable!H$2:I$95,2)))</f>
        <v>0</v>
      </c>
      <c r="J209" s="186" t="str" cm="1">
        <f t="array" ref="J209">IF(OR(ISBLANK(G209),G209=0), "", IF(NOT(ISNUMBER(G209)), "Not a valid time", IF(E209="","", IF(RIGHT(E209)="B", _xlfn.IFS(G209&gt;Data!$Z$8,"...",G209&gt;Data!$AA$8,"Stage 1",G209&gt;Data!$AB$8,"Stage 2",G209&gt;Data!$AC$8,"Stage 3",G209&gt;Data!$AD$8,"Stage 4",G209&gt;Data!$AE$8,"Stage 5",G209&gt;Data!$AF$8,"Stage 6",G209&gt;Data!$AG$8,"Stage 7",G209&gt;Data!$AH$8,"Stage 8",G209&lt;=Data!$AH$8,"Stage 9"), _xlfn.IFS(G209&gt;Data!$Z$19,"...",G209&gt;Data!$AA$19,"Stage 1",G209&gt;Data!$AB$19,"Stage 2",G209&gt;Data!$AC$19,"Stage 3",G209&gt;Data!$AD$19,"Stage 4",G209&gt;Data!$AE$19,"Stage 5",G209&gt;Data!$AF$19,"Stage 6",G209&gt;Data!$AG$19,"Stage 7",G209&gt;Data!$AH$19,"Stage 8",G209&lt;=Data!$AH$19,"Stage 9")))))</f>
        <v/>
      </c>
      <c r="K209" s="266" t="str" cm="1">
        <f t="array" ref="K209">IFERROR(_xlfn.IFNA(
                      _xlfn.IFS(
                      G209="", "",
                      G209=0, "",
                      AND(E209="U9B",G209&lt;=Data!$AI$8), "U9 Boys record",
                      AND(E209="U11B",G209&lt;=Data!$AI$13), "U11 Boys record",
                      AND(E209="U9G",G209&lt;=Data!$AI$19), "U9 Girls record",
                      AND(E209="U11G",G209&lt;=Data!$AI$24), "U11 Girls record"
                       ),""), "")</f>
        <v/>
      </c>
      <c r="L209" s="26"/>
      <c r="P209" s="191">
        <f t="shared" si="15"/>
        <v>0</v>
      </c>
      <c r="Q209" s="192">
        <f t="shared" si="16"/>
        <v>0</v>
      </c>
      <c r="R209" s="193">
        <f t="shared" si="17"/>
        <v>0</v>
      </c>
      <c r="S209" s="192">
        <f t="shared" si="18"/>
        <v>0</v>
      </c>
      <c r="T209" s="194">
        <f t="shared" si="19"/>
        <v>0</v>
      </c>
    </row>
    <row r="210" spans="1:20" s="11" customFormat="1" ht="16" customHeight="1">
      <c r="A210" s="187" t="s">
        <v>3</v>
      </c>
      <c r="B210" s="188" t="str">
        <f>IF(ISNA(VLOOKUP($F210,DECLARATIONS!C$5:D$292,2,FALSE)),"",IF(VLOOKUP($F210,DECLARATIONS!C$5:D$292,2,FALSE)="","NOT DECLARED",IF(ISNA(_xlfn.TEXTBEFORE(VLOOKUP($F210,DECLARATIONS!C$5:D$292,2,FALSE)," ")),VLOOKUP($F210,DECLARATIONS!C$5:D$292,2,FALSE),_xlfn.TEXTBEFORE(VLOOKUP($F210,DECLARATIONS!C$5:D$292,2,FALSE)," "))))</f>
        <v/>
      </c>
      <c r="C210" s="188" t="str">
        <f>IF(ISNA(VLOOKUP($F210,DECLARATIONS!C$5:D$292,2,FALSE)),"",IF(VLOOKUP($F210,DECLARATIONS!C$5:D$292,2,FALSE)="","NOT DECLARED",IF(ISNA(_xlfn.TEXTAFTER(VLOOKUP($F210,DECLARATIONS!C$5:D$292,2,FALSE)," ")),VLOOKUP($F210,DECLARATIONS!C$5:D$292,2,FALSE),_xlfn.TEXTAFTER(VLOOKUP($F210,DECLARATIONS!C$5:D$292,2,FALSE)," "))))</f>
        <v/>
      </c>
      <c r="D210" s="188" t="str">
        <f>IF(ISNA(VLOOKUP($F210,DECLARATIONS!$C$5:$G$292,5,FALSE)),"",IF(VLOOKUP($F210,DECLARATIONS!$C$5:$G$292,5,FALSE)="","NOT DECLARED",VLOOKUP($F210,DECLARATIONS!$C$5:$G$292,5,FALSE)))</f>
        <v/>
      </c>
      <c r="E210" s="188" t="str">
        <f>IF(ISNA(VLOOKUP($F210,DECLARATIONS!$C$5:$F$292,4,FALSE)),"",IF(VLOOKUP($F210,DECLARATIONS!$C$5:$F$292,4,FALSE)="","NOT DECLARED",VLOOKUP($F210,DECLARATIONS!$C$5:$F$292,4,FALSE)&amp;LEFT(VLOOKUP($F210,DECLARATIONS!$C$5:$H$292,6,FALSE))))</f>
        <v/>
      </c>
      <c r="F210" s="91"/>
      <c r="G210" s="189">
        <v>0</v>
      </c>
      <c r="H210" s="188" t="str">
        <f>IF(ISNA(VLOOKUP(F210,DECLARATIONS!C$5:D$292,2,FALSE)),"",IF(VLOOKUP(F210,DECLARATIONS!C$5:D$292,2,FALSE)="","NOTDECLARED",VLOOKUP(F210,DECLARATIONS!C$5:D$292,2,FALSE)))</f>
        <v/>
      </c>
      <c r="I210" s="190">
        <f>IF(LOWER(G210)="dnf",1,IF(T210&lt;ScoringTable!C$3,ScoringTable!I$2,VLOOKUP((1000-T210),ScoringTable!H$2:I$95,2)))</f>
        <v>0</v>
      </c>
      <c r="J210" s="186" t="str" cm="1">
        <f t="array" ref="J210">IF(OR(ISBLANK(G210),G210=0), "", IF(NOT(ISNUMBER(G210)), "Not a valid time", IF(E210="","", IF(RIGHT(E210)="B", _xlfn.IFS(G210&gt;Data!$Z$8,"...",G210&gt;Data!$AA$8,"Stage 1",G210&gt;Data!$AB$8,"Stage 2",G210&gt;Data!$AC$8,"Stage 3",G210&gt;Data!$AD$8,"Stage 4",G210&gt;Data!$AE$8,"Stage 5",G210&gt;Data!$AF$8,"Stage 6",G210&gt;Data!$AG$8,"Stage 7",G210&gt;Data!$AH$8,"Stage 8",G210&lt;=Data!$AH$8,"Stage 9"), _xlfn.IFS(G210&gt;Data!$Z$19,"...",G210&gt;Data!$AA$19,"Stage 1",G210&gt;Data!$AB$19,"Stage 2",G210&gt;Data!$AC$19,"Stage 3",G210&gt;Data!$AD$19,"Stage 4",G210&gt;Data!$AE$19,"Stage 5",G210&gt;Data!$AF$19,"Stage 6",G210&gt;Data!$AG$19,"Stage 7",G210&gt;Data!$AH$19,"Stage 8",G210&lt;=Data!$AH$19,"Stage 9")))))</f>
        <v/>
      </c>
      <c r="K210" s="266" t="str" cm="1">
        <f t="array" ref="K210">IFERROR(_xlfn.IFNA(
                      _xlfn.IFS(
                      G210="", "",
                      G210=0, "",
                      AND(E210="U9B",G210&lt;=Data!$AI$8), "U9 Boys record",
                      AND(E210="U11B",G210&lt;=Data!$AI$13), "U11 Boys record",
                      AND(E210="U9G",G210&lt;=Data!$AI$19), "U9 Girls record",
                      AND(E210="U11G",G210&lt;=Data!$AI$24), "U11 Girls record"
                       ),""), "")</f>
        <v/>
      </c>
      <c r="L210" s="26"/>
      <c r="P210" s="191">
        <f t="shared" si="15"/>
        <v>0</v>
      </c>
      <c r="Q210" s="192">
        <f t="shared" si="16"/>
        <v>0</v>
      </c>
      <c r="R210" s="193">
        <f t="shared" si="17"/>
        <v>0</v>
      </c>
      <c r="S210" s="192">
        <f t="shared" si="18"/>
        <v>0</v>
      </c>
      <c r="T210" s="194">
        <f t="shared" si="19"/>
        <v>0</v>
      </c>
    </row>
    <row r="211" spans="1:20" s="11" customFormat="1" ht="16" customHeight="1">
      <c r="A211" s="187" t="s">
        <v>3</v>
      </c>
      <c r="B211" s="188" t="str">
        <f>IF(ISNA(VLOOKUP($F211,DECLARATIONS!C$5:D$292,2,FALSE)),"",IF(VLOOKUP($F211,DECLARATIONS!C$5:D$292,2,FALSE)="","NOT DECLARED",IF(ISNA(_xlfn.TEXTBEFORE(VLOOKUP($F211,DECLARATIONS!C$5:D$292,2,FALSE)," ")),VLOOKUP($F211,DECLARATIONS!C$5:D$292,2,FALSE),_xlfn.TEXTBEFORE(VLOOKUP($F211,DECLARATIONS!C$5:D$292,2,FALSE)," "))))</f>
        <v/>
      </c>
      <c r="C211" s="188" t="str">
        <f>IF(ISNA(VLOOKUP($F211,DECLARATIONS!C$5:D$292,2,FALSE)),"",IF(VLOOKUP($F211,DECLARATIONS!C$5:D$292,2,FALSE)="","NOT DECLARED",IF(ISNA(_xlfn.TEXTAFTER(VLOOKUP($F211,DECLARATIONS!C$5:D$292,2,FALSE)," ")),VLOOKUP($F211,DECLARATIONS!C$5:D$292,2,FALSE),_xlfn.TEXTAFTER(VLOOKUP($F211,DECLARATIONS!C$5:D$292,2,FALSE)," "))))</f>
        <v/>
      </c>
      <c r="D211" s="188" t="str">
        <f>IF(ISNA(VLOOKUP($F211,DECLARATIONS!$C$5:$G$292,5,FALSE)),"",IF(VLOOKUP($F211,DECLARATIONS!$C$5:$G$292,5,FALSE)="","NOT DECLARED",VLOOKUP($F211,DECLARATIONS!$C$5:$G$292,5,FALSE)))</f>
        <v/>
      </c>
      <c r="E211" s="188" t="str">
        <f>IF(ISNA(VLOOKUP($F211,DECLARATIONS!$C$5:$F$292,4,FALSE)),"",IF(VLOOKUP($F211,DECLARATIONS!$C$5:$F$292,4,FALSE)="","NOT DECLARED",VLOOKUP($F211,DECLARATIONS!$C$5:$F$292,4,FALSE)&amp;LEFT(VLOOKUP($F211,DECLARATIONS!$C$5:$H$292,6,FALSE))))</f>
        <v/>
      </c>
      <c r="F211" s="91"/>
      <c r="G211" s="189">
        <v>0</v>
      </c>
      <c r="H211" s="188" t="str">
        <f>IF(ISNA(VLOOKUP(F211,DECLARATIONS!C$5:D$292,2,FALSE)),"",IF(VLOOKUP(F211,DECLARATIONS!C$5:D$292,2,FALSE)="","NOTDECLARED",VLOOKUP(F211,DECLARATIONS!C$5:D$292,2,FALSE)))</f>
        <v/>
      </c>
      <c r="I211" s="190">
        <f>IF(LOWER(G211)="dnf",1,IF(T211&lt;ScoringTable!C$3,ScoringTable!I$2,VLOOKUP((1000-T211),ScoringTable!H$2:I$95,2)))</f>
        <v>0</v>
      </c>
      <c r="J211" s="186" t="str" cm="1">
        <f t="array" ref="J211">IF(OR(ISBLANK(G211),G211=0), "", IF(NOT(ISNUMBER(G211)), "Not a valid time", IF(E211="","", IF(RIGHT(E211)="B", _xlfn.IFS(G211&gt;Data!$Z$8,"...",G211&gt;Data!$AA$8,"Stage 1",G211&gt;Data!$AB$8,"Stage 2",G211&gt;Data!$AC$8,"Stage 3",G211&gt;Data!$AD$8,"Stage 4",G211&gt;Data!$AE$8,"Stage 5",G211&gt;Data!$AF$8,"Stage 6",G211&gt;Data!$AG$8,"Stage 7",G211&gt;Data!$AH$8,"Stage 8",G211&lt;=Data!$AH$8,"Stage 9"), _xlfn.IFS(G211&gt;Data!$Z$19,"...",G211&gt;Data!$AA$19,"Stage 1",G211&gt;Data!$AB$19,"Stage 2",G211&gt;Data!$AC$19,"Stage 3",G211&gt;Data!$AD$19,"Stage 4",G211&gt;Data!$AE$19,"Stage 5",G211&gt;Data!$AF$19,"Stage 6",G211&gt;Data!$AG$19,"Stage 7",G211&gt;Data!$AH$19,"Stage 8",G211&lt;=Data!$AH$19,"Stage 9")))))</f>
        <v/>
      </c>
      <c r="K211" s="266" t="str" cm="1">
        <f t="array" ref="K211">IFERROR(_xlfn.IFNA(
                      _xlfn.IFS(
                      G211="", "",
                      G211=0, "",
                      AND(E211="U9B",G211&lt;=Data!$AI$8), "U9 Boys record",
                      AND(E211="U11B",G211&lt;=Data!$AI$13), "U11 Boys record",
                      AND(E211="U9G",G211&lt;=Data!$AI$19), "U9 Girls record",
                      AND(E211="U11G",G211&lt;=Data!$AI$24), "U11 Girls record"
                       ),""), "")</f>
        <v/>
      </c>
      <c r="L211" s="26"/>
      <c r="P211" s="191">
        <f t="shared" si="15"/>
        <v>0</v>
      </c>
      <c r="Q211" s="192">
        <f t="shared" si="16"/>
        <v>0</v>
      </c>
      <c r="R211" s="193">
        <f t="shared" si="17"/>
        <v>0</v>
      </c>
      <c r="S211" s="192">
        <f t="shared" si="18"/>
        <v>0</v>
      </c>
      <c r="T211" s="194">
        <f t="shared" si="19"/>
        <v>0</v>
      </c>
    </row>
    <row r="212" spans="1:20" s="11" customFormat="1" ht="16" customHeight="1">
      <c r="A212" s="187" t="s">
        <v>3</v>
      </c>
      <c r="B212" s="188" t="str">
        <f>IF(ISNA(VLOOKUP($F212,DECLARATIONS!C$5:D$292,2,FALSE)),"",IF(VLOOKUP($F212,DECLARATIONS!C$5:D$292,2,FALSE)="","NOT DECLARED",IF(ISNA(_xlfn.TEXTBEFORE(VLOOKUP($F212,DECLARATIONS!C$5:D$292,2,FALSE)," ")),VLOOKUP($F212,DECLARATIONS!C$5:D$292,2,FALSE),_xlfn.TEXTBEFORE(VLOOKUP($F212,DECLARATIONS!C$5:D$292,2,FALSE)," "))))</f>
        <v/>
      </c>
      <c r="C212" s="188" t="str">
        <f>IF(ISNA(VLOOKUP($F212,DECLARATIONS!C$5:D$292,2,FALSE)),"",IF(VLOOKUP($F212,DECLARATIONS!C$5:D$292,2,FALSE)="","NOT DECLARED",IF(ISNA(_xlfn.TEXTAFTER(VLOOKUP($F212,DECLARATIONS!C$5:D$292,2,FALSE)," ")),VLOOKUP($F212,DECLARATIONS!C$5:D$292,2,FALSE),_xlfn.TEXTAFTER(VLOOKUP($F212,DECLARATIONS!C$5:D$292,2,FALSE)," "))))</f>
        <v/>
      </c>
      <c r="D212" s="188" t="str">
        <f>IF(ISNA(VLOOKUP($F212,DECLARATIONS!$C$5:$G$292,5,FALSE)),"",IF(VLOOKUP($F212,DECLARATIONS!$C$5:$G$292,5,FALSE)="","NOT DECLARED",VLOOKUP($F212,DECLARATIONS!$C$5:$G$292,5,FALSE)))</f>
        <v/>
      </c>
      <c r="E212" s="188" t="str">
        <f>IF(ISNA(VLOOKUP($F212,DECLARATIONS!$C$5:$F$292,4,FALSE)),"",IF(VLOOKUP($F212,DECLARATIONS!$C$5:$F$292,4,FALSE)="","NOT DECLARED",VLOOKUP($F212,DECLARATIONS!$C$5:$F$292,4,FALSE)&amp;LEFT(VLOOKUP($F212,DECLARATIONS!$C$5:$H$292,6,FALSE))))</f>
        <v/>
      </c>
      <c r="F212" s="91"/>
      <c r="G212" s="189">
        <v>0</v>
      </c>
      <c r="H212" s="188" t="str">
        <f>IF(ISNA(VLOOKUP(F212,DECLARATIONS!C$5:D$292,2,FALSE)),"",IF(VLOOKUP(F212,DECLARATIONS!C$5:D$292,2,FALSE)="","NOTDECLARED",VLOOKUP(F212,DECLARATIONS!C$5:D$292,2,FALSE)))</f>
        <v/>
      </c>
      <c r="I212" s="190">
        <f>IF(LOWER(G212)="dnf",1,IF(T212&lt;ScoringTable!C$3,ScoringTable!I$2,VLOOKUP((1000-T212),ScoringTable!H$2:I$95,2)))</f>
        <v>0</v>
      </c>
      <c r="J212" s="186" t="str" cm="1">
        <f t="array" ref="J212">IF(OR(ISBLANK(G212),G212=0), "", IF(NOT(ISNUMBER(G212)), "Not a valid time", IF(E212="","", IF(RIGHT(E212)="B", _xlfn.IFS(G212&gt;Data!$Z$8,"...",G212&gt;Data!$AA$8,"Stage 1",G212&gt;Data!$AB$8,"Stage 2",G212&gt;Data!$AC$8,"Stage 3",G212&gt;Data!$AD$8,"Stage 4",G212&gt;Data!$AE$8,"Stage 5",G212&gt;Data!$AF$8,"Stage 6",G212&gt;Data!$AG$8,"Stage 7",G212&gt;Data!$AH$8,"Stage 8",G212&lt;=Data!$AH$8,"Stage 9"), _xlfn.IFS(G212&gt;Data!$Z$19,"...",G212&gt;Data!$AA$19,"Stage 1",G212&gt;Data!$AB$19,"Stage 2",G212&gt;Data!$AC$19,"Stage 3",G212&gt;Data!$AD$19,"Stage 4",G212&gt;Data!$AE$19,"Stage 5",G212&gt;Data!$AF$19,"Stage 6",G212&gt;Data!$AG$19,"Stage 7",G212&gt;Data!$AH$19,"Stage 8",G212&lt;=Data!$AH$19,"Stage 9")))))</f>
        <v/>
      </c>
      <c r="K212" s="266" t="str" cm="1">
        <f t="array" ref="K212">IFERROR(_xlfn.IFNA(
                      _xlfn.IFS(
                      G212="", "",
                      G212=0, "",
                      AND(E212="U9B",G212&lt;=Data!$AI$8), "U9 Boys record",
                      AND(E212="U11B",G212&lt;=Data!$AI$13), "U11 Boys record",
                      AND(E212="U9G",G212&lt;=Data!$AI$19), "U9 Girls record",
                      AND(E212="U11G",G212&lt;=Data!$AI$24), "U11 Girls record"
                       ),""), "")</f>
        <v/>
      </c>
      <c r="L212" s="26"/>
      <c r="P212" s="191">
        <f t="shared" si="15"/>
        <v>0</v>
      </c>
      <c r="Q212" s="192">
        <f t="shared" si="16"/>
        <v>0</v>
      </c>
      <c r="R212" s="193">
        <f t="shared" si="17"/>
        <v>0</v>
      </c>
      <c r="S212" s="192">
        <f t="shared" si="18"/>
        <v>0</v>
      </c>
      <c r="T212" s="194">
        <f t="shared" si="19"/>
        <v>0</v>
      </c>
    </row>
    <row r="213" spans="1:20" s="11" customFormat="1" ht="16" customHeight="1">
      <c r="A213" s="187" t="s">
        <v>3</v>
      </c>
      <c r="B213" s="188" t="str">
        <f>IF(ISNA(VLOOKUP($F213,DECLARATIONS!C$5:D$292,2,FALSE)),"",IF(VLOOKUP($F213,DECLARATIONS!C$5:D$292,2,FALSE)="","NOT DECLARED",IF(ISNA(_xlfn.TEXTBEFORE(VLOOKUP($F213,DECLARATIONS!C$5:D$292,2,FALSE)," ")),VLOOKUP($F213,DECLARATIONS!C$5:D$292,2,FALSE),_xlfn.TEXTBEFORE(VLOOKUP($F213,DECLARATIONS!C$5:D$292,2,FALSE)," "))))</f>
        <v/>
      </c>
      <c r="C213" s="188" t="str">
        <f>IF(ISNA(VLOOKUP($F213,DECLARATIONS!C$5:D$292,2,FALSE)),"",IF(VLOOKUP($F213,DECLARATIONS!C$5:D$292,2,FALSE)="","NOT DECLARED",IF(ISNA(_xlfn.TEXTAFTER(VLOOKUP($F213,DECLARATIONS!C$5:D$292,2,FALSE)," ")),VLOOKUP($F213,DECLARATIONS!C$5:D$292,2,FALSE),_xlfn.TEXTAFTER(VLOOKUP($F213,DECLARATIONS!C$5:D$292,2,FALSE)," "))))</f>
        <v/>
      </c>
      <c r="D213" s="188" t="str">
        <f>IF(ISNA(VLOOKUP($F213,DECLARATIONS!$C$5:$G$292,5,FALSE)),"",IF(VLOOKUP($F213,DECLARATIONS!$C$5:$G$292,5,FALSE)="","NOT DECLARED",VLOOKUP($F213,DECLARATIONS!$C$5:$G$292,5,FALSE)))</f>
        <v/>
      </c>
      <c r="E213" s="188" t="str">
        <f>IF(ISNA(VLOOKUP($F213,DECLARATIONS!$C$5:$F$292,4,FALSE)),"",IF(VLOOKUP($F213,DECLARATIONS!$C$5:$F$292,4,FALSE)="","NOT DECLARED",VLOOKUP($F213,DECLARATIONS!$C$5:$F$292,4,FALSE)&amp;LEFT(VLOOKUP($F213,DECLARATIONS!$C$5:$H$292,6,FALSE))))</f>
        <v/>
      </c>
      <c r="F213" s="91"/>
      <c r="G213" s="189">
        <v>0</v>
      </c>
      <c r="H213" s="188" t="str">
        <f>IF(ISNA(VLOOKUP(F213,DECLARATIONS!C$5:D$292,2,FALSE)),"",IF(VLOOKUP(F213,DECLARATIONS!C$5:D$292,2,FALSE)="","NOTDECLARED",VLOOKUP(F213,DECLARATIONS!C$5:D$292,2,FALSE)))</f>
        <v/>
      </c>
      <c r="I213" s="190">
        <f>IF(LOWER(G213)="dnf",1,IF(T213&lt;ScoringTable!C$3,ScoringTable!I$2,VLOOKUP((1000-T213),ScoringTable!H$2:I$95,2)))</f>
        <v>0</v>
      </c>
      <c r="J213" s="186" t="str" cm="1">
        <f t="array" ref="J213">IF(OR(ISBLANK(G213),G213=0), "", IF(NOT(ISNUMBER(G213)), "Not a valid time", IF(E213="","", IF(RIGHT(E213)="B", _xlfn.IFS(G213&gt;Data!$Z$8,"...",G213&gt;Data!$AA$8,"Stage 1",G213&gt;Data!$AB$8,"Stage 2",G213&gt;Data!$AC$8,"Stage 3",G213&gt;Data!$AD$8,"Stage 4",G213&gt;Data!$AE$8,"Stage 5",G213&gt;Data!$AF$8,"Stage 6",G213&gt;Data!$AG$8,"Stage 7",G213&gt;Data!$AH$8,"Stage 8",G213&lt;=Data!$AH$8,"Stage 9"), _xlfn.IFS(G213&gt;Data!$Z$19,"...",G213&gt;Data!$AA$19,"Stage 1",G213&gt;Data!$AB$19,"Stage 2",G213&gt;Data!$AC$19,"Stage 3",G213&gt;Data!$AD$19,"Stage 4",G213&gt;Data!$AE$19,"Stage 5",G213&gt;Data!$AF$19,"Stage 6",G213&gt;Data!$AG$19,"Stage 7",G213&gt;Data!$AH$19,"Stage 8",G213&lt;=Data!$AH$19,"Stage 9")))))</f>
        <v/>
      </c>
      <c r="K213" s="266" t="str" cm="1">
        <f t="array" ref="K213">IFERROR(_xlfn.IFNA(
                      _xlfn.IFS(
                      G213="", "",
                      G213=0, "",
                      AND(E213="U9B",G213&lt;=Data!$AI$8), "U9 Boys record",
                      AND(E213="U11B",G213&lt;=Data!$AI$13), "U11 Boys record",
                      AND(E213="U9G",G213&lt;=Data!$AI$19), "U9 Girls record",
                      AND(E213="U11G",G213&lt;=Data!$AI$24), "U11 Girls record"
                       ),""), "")</f>
        <v/>
      </c>
      <c r="L213" s="26"/>
      <c r="P213" s="191">
        <f t="shared" si="15"/>
        <v>0</v>
      </c>
      <c r="Q213" s="192">
        <f t="shared" si="16"/>
        <v>0</v>
      </c>
      <c r="R213" s="193">
        <f t="shared" si="17"/>
        <v>0</v>
      </c>
      <c r="S213" s="192">
        <f t="shared" si="18"/>
        <v>0</v>
      </c>
      <c r="T213" s="194">
        <f t="shared" si="19"/>
        <v>0</v>
      </c>
    </row>
    <row r="214" spans="1:20" s="11" customFormat="1" ht="16" customHeight="1">
      <c r="A214" s="187" t="s">
        <v>3</v>
      </c>
      <c r="B214" s="188" t="str">
        <f>IF(ISNA(VLOOKUP($F214,DECLARATIONS!C$5:D$292,2,FALSE)),"",IF(VLOOKUP($F214,DECLARATIONS!C$5:D$292,2,FALSE)="","NOT DECLARED",IF(ISNA(_xlfn.TEXTBEFORE(VLOOKUP($F214,DECLARATIONS!C$5:D$292,2,FALSE)," ")),VLOOKUP($F214,DECLARATIONS!C$5:D$292,2,FALSE),_xlfn.TEXTBEFORE(VLOOKUP($F214,DECLARATIONS!C$5:D$292,2,FALSE)," "))))</f>
        <v/>
      </c>
      <c r="C214" s="188" t="str">
        <f>IF(ISNA(VLOOKUP($F214,DECLARATIONS!C$5:D$292,2,FALSE)),"",IF(VLOOKUP($F214,DECLARATIONS!C$5:D$292,2,FALSE)="","NOT DECLARED",IF(ISNA(_xlfn.TEXTAFTER(VLOOKUP($F214,DECLARATIONS!C$5:D$292,2,FALSE)," ")),VLOOKUP($F214,DECLARATIONS!C$5:D$292,2,FALSE),_xlfn.TEXTAFTER(VLOOKUP($F214,DECLARATIONS!C$5:D$292,2,FALSE)," "))))</f>
        <v/>
      </c>
      <c r="D214" s="188" t="str">
        <f>IF(ISNA(VLOOKUP($F214,DECLARATIONS!$C$5:$G$292,5,FALSE)),"",IF(VLOOKUP($F214,DECLARATIONS!$C$5:$G$292,5,FALSE)="","NOT DECLARED",VLOOKUP($F214,DECLARATIONS!$C$5:$G$292,5,FALSE)))</f>
        <v/>
      </c>
      <c r="E214" s="188" t="str">
        <f>IF(ISNA(VLOOKUP($F214,DECLARATIONS!$C$5:$F$292,4,FALSE)),"",IF(VLOOKUP($F214,DECLARATIONS!$C$5:$F$292,4,FALSE)="","NOT DECLARED",VLOOKUP($F214,DECLARATIONS!$C$5:$F$292,4,FALSE)&amp;LEFT(VLOOKUP($F214,DECLARATIONS!$C$5:$H$292,6,FALSE))))</f>
        <v/>
      </c>
      <c r="F214" s="91"/>
      <c r="G214" s="189">
        <v>0</v>
      </c>
      <c r="H214" s="188" t="str">
        <f>IF(ISNA(VLOOKUP(F214,DECLARATIONS!C$5:D$292,2,FALSE)),"",IF(VLOOKUP(F214,DECLARATIONS!C$5:D$292,2,FALSE)="","NOTDECLARED",VLOOKUP(F214,DECLARATIONS!C$5:D$292,2,FALSE)))</f>
        <v/>
      </c>
      <c r="I214" s="190">
        <f>IF(LOWER(G214)="dnf",1,IF(T214&lt;ScoringTable!C$3,ScoringTable!I$2,VLOOKUP((1000-T214),ScoringTable!H$2:I$95,2)))</f>
        <v>0</v>
      </c>
      <c r="J214" s="186" t="str" cm="1">
        <f t="array" ref="J214">IF(OR(ISBLANK(G214),G214=0), "", IF(NOT(ISNUMBER(G214)), "Not a valid time", IF(E214="","", IF(RIGHT(E214)="B", _xlfn.IFS(G214&gt;Data!$Z$8,"...",G214&gt;Data!$AA$8,"Stage 1",G214&gt;Data!$AB$8,"Stage 2",G214&gt;Data!$AC$8,"Stage 3",G214&gt;Data!$AD$8,"Stage 4",G214&gt;Data!$AE$8,"Stage 5",G214&gt;Data!$AF$8,"Stage 6",G214&gt;Data!$AG$8,"Stage 7",G214&gt;Data!$AH$8,"Stage 8",G214&lt;=Data!$AH$8,"Stage 9"), _xlfn.IFS(G214&gt;Data!$Z$19,"...",G214&gt;Data!$AA$19,"Stage 1",G214&gt;Data!$AB$19,"Stage 2",G214&gt;Data!$AC$19,"Stage 3",G214&gt;Data!$AD$19,"Stage 4",G214&gt;Data!$AE$19,"Stage 5",G214&gt;Data!$AF$19,"Stage 6",G214&gt;Data!$AG$19,"Stage 7",G214&gt;Data!$AH$19,"Stage 8",G214&lt;=Data!$AH$19,"Stage 9")))))</f>
        <v/>
      </c>
      <c r="K214" s="266" t="str" cm="1">
        <f t="array" ref="K214">IFERROR(_xlfn.IFNA(
                      _xlfn.IFS(
                      G214="", "",
                      G214=0, "",
                      AND(E214="U9B",G214&lt;=Data!$AI$8), "U9 Boys record",
                      AND(E214="U11B",G214&lt;=Data!$AI$13), "U11 Boys record",
                      AND(E214="U9G",G214&lt;=Data!$AI$19), "U9 Girls record",
                      AND(E214="U11G",G214&lt;=Data!$AI$24), "U11 Girls record"
                       ),""), "")</f>
        <v/>
      </c>
      <c r="L214" s="26"/>
      <c r="P214" s="191">
        <f t="shared" si="15"/>
        <v>0</v>
      </c>
      <c r="Q214" s="192">
        <f t="shared" si="16"/>
        <v>0</v>
      </c>
      <c r="R214" s="193">
        <f t="shared" si="17"/>
        <v>0</v>
      </c>
      <c r="S214" s="192">
        <f t="shared" si="18"/>
        <v>0</v>
      </c>
      <c r="T214" s="194">
        <f t="shared" si="19"/>
        <v>0</v>
      </c>
    </row>
    <row r="215" spans="1:20" s="11" customFormat="1" ht="16" customHeight="1">
      <c r="A215" s="187" t="s">
        <v>3</v>
      </c>
      <c r="B215" s="188" t="str">
        <f>IF(ISNA(VLOOKUP($F215,DECLARATIONS!C$5:D$292,2,FALSE)),"",IF(VLOOKUP($F215,DECLARATIONS!C$5:D$292,2,FALSE)="","NOT DECLARED",IF(ISNA(_xlfn.TEXTBEFORE(VLOOKUP($F215,DECLARATIONS!C$5:D$292,2,FALSE)," ")),VLOOKUP($F215,DECLARATIONS!C$5:D$292,2,FALSE),_xlfn.TEXTBEFORE(VLOOKUP($F215,DECLARATIONS!C$5:D$292,2,FALSE)," "))))</f>
        <v/>
      </c>
      <c r="C215" s="188" t="str">
        <f>IF(ISNA(VLOOKUP($F215,DECLARATIONS!C$5:D$292,2,FALSE)),"",IF(VLOOKUP($F215,DECLARATIONS!C$5:D$292,2,FALSE)="","NOT DECLARED",IF(ISNA(_xlfn.TEXTAFTER(VLOOKUP($F215,DECLARATIONS!C$5:D$292,2,FALSE)," ")),VLOOKUP($F215,DECLARATIONS!C$5:D$292,2,FALSE),_xlfn.TEXTAFTER(VLOOKUP($F215,DECLARATIONS!C$5:D$292,2,FALSE)," "))))</f>
        <v/>
      </c>
      <c r="D215" s="188" t="str">
        <f>IF(ISNA(VLOOKUP($F215,DECLARATIONS!$C$5:$G$292,5,FALSE)),"",IF(VLOOKUP($F215,DECLARATIONS!$C$5:$G$292,5,FALSE)="","NOT DECLARED",VLOOKUP($F215,DECLARATIONS!$C$5:$G$292,5,FALSE)))</f>
        <v/>
      </c>
      <c r="E215" s="188" t="str">
        <f>IF(ISNA(VLOOKUP($F215,DECLARATIONS!$C$5:$F$292,4,FALSE)),"",IF(VLOOKUP($F215,DECLARATIONS!$C$5:$F$292,4,FALSE)="","NOT DECLARED",VLOOKUP($F215,DECLARATIONS!$C$5:$F$292,4,FALSE)&amp;LEFT(VLOOKUP($F215,DECLARATIONS!$C$5:$H$292,6,FALSE))))</f>
        <v/>
      </c>
      <c r="F215" s="91"/>
      <c r="G215" s="189">
        <v>0</v>
      </c>
      <c r="H215" s="188" t="str">
        <f>IF(ISNA(VLOOKUP(F215,DECLARATIONS!C$5:D$292,2,FALSE)),"",IF(VLOOKUP(F215,DECLARATIONS!C$5:D$292,2,FALSE)="","NOTDECLARED",VLOOKUP(F215,DECLARATIONS!C$5:D$292,2,FALSE)))</f>
        <v/>
      </c>
      <c r="I215" s="190">
        <f>IF(LOWER(G215)="dnf",1,IF(T215&lt;ScoringTable!C$3,ScoringTable!I$2,VLOOKUP((1000-T215),ScoringTable!H$2:I$95,2)))</f>
        <v>0</v>
      </c>
      <c r="J215" s="186" t="str" cm="1">
        <f t="array" ref="J215">IF(OR(ISBLANK(G215),G215=0), "", IF(NOT(ISNUMBER(G215)), "Not a valid time", IF(E215="","", IF(RIGHT(E215)="B", _xlfn.IFS(G215&gt;Data!$Z$8,"...",G215&gt;Data!$AA$8,"Stage 1",G215&gt;Data!$AB$8,"Stage 2",G215&gt;Data!$AC$8,"Stage 3",G215&gt;Data!$AD$8,"Stage 4",G215&gt;Data!$AE$8,"Stage 5",G215&gt;Data!$AF$8,"Stage 6",G215&gt;Data!$AG$8,"Stage 7",G215&gt;Data!$AH$8,"Stage 8",G215&lt;=Data!$AH$8,"Stage 9"), _xlfn.IFS(G215&gt;Data!$Z$19,"...",G215&gt;Data!$AA$19,"Stage 1",G215&gt;Data!$AB$19,"Stage 2",G215&gt;Data!$AC$19,"Stage 3",G215&gt;Data!$AD$19,"Stage 4",G215&gt;Data!$AE$19,"Stage 5",G215&gt;Data!$AF$19,"Stage 6",G215&gt;Data!$AG$19,"Stage 7",G215&gt;Data!$AH$19,"Stage 8",G215&lt;=Data!$AH$19,"Stage 9")))))</f>
        <v/>
      </c>
      <c r="K215" s="266" t="str" cm="1">
        <f t="array" ref="K215">IFERROR(_xlfn.IFNA(
                      _xlfn.IFS(
                      G215="", "",
                      G215=0, "",
                      AND(E215="U9B",G215&lt;=Data!$AI$8), "U9 Boys record",
                      AND(E215="U11B",G215&lt;=Data!$AI$13), "U11 Boys record",
                      AND(E215="U9G",G215&lt;=Data!$AI$19), "U9 Girls record",
                      AND(E215="U11G",G215&lt;=Data!$AI$24), "U11 Girls record"
                       ),""), "")</f>
        <v/>
      </c>
      <c r="L215" s="26"/>
      <c r="P215" s="191">
        <f t="shared" si="15"/>
        <v>0</v>
      </c>
      <c r="Q215" s="192">
        <f t="shared" si="16"/>
        <v>0</v>
      </c>
      <c r="R215" s="193">
        <f t="shared" si="17"/>
        <v>0</v>
      </c>
      <c r="S215" s="192">
        <f t="shared" si="18"/>
        <v>0</v>
      </c>
      <c r="T215" s="194">
        <f t="shared" si="19"/>
        <v>0</v>
      </c>
    </row>
    <row r="216" spans="1:20" s="11" customFormat="1" ht="16" customHeight="1">
      <c r="A216" s="187" t="s">
        <v>3</v>
      </c>
      <c r="B216" s="188" t="str">
        <f>IF(ISNA(VLOOKUP($F216,DECLARATIONS!C$5:D$292,2,FALSE)),"",IF(VLOOKUP($F216,DECLARATIONS!C$5:D$292,2,FALSE)="","NOT DECLARED",IF(ISNA(_xlfn.TEXTBEFORE(VLOOKUP($F216,DECLARATIONS!C$5:D$292,2,FALSE)," ")),VLOOKUP($F216,DECLARATIONS!C$5:D$292,2,FALSE),_xlfn.TEXTBEFORE(VLOOKUP($F216,DECLARATIONS!C$5:D$292,2,FALSE)," "))))</f>
        <v/>
      </c>
      <c r="C216" s="188" t="str">
        <f>IF(ISNA(VLOOKUP($F216,DECLARATIONS!C$5:D$292,2,FALSE)),"",IF(VLOOKUP($F216,DECLARATIONS!C$5:D$292,2,FALSE)="","NOT DECLARED",IF(ISNA(_xlfn.TEXTAFTER(VLOOKUP($F216,DECLARATIONS!C$5:D$292,2,FALSE)," ")),VLOOKUP($F216,DECLARATIONS!C$5:D$292,2,FALSE),_xlfn.TEXTAFTER(VLOOKUP($F216,DECLARATIONS!C$5:D$292,2,FALSE)," "))))</f>
        <v/>
      </c>
      <c r="D216" s="188" t="str">
        <f>IF(ISNA(VLOOKUP($F216,DECLARATIONS!$C$5:$G$292,5,FALSE)),"",IF(VLOOKUP($F216,DECLARATIONS!$C$5:$G$292,5,FALSE)="","NOT DECLARED",VLOOKUP($F216,DECLARATIONS!$C$5:$G$292,5,FALSE)))</f>
        <v/>
      </c>
      <c r="E216" s="188" t="str">
        <f>IF(ISNA(VLOOKUP($F216,DECLARATIONS!$C$5:$F$292,4,FALSE)),"",IF(VLOOKUP($F216,DECLARATIONS!$C$5:$F$292,4,FALSE)="","NOT DECLARED",VLOOKUP($F216,DECLARATIONS!$C$5:$F$292,4,FALSE)&amp;LEFT(VLOOKUP($F216,DECLARATIONS!$C$5:$H$292,6,FALSE))))</f>
        <v/>
      </c>
      <c r="F216" s="91"/>
      <c r="G216" s="189">
        <v>0</v>
      </c>
      <c r="H216" s="188" t="str">
        <f>IF(ISNA(VLOOKUP(F216,DECLARATIONS!C$5:D$292,2,FALSE)),"",IF(VLOOKUP(F216,DECLARATIONS!C$5:D$292,2,FALSE)="","NOTDECLARED",VLOOKUP(F216,DECLARATIONS!C$5:D$292,2,FALSE)))</f>
        <v/>
      </c>
      <c r="I216" s="190">
        <f>IF(LOWER(G216)="dnf",1,IF(T216&lt;ScoringTable!C$3,ScoringTable!I$2,VLOOKUP((1000-T216),ScoringTable!H$2:I$95,2)))</f>
        <v>0</v>
      </c>
      <c r="J216" s="186" t="str" cm="1">
        <f t="array" ref="J216">IF(OR(ISBLANK(G216),G216=0), "", IF(NOT(ISNUMBER(G216)), "Not a valid time", IF(E216="","", IF(RIGHT(E216)="B", _xlfn.IFS(G216&gt;Data!$Z$8,"...",G216&gt;Data!$AA$8,"Stage 1",G216&gt;Data!$AB$8,"Stage 2",G216&gt;Data!$AC$8,"Stage 3",G216&gt;Data!$AD$8,"Stage 4",G216&gt;Data!$AE$8,"Stage 5",G216&gt;Data!$AF$8,"Stage 6",G216&gt;Data!$AG$8,"Stage 7",G216&gt;Data!$AH$8,"Stage 8",G216&lt;=Data!$AH$8,"Stage 9"), _xlfn.IFS(G216&gt;Data!$Z$19,"...",G216&gt;Data!$AA$19,"Stage 1",G216&gt;Data!$AB$19,"Stage 2",G216&gt;Data!$AC$19,"Stage 3",G216&gt;Data!$AD$19,"Stage 4",G216&gt;Data!$AE$19,"Stage 5",G216&gt;Data!$AF$19,"Stage 6",G216&gt;Data!$AG$19,"Stage 7",G216&gt;Data!$AH$19,"Stage 8",G216&lt;=Data!$AH$19,"Stage 9")))))</f>
        <v/>
      </c>
      <c r="K216" s="266" t="str" cm="1">
        <f t="array" ref="K216">IFERROR(_xlfn.IFNA(
                      _xlfn.IFS(
                      G216="", "",
                      G216=0, "",
                      AND(E216="U9B",G216&lt;=Data!$AI$8), "U9 Boys record",
                      AND(E216="U11B",G216&lt;=Data!$AI$13), "U11 Boys record",
                      AND(E216="U9G",G216&lt;=Data!$AI$19), "U9 Girls record",
                      AND(E216="U11G",G216&lt;=Data!$AI$24), "U11 Girls record"
                       ),""), "")</f>
        <v/>
      </c>
      <c r="L216" s="26"/>
      <c r="P216" s="191">
        <f t="shared" si="15"/>
        <v>0</v>
      </c>
      <c r="Q216" s="192">
        <f t="shared" si="16"/>
        <v>0</v>
      </c>
      <c r="R216" s="193">
        <f t="shared" si="17"/>
        <v>0</v>
      </c>
      <c r="S216" s="192">
        <f t="shared" si="18"/>
        <v>0</v>
      </c>
      <c r="T216" s="194">
        <f t="shared" si="19"/>
        <v>0</v>
      </c>
    </row>
    <row r="217" spans="1:20" s="11" customFormat="1" ht="16" customHeight="1">
      <c r="A217" s="187" t="s">
        <v>3</v>
      </c>
      <c r="B217" s="188" t="str">
        <f>IF(ISNA(VLOOKUP($F217,DECLARATIONS!C$5:D$292,2,FALSE)),"",IF(VLOOKUP($F217,DECLARATIONS!C$5:D$292,2,FALSE)="","NOT DECLARED",IF(ISNA(_xlfn.TEXTBEFORE(VLOOKUP($F217,DECLARATIONS!C$5:D$292,2,FALSE)," ")),VLOOKUP($F217,DECLARATIONS!C$5:D$292,2,FALSE),_xlfn.TEXTBEFORE(VLOOKUP($F217,DECLARATIONS!C$5:D$292,2,FALSE)," "))))</f>
        <v/>
      </c>
      <c r="C217" s="188" t="str">
        <f>IF(ISNA(VLOOKUP($F217,DECLARATIONS!C$5:D$292,2,FALSE)),"",IF(VLOOKUP($F217,DECLARATIONS!C$5:D$292,2,FALSE)="","NOT DECLARED",IF(ISNA(_xlfn.TEXTAFTER(VLOOKUP($F217,DECLARATIONS!C$5:D$292,2,FALSE)," ")),VLOOKUP($F217,DECLARATIONS!C$5:D$292,2,FALSE),_xlfn.TEXTAFTER(VLOOKUP($F217,DECLARATIONS!C$5:D$292,2,FALSE)," "))))</f>
        <v/>
      </c>
      <c r="D217" s="188" t="str">
        <f>IF(ISNA(VLOOKUP($F217,DECLARATIONS!$C$5:$G$292,5,FALSE)),"",IF(VLOOKUP($F217,DECLARATIONS!$C$5:$G$292,5,FALSE)="","NOT DECLARED",VLOOKUP($F217,DECLARATIONS!$C$5:$G$292,5,FALSE)))</f>
        <v/>
      </c>
      <c r="E217" s="188" t="str">
        <f>IF(ISNA(VLOOKUP($F217,DECLARATIONS!$C$5:$F$292,4,FALSE)),"",IF(VLOOKUP($F217,DECLARATIONS!$C$5:$F$292,4,FALSE)="","NOT DECLARED",VLOOKUP($F217,DECLARATIONS!$C$5:$F$292,4,FALSE)&amp;LEFT(VLOOKUP($F217,DECLARATIONS!$C$5:$H$292,6,FALSE))))</f>
        <v/>
      </c>
      <c r="F217" s="91"/>
      <c r="G217" s="189">
        <v>0</v>
      </c>
      <c r="H217" s="188" t="str">
        <f>IF(ISNA(VLOOKUP(F217,DECLARATIONS!C$5:D$292,2,FALSE)),"",IF(VLOOKUP(F217,DECLARATIONS!C$5:D$292,2,FALSE)="","NOTDECLARED",VLOOKUP(F217,DECLARATIONS!C$5:D$292,2,FALSE)))</f>
        <v/>
      </c>
      <c r="I217" s="190">
        <f>IF(LOWER(G217)="dnf",1,IF(T217&lt;ScoringTable!C$3,ScoringTable!I$2,VLOOKUP((1000-T217),ScoringTable!H$2:I$95,2)))</f>
        <v>0</v>
      </c>
      <c r="J217" s="186" t="str" cm="1">
        <f t="array" ref="J217">IF(OR(ISBLANK(G217),G217=0), "", IF(NOT(ISNUMBER(G217)), "Not a valid time", IF(E217="","", IF(RIGHT(E217)="B", _xlfn.IFS(G217&gt;Data!$Z$8,"...",G217&gt;Data!$AA$8,"Stage 1",G217&gt;Data!$AB$8,"Stage 2",G217&gt;Data!$AC$8,"Stage 3",G217&gt;Data!$AD$8,"Stage 4",G217&gt;Data!$AE$8,"Stage 5",G217&gt;Data!$AF$8,"Stage 6",G217&gt;Data!$AG$8,"Stage 7",G217&gt;Data!$AH$8,"Stage 8",G217&lt;=Data!$AH$8,"Stage 9"), _xlfn.IFS(G217&gt;Data!$Z$19,"...",G217&gt;Data!$AA$19,"Stage 1",G217&gt;Data!$AB$19,"Stage 2",G217&gt;Data!$AC$19,"Stage 3",G217&gt;Data!$AD$19,"Stage 4",G217&gt;Data!$AE$19,"Stage 5",G217&gt;Data!$AF$19,"Stage 6",G217&gt;Data!$AG$19,"Stage 7",G217&gt;Data!$AH$19,"Stage 8",G217&lt;=Data!$AH$19,"Stage 9")))))</f>
        <v/>
      </c>
      <c r="K217" s="266" t="str" cm="1">
        <f t="array" ref="K217">IFERROR(_xlfn.IFNA(
                      _xlfn.IFS(
                      G217="", "",
                      G217=0, "",
                      AND(E217="U9B",G217&lt;=Data!$AI$8), "U9 Boys record",
                      AND(E217="U11B",G217&lt;=Data!$AI$13), "U11 Boys record",
                      AND(E217="U9G",G217&lt;=Data!$AI$19), "U9 Girls record",
                      AND(E217="U11G",G217&lt;=Data!$AI$24), "U11 Girls record"
                       ),""), "")</f>
        <v/>
      </c>
      <c r="L217" s="26"/>
      <c r="P217" s="191">
        <f t="shared" si="15"/>
        <v>0</v>
      </c>
      <c r="Q217" s="192">
        <f t="shared" si="16"/>
        <v>0</v>
      </c>
      <c r="R217" s="193">
        <f t="shared" si="17"/>
        <v>0</v>
      </c>
      <c r="S217" s="192">
        <f t="shared" si="18"/>
        <v>0</v>
      </c>
      <c r="T217" s="194">
        <f t="shared" si="19"/>
        <v>0</v>
      </c>
    </row>
    <row r="218" spans="1:20" s="11" customFormat="1" ht="16" customHeight="1">
      <c r="A218" s="187" t="s">
        <v>3</v>
      </c>
      <c r="B218" s="188" t="str">
        <f>IF(ISNA(VLOOKUP($F218,DECLARATIONS!C$5:D$292,2,FALSE)),"",IF(VLOOKUP($F218,DECLARATIONS!C$5:D$292,2,FALSE)="","NOT DECLARED",IF(ISNA(_xlfn.TEXTBEFORE(VLOOKUP($F218,DECLARATIONS!C$5:D$292,2,FALSE)," ")),VLOOKUP($F218,DECLARATIONS!C$5:D$292,2,FALSE),_xlfn.TEXTBEFORE(VLOOKUP($F218,DECLARATIONS!C$5:D$292,2,FALSE)," "))))</f>
        <v/>
      </c>
      <c r="C218" s="188" t="str">
        <f>IF(ISNA(VLOOKUP($F218,DECLARATIONS!C$5:D$292,2,FALSE)),"",IF(VLOOKUP($F218,DECLARATIONS!C$5:D$292,2,FALSE)="","NOT DECLARED",IF(ISNA(_xlfn.TEXTAFTER(VLOOKUP($F218,DECLARATIONS!C$5:D$292,2,FALSE)," ")),VLOOKUP($F218,DECLARATIONS!C$5:D$292,2,FALSE),_xlfn.TEXTAFTER(VLOOKUP($F218,DECLARATIONS!C$5:D$292,2,FALSE)," "))))</f>
        <v/>
      </c>
      <c r="D218" s="188" t="str">
        <f>IF(ISNA(VLOOKUP($F218,DECLARATIONS!$C$5:$G$292,5,FALSE)),"",IF(VLOOKUP($F218,DECLARATIONS!$C$5:$G$292,5,FALSE)="","NOT DECLARED",VLOOKUP($F218,DECLARATIONS!$C$5:$G$292,5,FALSE)))</f>
        <v/>
      </c>
      <c r="E218" s="188" t="str">
        <f>IF(ISNA(VLOOKUP($F218,DECLARATIONS!$C$5:$F$292,4,FALSE)),"",IF(VLOOKUP($F218,DECLARATIONS!$C$5:$F$292,4,FALSE)="","NOT DECLARED",VLOOKUP($F218,DECLARATIONS!$C$5:$F$292,4,FALSE)&amp;LEFT(VLOOKUP($F218,DECLARATIONS!$C$5:$H$292,6,FALSE))))</f>
        <v/>
      </c>
      <c r="F218" s="91"/>
      <c r="G218" s="189">
        <v>0</v>
      </c>
      <c r="H218" s="188" t="str">
        <f>IF(ISNA(VLOOKUP(F218,DECLARATIONS!C$5:D$292,2,FALSE)),"",IF(VLOOKUP(F218,DECLARATIONS!C$5:D$292,2,FALSE)="","NOTDECLARED",VLOOKUP(F218,DECLARATIONS!C$5:D$292,2,FALSE)))</f>
        <v/>
      </c>
      <c r="I218" s="190">
        <f>IF(LOWER(G218)="dnf",1,IF(T218&lt;ScoringTable!C$3,ScoringTable!I$2,VLOOKUP((1000-T218),ScoringTable!H$2:I$95,2)))</f>
        <v>0</v>
      </c>
      <c r="J218" s="186" t="str" cm="1">
        <f t="array" ref="J218">IF(OR(ISBLANK(G218),G218=0), "", IF(NOT(ISNUMBER(G218)), "Not a valid time", IF(E218="","", IF(RIGHT(E218)="B", _xlfn.IFS(G218&gt;Data!$Z$8,"...",G218&gt;Data!$AA$8,"Stage 1",G218&gt;Data!$AB$8,"Stage 2",G218&gt;Data!$AC$8,"Stage 3",G218&gt;Data!$AD$8,"Stage 4",G218&gt;Data!$AE$8,"Stage 5",G218&gt;Data!$AF$8,"Stage 6",G218&gt;Data!$AG$8,"Stage 7",G218&gt;Data!$AH$8,"Stage 8",G218&lt;=Data!$AH$8,"Stage 9"), _xlfn.IFS(G218&gt;Data!$Z$19,"...",G218&gt;Data!$AA$19,"Stage 1",G218&gt;Data!$AB$19,"Stage 2",G218&gt;Data!$AC$19,"Stage 3",G218&gt;Data!$AD$19,"Stage 4",G218&gt;Data!$AE$19,"Stage 5",G218&gt;Data!$AF$19,"Stage 6",G218&gt;Data!$AG$19,"Stage 7",G218&gt;Data!$AH$19,"Stage 8",G218&lt;=Data!$AH$19,"Stage 9")))))</f>
        <v/>
      </c>
      <c r="K218" s="266" t="str" cm="1">
        <f t="array" ref="K218">IFERROR(_xlfn.IFNA(
                      _xlfn.IFS(
                      G218="", "",
                      G218=0, "",
                      AND(E218="U9B",G218&lt;=Data!$AI$8), "U9 Boys record",
                      AND(E218="U11B",G218&lt;=Data!$AI$13), "U11 Boys record",
                      AND(E218="U9G",G218&lt;=Data!$AI$19), "U9 Girls record",
                      AND(E218="U11G",G218&lt;=Data!$AI$24), "U11 Girls record"
                       ),""), "")</f>
        <v/>
      </c>
      <c r="L218" s="26"/>
      <c r="P218" s="191">
        <f t="shared" si="15"/>
        <v>0</v>
      </c>
      <c r="Q218" s="192">
        <f t="shared" si="16"/>
        <v>0</v>
      </c>
      <c r="R218" s="193">
        <f t="shared" si="17"/>
        <v>0</v>
      </c>
      <c r="S218" s="192">
        <f t="shared" si="18"/>
        <v>0</v>
      </c>
      <c r="T218" s="194">
        <f t="shared" si="19"/>
        <v>0</v>
      </c>
    </row>
    <row r="219" spans="1:20" s="11" customFormat="1" ht="16" customHeight="1">
      <c r="A219" s="187" t="s">
        <v>3</v>
      </c>
      <c r="B219" s="188" t="str">
        <f>IF(ISNA(VLOOKUP($F219,DECLARATIONS!C$5:D$292,2,FALSE)),"",IF(VLOOKUP($F219,DECLARATIONS!C$5:D$292,2,FALSE)="","NOT DECLARED",IF(ISNA(_xlfn.TEXTBEFORE(VLOOKUP($F219,DECLARATIONS!C$5:D$292,2,FALSE)," ")),VLOOKUP($F219,DECLARATIONS!C$5:D$292,2,FALSE),_xlfn.TEXTBEFORE(VLOOKUP($F219,DECLARATIONS!C$5:D$292,2,FALSE)," "))))</f>
        <v/>
      </c>
      <c r="C219" s="188" t="str">
        <f>IF(ISNA(VLOOKUP($F219,DECLARATIONS!C$5:D$292,2,FALSE)),"",IF(VLOOKUP($F219,DECLARATIONS!C$5:D$292,2,FALSE)="","NOT DECLARED",IF(ISNA(_xlfn.TEXTAFTER(VLOOKUP($F219,DECLARATIONS!C$5:D$292,2,FALSE)," ")),VLOOKUP($F219,DECLARATIONS!C$5:D$292,2,FALSE),_xlfn.TEXTAFTER(VLOOKUP($F219,DECLARATIONS!C$5:D$292,2,FALSE)," "))))</f>
        <v/>
      </c>
      <c r="D219" s="188" t="str">
        <f>IF(ISNA(VLOOKUP($F219,DECLARATIONS!$C$5:$G$292,5,FALSE)),"",IF(VLOOKUP($F219,DECLARATIONS!$C$5:$G$292,5,FALSE)="","NOT DECLARED",VLOOKUP($F219,DECLARATIONS!$C$5:$G$292,5,FALSE)))</f>
        <v/>
      </c>
      <c r="E219" s="188" t="str">
        <f>IF(ISNA(VLOOKUP($F219,DECLARATIONS!$C$5:$F$292,4,FALSE)),"",IF(VLOOKUP($F219,DECLARATIONS!$C$5:$F$292,4,FALSE)="","NOT DECLARED",VLOOKUP($F219,DECLARATIONS!$C$5:$F$292,4,FALSE)&amp;LEFT(VLOOKUP($F219,DECLARATIONS!$C$5:$H$292,6,FALSE))))</f>
        <v/>
      </c>
      <c r="F219" s="91"/>
      <c r="G219" s="189">
        <v>0</v>
      </c>
      <c r="H219" s="188" t="str">
        <f>IF(ISNA(VLOOKUP(F219,DECLARATIONS!C$5:D$292,2,FALSE)),"",IF(VLOOKUP(F219,DECLARATIONS!C$5:D$292,2,FALSE)="","NOTDECLARED",VLOOKUP(F219,DECLARATIONS!C$5:D$292,2,FALSE)))</f>
        <v/>
      </c>
      <c r="I219" s="190">
        <f>IF(LOWER(G219)="dnf",1,IF(T219&lt;ScoringTable!C$3,ScoringTable!I$2,VLOOKUP((1000-T219),ScoringTable!H$2:I$95,2)))</f>
        <v>0</v>
      </c>
      <c r="J219" s="186" t="str" cm="1">
        <f t="array" ref="J219">IF(OR(ISBLANK(G219),G219=0), "", IF(NOT(ISNUMBER(G219)), "Not a valid time", IF(E219="","", IF(RIGHT(E219)="B", _xlfn.IFS(G219&gt;Data!$Z$8,"...",G219&gt;Data!$AA$8,"Stage 1",G219&gt;Data!$AB$8,"Stage 2",G219&gt;Data!$AC$8,"Stage 3",G219&gt;Data!$AD$8,"Stage 4",G219&gt;Data!$AE$8,"Stage 5",G219&gt;Data!$AF$8,"Stage 6",G219&gt;Data!$AG$8,"Stage 7",G219&gt;Data!$AH$8,"Stage 8",G219&lt;=Data!$AH$8,"Stage 9"), _xlfn.IFS(G219&gt;Data!$Z$19,"...",G219&gt;Data!$AA$19,"Stage 1",G219&gt;Data!$AB$19,"Stage 2",G219&gt;Data!$AC$19,"Stage 3",G219&gt;Data!$AD$19,"Stage 4",G219&gt;Data!$AE$19,"Stage 5",G219&gt;Data!$AF$19,"Stage 6",G219&gt;Data!$AG$19,"Stage 7",G219&gt;Data!$AH$19,"Stage 8",G219&lt;=Data!$AH$19,"Stage 9")))))</f>
        <v/>
      </c>
      <c r="K219" s="266" t="str" cm="1">
        <f t="array" ref="K219">IFERROR(_xlfn.IFNA(
                      _xlfn.IFS(
                      G219="", "",
                      G219=0, "",
                      AND(E219="U9B",G219&lt;=Data!$AI$8), "U9 Boys record",
                      AND(E219="U11B",G219&lt;=Data!$AI$13), "U11 Boys record",
                      AND(E219="U9G",G219&lt;=Data!$AI$19), "U9 Girls record",
                      AND(E219="U11G",G219&lt;=Data!$AI$24), "U11 Girls record"
                       ),""), "")</f>
        <v/>
      </c>
      <c r="L219" s="26"/>
      <c r="P219" s="191">
        <f t="shared" si="15"/>
        <v>0</v>
      </c>
      <c r="Q219" s="192">
        <f t="shared" si="16"/>
        <v>0</v>
      </c>
      <c r="R219" s="193">
        <f t="shared" si="17"/>
        <v>0</v>
      </c>
      <c r="S219" s="192">
        <f t="shared" si="18"/>
        <v>0</v>
      </c>
      <c r="T219" s="194">
        <f t="shared" si="19"/>
        <v>0</v>
      </c>
    </row>
    <row r="220" spans="1:20" s="11" customFormat="1" ht="16" customHeight="1">
      <c r="A220" s="187" t="s">
        <v>3</v>
      </c>
      <c r="B220" s="188" t="str">
        <f>IF(ISNA(VLOOKUP($F220,DECLARATIONS!C$5:D$292,2,FALSE)),"",IF(VLOOKUP($F220,DECLARATIONS!C$5:D$292,2,FALSE)="","NOT DECLARED",IF(ISNA(_xlfn.TEXTBEFORE(VLOOKUP($F220,DECLARATIONS!C$5:D$292,2,FALSE)," ")),VLOOKUP($F220,DECLARATIONS!C$5:D$292,2,FALSE),_xlfn.TEXTBEFORE(VLOOKUP($F220,DECLARATIONS!C$5:D$292,2,FALSE)," "))))</f>
        <v/>
      </c>
      <c r="C220" s="188" t="str">
        <f>IF(ISNA(VLOOKUP($F220,DECLARATIONS!C$5:D$292,2,FALSE)),"",IF(VLOOKUP($F220,DECLARATIONS!C$5:D$292,2,FALSE)="","NOT DECLARED",IF(ISNA(_xlfn.TEXTAFTER(VLOOKUP($F220,DECLARATIONS!C$5:D$292,2,FALSE)," ")),VLOOKUP($F220,DECLARATIONS!C$5:D$292,2,FALSE),_xlfn.TEXTAFTER(VLOOKUP($F220,DECLARATIONS!C$5:D$292,2,FALSE)," "))))</f>
        <v/>
      </c>
      <c r="D220" s="188" t="str">
        <f>IF(ISNA(VLOOKUP($F220,DECLARATIONS!$C$5:$G$292,5,FALSE)),"",IF(VLOOKUP($F220,DECLARATIONS!$C$5:$G$292,5,FALSE)="","NOT DECLARED",VLOOKUP($F220,DECLARATIONS!$C$5:$G$292,5,FALSE)))</f>
        <v/>
      </c>
      <c r="E220" s="188" t="str">
        <f>IF(ISNA(VLOOKUP($F220,DECLARATIONS!$C$5:$F$292,4,FALSE)),"",IF(VLOOKUP($F220,DECLARATIONS!$C$5:$F$292,4,FALSE)="","NOT DECLARED",VLOOKUP($F220,DECLARATIONS!$C$5:$F$292,4,FALSE)&amp;LEFT(VLOOKUP($F220,DECLARATIONS!$C$5:$H$292,6,FALSE))))</f>
        <v/>
      </c>
      <c r="F220" s="91"/>
      <c r="G220" s="189">
        <v>0</v>
      </c>
      <c r="H220" s="188" t="str">
        <f>IF(ISNA(VLOOKUP(F220,DECLARATIONS!C$5:D$292,2,FALSE)),"",IF(VLOOKUP(F220,DECLARATIONS!C$5:D$292,2,FALSE)="","NOTDECLARED",VLOOKUP(F220,DECLARATIONS!C$5:D$292,2,FALSE)))</f>
        <v/>
      </c>
      <c r="I220" s="190">
        <f>IF(LOWER(G220)="dnf",1,IF(T220&lt;ScoringTable!C$3,ScoringTable!I$2,VLOOKUP((1000-T220),ScoringTable!H$2:I$95,2)))</f>
        <v>0</v>
      </c>
      <c r="J220" s="186" t="str" cm="1">
        <f t="array" ref="J220">IF(OR(ISBLANK(G220),G220=0), "", IF(NOT(ISNUMBER(G220)), "Not a valid time", IF(E220="","", IF(RIGHT(E220)="B", _xlfn.IFS(G220&gt;Data!$Z$8,"...",G220&gt;Data!$AA$8,"Stage 1",G220&gt;Data!$AB$8,"Stage 2",G220&gt;Data!$AC$8,"Stage 3",G220&gt;Data!$AD$8,"Stage 4",G220&gt;Data!$AE$8,"Stage 5",G220&gt;Data!$AF$8,"Stage 6",G220&gt;Data!$AG$8,"Stage 7",G220&gt;Data!$AH$8,"Stage 8",G220&lt;=Data!$AH$8,"Stage 9"), _xlfn.IFS(G220&gt;Data!$Z$19,"...",G220&gt;Data!$AA$19,"Stage 1",G220&gt;Data!$AB$19,"Stage 2",G220&gt;Data!$AC$19,"Stage 3",G220&gt;Data!$AD$19,"Stage 4",G220&gt;Data!$AE$19,"Stage 5",G220&gt;Data!$AF$19,"Stage 6",G220&gt;Data!$AG$19,"Stage 7",G220&gt;Data!$AH$19,"Stage 8",G220&lt;=Data!$AH$19,"Stage 9")))))</f>
        <v/>
      </c>
      <c r="K220" s="266" t="str" cm="1">
        <f t="array" ref="K220">IFERROR(_xlfn.IFNA(
                      _xlfn.IFS(
                      G220="", "",
                      G220=0, "",
                      AND(E220="U9B",G220&lt;=Data!$AI$8), "U9 Boys record",
                      AND(E220="U11B",G220&lt;=Data!$AI$13), "U11 Boys record",
                      AND(E220="U9G",G220&lt;=Data!$AI$19), "U9 Girls record",
                      AND(E220="U11G",G220&lt;=Data!$AI$24), "U11 Girls record"
                       ),""), "")</f>
        <v/>
      </c>
      <c r="L220" s="26"/>
      <c r="P220" s="191">
        <f t="shared" si="15"/>
        <v>0</v>
      </c>
      <c r="Q220" s="192">
        <f t="shared" si="16"/>
        <v>0</v>
      </c>
      <c r="R220" s="193">
        <f t="shared" si="17"/>
        <v>0</v>
      </c>
      <c r="S220" s="192">
        <f t="shared" si="18"/>
        <v>0</v>
      </c>
      <c r="T220" s="194">
        <f t="shared" si="19"/>
        <v>0</v>
      </c>
    </row>
    <row r="221" spans="1:20" s="11" customFormat="1" ht="16" customHeight="1">
      <c r="A221" s="187" t="s">
        <v>3</v>
      </c>
      <c r="B221" s="188" t="str">
        <f>IF(ISNA(VLOOKUP($F221,DECLARATIONS!C$5:D$292,2,FALSE)),"",IF(VLOOKUP($F221,DECLARATIONS!C$5:D$292,2,FALSE)="","NOT DECLARED",IF(ISNA(_xlfn.TEXTBEFORE(VLOOKUP($F221,DECLARATIONS!C$5:D$292,2,FALSE)," ")),VLOOKUP($F221,DECLARATIONS!C$5:D$292,2,FALSE),_xlfn.TEXTBEFORE(VLOOKUP($F221,DECLARATIONS!C$5:D$292,2,FALSE)," "))))</f>
        <v/>
      </c>
      <c r="C221" s="188" t="str">
        <f>IF(ISNA(VLOOKUP($F221,DECLARATIONS!C$5:D$292,2,FALSE)),"",IF(VLOOKUP($F221,DECLARATIONS!C$5:D$292,2,FALSE)="","NOT DECLARED",IF(ISNA(_xlfn.TEXTAFTER(VLOOKUP($F221,DECLARATIONS!C$5:D$292,2,FALSE)," ")),VLOOKUP($F221,DECLARATIONS!C$5:D$292,2,FALSE),_xlfn.TEXTAFTER(VLOOKUP($F221,DECLARATIONS!C$5:D$292,2,FALSE)," "))))</f>
        <v/>
      </c>
      <c r="D221" s="188" t="str">
        <f>IF(ISNA(VLOOKUP($F221,DECLARATIONS!$C$5:$G$292,5,FALSE)),"",IF(VLOOKUP($F221,DECLARATIONS!$C$5:$G$292,5,FALSE)="","NOT DECLARED",VLOOKUP($F221,DECLARATIONS!$C$5:$G$292,5,FALSE)))</f>
        <v/>
      </c>
      <c r="E221" s="188" t="str">
        <f>IF(ISNA(VLOOKUP($F221,DECLARATIONS!$C$5:$F$292,4,FALSE)),"",IF(VLOOKUP($F221,DECLARATIONS!$C$5:$F$292,4,FALSE)="","NOT DECLARED",VLOOKUP($F221,DECLARATIONS!$C$5:$F$292,4,FALSE)&amp;LEFT(VLOOKUP($F221,DECLARATIONS!$C$5:$H$292,6,FALSE))))</f>
        <v/>
      </c>
      <c r="F221" s="91"/>
      <c r="G221" s="189">
        <v>0</v>
      </c>
      <c r="H221" s="188" t="str">
        <f>IF(ISNA(VLOOKUP(F221,DECLARATIONS!C$5:D$292,2,FALSE)),"",IF(VLOOKUP(F221,DECLARATIONS!C$5:D$292,2,FALSE)="","NOTDECLARED",VLOOKUP(F221,DECLARATIONS!C$5:D$292,2,FALSE)))</f>
        <v/>
      </c>
      <c r="I221" s="190">
        <f>IF(LOWER(G221)="dnf",1,IF(T221&lt;ScoringTable!C$3,ScoringTable!I$2,VLOOKUP((1000-T221),ScoringTable!H$2:I$95,2)))</f>
        <v>0</v>
      </c>
      <c r="J221" s="186" t="str" cm="1">
        <f t="array" ref="J221">IF(OR(ISBLANK(G221),G221=0), "", IF(NOT(ISNUMBER(G221)), "Not a valid time", IF(E221="","", IF(RIGHT(E221)="B", _xlfn.IFS(G221&gt;Data!$Z$8,"...",G221&gt;Data!$AA$8,"Stage 1",G221&gt;Data!$AB$8,"Stage 2",G221&gt;Data!$AC$8,"Stage 3",G221&gt;Data!$AD$8,"Stage 4",G221&gt;Data!$AE$8,"Stage 5",G221&gt;Data!$AF$8,"Stage 6",G221&gt;Data!$AG$8,"Stage 7",G221&gt;Data!$AH$8,"Stage 8",G221&lt;=Data!$AH$8,"Stage 9"), _xlfn.IFS(G221&gt;Data!$Z$19,"...",G221&gt;Data!$AA$19,"Stage 1",G221&gt;Data!$AB$19,"Stage 2",G221&gt;Data!$AC$19,"Stage 3",G221&gt;Data!$AD$19,"Stage 4",G221&gt;Data!$AE$19,"Stage 5",G221&gt;Data!$AF$19,"Stage 6",G221&gt;Data!$AG$19,"Stage 7",G221&gt;Data!$AH$19,"Stage 8",G221&lt;=Data!$AH$19,"Stage 9")))))</f>
        <v/>
      </c>
      <c r="K221" s="266" t="str" cm="1">
        <f t="array" ref="K221">IFERROR(_xlfn.IFNA(
                      _xlfn.IFS(
                      G221="", "",
                      G221=0, "",
                      AND(E221="U9B",G221&lt;=Data!$AI$8), "U9 Boys record",
                      AND(E221="U11B",G221&lt;=Data!$AI$13), "U11 Boys record",
                      AND(E221="U9G",G221&lt;=Data!$AI$19), "U9 Girls record",
                      AND(E221="U11G",G221&lt;=Data!$AI$24), "U11 Girls record"
                       ),""), "")</f>
        <v/>
      </c>
      <c r="L221" s="26"/>
      <c r="P221" s="191">
        <f t="shared" si="15"/>
        <v>0</v>
      </c>
      <c r="Q221" s="192">
        <f t="shared" si="16"/>
        <v>0</v>
      </c>
      <c r="R221" s="193">
        <f t="shared" si="17"/>
        <v>0</v>
      </c>
      <c r="S221" s="192">
        <f t="shared" si="18"/>
        <v>0</v>
      </c>
      <c r="T221" s="194">
        <f t="shared" si="19"/>
        <v>0</v>
      </c>
    </row>
    <row r="222" spans="1:20" s="11" customFormat="1" ht="16" customHeight="1">
      <c r="A222" s="187" t="s">
        <v>3</v>
      </c>
      <c r="B222" s="188" t="str">
        <f>IF(ISNA(VLOOKUP($F222,DECLARATIONS!C$5:D$292,2,FALSE)),"",IF(VLOOKUP($F222,DECLARATIONS!C$5:D$292,2,FALSE)="","NOT DECLARED",IF(ISNA(_xlfn.TEXTBEFORE(VLOOKUP($F222,DECLARATIONS!C$5:D$292,2,FALSE)," ")),VLOOKUP($F222,DECLARATIONS!C$5:D$292,2,FALSE),_xlfn.TEXTBEFORE(VLOOKUP($F222,DECLARATIONS!C$5:D$292,2,FALSE)," "))))</f>
        <v/>
      </c>
      <c r="C222" s="188" t="str">
        <f>IF(ISNA(VLOOKUP($F222,DECLARATIONS!C$5:D$292,2,FALSE)),"",IF(VLOOKUP($F222,DECLARATIONS!C$5:D$292,2,FALSE)="","NOT DECLARED",IF(ISNA(_xlfn.TEXTAFTER(VLOOKUP($F222,DECLARATIONS!C$5:D$292,2,FALSE)," ")),VLOOKUP($F222,DECLARATIONS!C$5:D$292,2,FALSE),_xlfn.TEXTAFTER(VLOOKUP($F222,DECLARATIONS!C$5:D$292,2,FALSE)," "))))</f>
        <v/>
      </c>
      <c r="D222" s="188" t="str">
        <f>IF(ISNA(VLOOKUP($F222,DECLARATIONS!$C$5:$G$292,5,FALSE)),"",IF(VLOOKUP($F222,DECLARATIONS!$C$5:$G$292,5,FALSE)="","NOT DECLARED",VLOOKUP($F222,DECLARATIONS!$C$5:$G$292,5,FALSE)))</f>
        <v/>
      </c>
      <c r="E222" s="188" t="str">
        <f>IF(ISNA(VLOOKUP($F222,DECLARATIONS!$C$5:$F$292,4,FALSE)),"",IF(VLOOKUP($F222,DECLARATIONS!$C$5:$F$292,4,FALSE)="","NOT DECLARED",VLOOKUP($F222,DECLARATIONS!$C$5:$F$292,4,FALSE)&amp;LEFT(VLOOKUP($F222,DECLARATIONS!$C$5:$H$292,6,FALSE))))</f>
        <v/>
      </c>
      <c r="F222" s="91"/>
      <c r="G222" s="189">
        <v>0</v>
      </c>
      <c r="H222" s="188" t="str">
        <f>IF(ISNA(VLOOKUP(F222,DECLARATIONS!C$5:D$292,2,FALSE)),"",IF(VLOOKUP(F222,DECLARATIONS!C$5:D$292,2,FALSE)="","NOTDECLARED",VLOOKUP(F222,DECLARATIONS!C$5:D$292,2,FALSE)))</f>
        <v/>
      </c>
      <c r="I222" s="190">
        <f>IF(LOWER(G222)="dnf",1,IF(T222&lt;ScoringTable!C$3,ScoringTable!I$2,VLOOKUP((1000-T222),ScoringTable!H$2:I$95,2)))</f>
        <v>0</v>
      </c>
      <c r="J222" s="186" t="str" cm="1">
        <f t="array" ref="J222">IF(OR(ISBLANK(G222),G222=0), "", IF(NOT(ISNUMBER(G222)), "Not a valid time", IF(E222="","", IF(RIGHT(E222)="B", _xlfn.IFS(G222&gt;Data!$Z$8,"...",G222&gt;Data!$AA$8,"Stage 1",G222&gt;Data!$AB$8,"Stage 2",G222&gt;Data!$AC$8,"Stage 3",G222&gt;Data!$AD$8,"Stage 4",G222&gt;Data!$AE$8,"Stage 5",G222&gt;Data!$AF$8,"Stage 6",G222&gt;Data!$AG$8,"Stage 7",G222&gt;Data!$AH$8,"Stage 8",G222&lt;=Data!$AH$8,"Stage 9"), _xlfn.IFS(G222&gt;Data!$Z$19,"...",G222&gt;Data!$AA$19,"Stage 1",G222&gt;Data!$AB$19,"Stage 2",G222&gt;Data!$AC$19,"Stage 3",G222&gt;Data!$AD$19,"Stage 4",G222&gt;Data!$AE$19,"Stage 5",G222&gt;Data!$AF$19,"Stage 6",G222&gt;Data!$AG$19,"Stage 7",G222&gt;Data!$AH$19,"Stage 8",G222&lt;=Data!$AH$19,"Stage 9")))))</f>
        <v/>
      </c>
      <c r="K222" s="266" t="str" cm="1">
        <f t="array" ref="K222">IFERROR(_xlfn.IFNA(
                      _xlfn.IFS(
                      G222="", "",
                      G222=0, "",
                      AND(E222="U9B",G222&lt;=Data!$AI$8), "U9 Boys record",
                      AND(E222="U11B",G222&lt;=Data!$AI$13), "U11 Boys record",
                      AND(E222="U9G",G222&lt;=Data!$AI$19), "U9 Girls record",
                      AND(E222="U11G",G222&lt;=Data!$AI$24), "U11 Girls record"
                       ),""), "")</f>
        <v/>
      </c>
      <c r="L222" s="26"/>
      <c r="P222" s="191">
        <f t="shared" si="15"/>
        <v>0</v>
      </c>
      <c r="Q222" s="192">
        <f t="shared" si="16"/>
        <v>0</v>
      </c>
      <c r="R222" s="193">
        <f t="shared" si="17"/>
        <v>0</v>
      </c>
      <c r="S222" s="192">
        <f t="shared" si="18"/>
        <v>0</v>
      </c>
      <c r="T222" s="194">
        <f t="shared" si="19"/>
        <v>0</v>
      </c>
    </row>
    <row r="223" spans="1:20" s="11" customFormat="1" ht="16" customHeight="1">
      <c r="A223" s="187" t="s">
        <v>3</v>
      </c>
      <c r="B223" s="188" t="str">
        <f>IF(ISNA(VLOOKUP($F223,DECLARATIONS!C$5:D$292,2,FALSE)),"",IF(VLOOKUP($F223,DECLARATIONS!C$5:D$292,2,FALSE)="","NOT DECLARED",IF(ISNA(_xlfn.TEXTBEFORE(VLOOKUP($F223,DECLARATIONS!C$5:D$292,2,FALSE)," ")),VLOOKUP($F223,DECLARATIONS!C$5:D$292,2,FALSE),_xlfn.TEXTBEFORE(VLOOKUP($F223,DECLARATIONS!C$5:D$292,2,FALSE)," "))))</f>
        <v/>
      </c>
      <c r="C223" s="188" t="str">
        <f>IF(ISNA(VLOOKUP($F223,DECLARATIONS!C$5:D$292,2,FALSE)),"",IF(VLOOKUP($F223,DECLARATIONS!C$5:D$292,2,FALSE)="","NOT DECLARED",IF(ISNA(_xlfn.TEXTAFTER(VLOOKUP($F223,DECLARATIONS!C$5:D$292,2,FALSE)," ")),VLOOKUP($F223,DECLARATIONS!C$5:D$292,2,FALSE),_xlfn.TEXTAFTER(VLOOKUP($F223,DECLARATIONS!C$5:D$292,2,FALSE)," "))))</f>
        <v/>
      </c>
      <c r="D223" s="188" t="str">
        <f>IF(ISNA(VLOOKUP($F223,DECLARATIONS!$C$5:$G$292,5,FALSE)),"",IF(VLOOKUP($F223,DECLARATIONS!$C$5:$G$292,5,FALSE)="","NOT DECLARED",VLOOKUP($F223,DECLARATIONS!$C$5:$G$292,5,FALSE)))</f>
        <v/>
      </c>
      <c r="E223" s="188" t="str">
        <f>IF(ISNA(VLOOKUP($F223,DECLARATIONS!$C$5:$F$292,4,FALSE)),"",IF(VLOOKUP($F223,DECLARATIONS!$C$5:$F$292,4,FALSE)="","NOT DECLARED",VLOOKUP($F223,DECLARATIONS!$C$5:$F$292,4,FALSE)&amp;LEFT(VLOOKUP($F223,DECLARATIONS!$C$5:$H$292,6,FALSE))))</f>
        <v/>
      </c>
      <c r="F223" s="91"/>
      <c r="G223" s="189">
        <v>0</v>
      </c>
      <c r="H223" s="188" t="str">
        <f>IF(ISNA(VLOOKUP(F223,DECLARATIONS!C$5:D$292,2,FALSE)),"",IF(VLOOKUP(F223,DECLARATIONS!C$5:D$292,2,FALSE)="","NOTDECLARED",VLOOKUP(F223,DECLARATIONS!C$5:D$292,2,FALSE)))</f>
        <v/>
      </c>
      <c r="I223" s="190">
        <f>IF(LOWER(G223)="dnf",1,IF(T223&lt;ScoringTable!C$3,ScoringTable!I$2,VLOOKUP((1000-T223),ScoringTable!H$2:I$95,2)))</f>
        <v>0</v>
      </c>
      <c r="J223" s="186" t="str" cm="1">
        <f t="array" ref="J223">IF(OR(ISBLANK(G223),G223=0), "", IF(NOT(ISNUMBER(G223)), "Not a valid time", IF(E223="","", IF(RIGHT(E223)="B", _xlfn.IFS(G223&gt;Data!$Z$8,"...",G223&gt;Data!$AA$8,"Stage 1",G223&gt;Data!$AB$8,"Stage 2",G223&gt;Data!$AC$8,"Stage 3",G223&gt;Data!$AD$8,"Stage 4",G223&gt;Data!$AE$8,"Stage 5",G223&gt;Data!$AF$8,"Stage 6",G223&gt;Data!$AG$8,"Stage 7",G223&gt;Data!$AH$8,"Stage 8",G223&lt;=Data!$AH$8,"Stage 9"), _xlfn.IFS(G223&gt;Data!$Z$19,"...",G223&gt;Data!$AA$19,"Stage 1",G223&gt;Data!$AB$19,"Stage 2",G223&gt;Data!$AC$19,"Stage 3",G223&gt;Data!$AD$19,"Stage 4",G223&gt;Data!$AE$19,"Stage 5",G223&gt;Data!$AF$19,"Stage 6",G223&gt;Data!$AG$19,"Stage 7",G223&gt;Data!$AH$19,"Stage 8",G223&lt;=Data!$AH$19,"Stage 9")))))</f>
        <v/>
      </c>
      <c r="K223" s="266" t="str" cm="1">
        <f t="array" ref="K223">IFERROR(_xlfn.IFNA(
                      _xlfn.IFS(
                      G223="", "",
                      G223=0, "",
                      AND(E223="U9B",G223&lt;=Data!$AI$8), "U9 Boys record",
                      AND(E223="U11B",G223&lt;=Data!$AI$13), "U11 Boys record",
                      AND(E223="U9G",G223&lt;=Data!$AI$19), "U9 Girls record",
                      AND(E223="U11G",G223&lt;=Data!$AI$24), "U11 Girls record"
                       ),""), "")</f>
        <v/>
      </c>
      <c r="L223" s="26"/>
      <c r="P223" s="191">
        <f t="shared" si="15"/>
        <v>0</v>
      </c>
      <c r="Q223" s="192">
        <f t="shared" si="16"/>
        <v>0</v>
      </c>
      <c r="R223" s="193">
        <f t="shared" si="17"/>
        <v>0</v>
      </c>
      <c r="S223" s="192">
        <f t="shared" si="18"/>
        <v>0</v>
      </c>
      <c r="T223" s="194">
        <f t="shared" si="19"/>
        <v>0</v>
      </c>
    </row>
    <row r="224" spans="1:20" s="11" customFormat="1" ht="16" customHeight="1">
      <c r="A224" s="187" t="s">
        <v>3</v>
      </c>
      <c r="B224" s="188" t="str">
        <f>IF(ISNA(VLOOKUP($F224,DECLARATIONS!C$5:D$292,2,FALSE)),"",IF(VLOOKUP($F224,DECLARATIONS!C$5:D$292,2,FALSE)="","NOT DECLARED",IF(ISNA(_xlfn.TEXTBEFORE(VLOOKUP($F224,DECLARATIONS!C$5:D$292,2,FALSE)," ")),VLOOKUP($F224,DECLARATIONS!C$5:D$292,2,FALSE),_xlfn.TEXTBEFORE(VLOOKUP($F224,DECLARATIONS!C$5:D$292,2,FALSE)," "))))</f>
        <v/>
      </c>
      <c r="C224" s="188" t="str">
        <f>IF(ISNA(VLOOKUP($F224,DECLARATIONS!C$5:D$292,2,FALSE)),"",IF(VLOOKUP($F224,DECLARATIONS!C$5:D$292,2,FALSE)="","NOT DECLARED",IF(ISNA(_xlfn.TEXTAFTER(VLOOKUP($F224,DECLARATIONS!C$5:D$292,2,FALSE)," ")),VLOOKUP($F224,DECLARATIONS!C$5:D$292,2,FALSE),_xlfn.TEXTAFTER(VLOOKUP($F224,DECLARATIONS!C$5:D$292,2,FALSE)," "))))</f>
        <v/>
      </c>
      <c r="D224" s="188" t="str">
        <f>IF(ISNA(VLOOKUP($F224,DECLARATIONS!$C$5:$G$292,5,FALSE)),"",IF(VLOOKUP($F224,DECLARATIONS!$C$5:$G$292,5,FALSE)="","NOT DECLARED",VLOOKUP($F224,DECLARATIONS!$C$5:$G$292,5,FALSE)))</f>
        <v/>
      </c>
      <c r="E224" s="188" t="str">
        <f>IF(ISNA(VLOOKUP($F224,DECLARATIONS!$C$5:$F$292,4,FALSE)),"",IF(VLOOKUP($F224,DECLARATIONS!$C$5:$F$292,4,FALSE)="","NOT DECLARED",VLOOKUP($F224,DECLARATIONS!$C$5:$F$292,4,FALSE)&amp;LEFT(VLOOKUP($F224,DECLARATIONS!$C$5:$H$292,6,FALSE))))</f>
        <v/>
      </c>
      <c r="F224" s="91"/>
      <c r="G224" s="189">
        <v>0</v>
      </c>
      <c r="H224" s="188" t="str">
        <f>IF(ISNA(VLOOKUP(F224,DECLARATIONS!C$5:D$292,2,FALSE)),"",IF(VLOOKUP(F224,DECLARATIONS!C$5:D$292,2,FALSE)="","NOTDECLARED",VLOOKUP(F224,DECLARATIONS!C$5:D$292,2,FALSE)))</f>
        <v/>
      </c>
      <c r="I224" s="190">
        <f>IF(LOWER(G224)="dnf",1,IF(T224&lt;ScoringTable!C$3,ScoringTable!I$2,VLOOKUP((1000-T224),ScoringTable!H$2:I$95,2)))</f>
        <v>0</v>
      </c>
      <c r="J224" s="186" t="str" cm="1">
        <f t="array" ref="J224">IF(OR(ISBLANK(G224),G224=0), "", IF(NOT(ISNUMBER(G224)), "Not a valid time", IF(E224="","", IF(RIGHT(E224)="B", _xlfn.IFS(G224&gt;Data!$Z$8,"...",G224&gt;Data!$AA$8,"Stage 1",G224&gt;Data!$AB$8,"Stage 2",G224&gt;Data!$AC$8,"Stage 3",G224&gt;Data!$AD$8,"Stage 4",G224&gt;Data!$AE$8,"Stage 5",G224&gt;Data!$AF$8,"Stage 6",G224&gt;Data!$AG$8,"Stage 7",G224&gt;Data!$AH$8,"Stage 8",G224&lt;=Data!$AH$8,"Stage 9"), _xlfn.IFS(G224&gt;Data!$Z$19,"...",G224&gt;Data!$AA$19,"Stage 1",G224&gt;Data!$AB$19,"Stage 2",G224&gt;Data!$AC$19,"Stage 3",G224&gt;Data!$AD$19,"Stage 4",G224&gt;Data!$AE$19,"Stage 5",G224&gt;Data!$AF$19,"Stage 6",G224&gt;Data!$AG$19,"Stage 7",G224&gt;Data!$AH$19,"Stage 8",G224&lt;=Data!$AH$19,"Stage 9")))))</f>
        <v/>
      </c>
      <c r="K224" s="266" t="str" cm="1">
        <f t="array" ref="K224">IFERROR(_xlfn.IFNA(
                      _xlfn.IFS(
                      G224="", "",
                      G224=0, "",
                      AND(E224="U9B",G224&lt;=Data!$AI$8), "U9 Boys record",
                      AND(E224="U11B",G224&lt;=Data!$AI$13), "U11 Boys record",
                      AND(E224="U9G",G224&lt;=Data!$AI$19), "U9 Girls record",
                      AND(E224="U11G",G224&lt;=Data!$AI$24), "U11 Girls record"
                       ),""), "")</f>
        <v/>
      </c>
      <c r="L224" s="26"/>
      <c r="P224" s="191">
        <f t="shared" si="15"/>
        <v>0</v>
      </c>
      <c r="Q224" s="192">
        <f t="shared" si="16"/>
        <v>0</v>
      </c>
      <c r="R224" s="193">
        <f t="shared" si="17"/>
        <v>0</v>
      </c>
      <c r="S224" s="192">
        <f t="shared" si="18"/>
        <v>0</v>
      </c>
      <c r="T224" s="194">
        <f t="shared" si="19"/>
        <v>0</v>
      </c>
    </row>
    <row r="225" spans="1:20" s="11" customFormat="1" ht="16" customHeight="1">
      <c r="A225" s="187" t="s">
        <v>3</v>
      </c>
      <c r="B225" s="188" t="str">
        <f>IF(ISNA(VLOOKUP($F225,DECLARATIONS!C$5:D$292,2,FALSE)),"",IF(VLOOKUP($F225,DECLARATIONS!C$5:D$292,2,FALSE)="","NOT DECLARED",IF(ISNA(_xlfn.TEXTBEFORE(VLOOKUP($F225,DECLARATIONS!C$5:D$292,2,FALSE)," ")),VLOOKUP($F225,DECLARATIONS!C$5:D$292,2,FALSE),_xlfn.TEXTBEFORE(VLOOKUP($F225,DECLARATIONS!C$5:D$292,2,FALSE)," "))))</f>
        <v/>
      </c>
      <c r="C225" s="188" t="str">
        <f>IF(ISNA(VLOOKUP($F225,DECLARATIONS!C$5:D$292,2,FALSE)),"",IF(VLOOKUP($F225,DECLARATIONS!C$5:D$292,2,FALSE)="","NOT DECLARED",IF(ISNA(_xlfn.TEXTAFTER(VLOOKUP($F225,DECLARATIONS!C$5:D$292,2,FALSE)," ")),VLOOKUP($F225,DECLARATIONS!C$5:D$292,2,FALSE),_xlfn.TEXTAFTER(VLOOKUP($F225,DECLARATIONS!C$5:D$292,2,FALSE)," "))))</f>
        <v/>
      </c>
      <c r="D225" s="188" t="str">
        <f>IF(ISNA(VLOOKUP($F225,DECLARATIONS!$C$5:$G$292,5,FALSE)),"",IF(VLOOKUP($F225,DECLARATIONS!$C$5:$G$292,5,FALSE)="","NOT DECLARED",VLOOKUP($F225,DECLARATIONS!$C$5:$G$292,5,FALSE)))</f>
        <v/>
      </c>
      <c r="E225" s="188" t="str">
        <f>IF(ISNA(VLOOKUP($F225,DECLARATIONS!$C$5:$F$292,4,FALSE)),"",IF(VLOOKUP($F225,DECLARATIONS!$C$5:$F$292,4,FALSE)="","NOT DECLARED",VLOOKUP($F225,DECLARATIONS!$C$5:$F$292,4,FALSE)&amp;LEFT(VLOOKUP($F225,DECLARATIONS!$C$5:$H$292,6,FALSE))))</f>
        <v/>
      </c>
      <c r="F225" s="91"/>
      <c r="G225" s="189">
        <v>0</v>
      </c>
      <c r="H225" s="188" t="str">
        <f>IF(ISNA(VLOOKUP(F225,DECLARATIONS!C$5:D$292,2,FALSE)),"",IF(VLOOKUP(F225,DECLARATIONS!C$5:D$292,2,FALSE)="","NOTDECLARED",VLOOKUP(F225,DECLARATIONS!C$5:D$292,2,FALSE)))</f>
        <v/>
      </c>
      <c r="I225" s="190">
        <f>IF(LOWER(G225)="dnf",1,IF(T225&lt;ScoringTable!C$3,ScoringTable!I$2,VLOOKUP((1000-T225),ScoringTable!H$2:I$95,2)))</f>
        <v>0</v>
      </c>
      <c r="J225" s="186" t="str" cm="1">
        <f t="array" ref="J225">IF(OR(ISBLANK(G225),G225=0), "", IF(NOT(ISNUMBER(G225)), "Not a valid time", IF(E225="","", IF(RIGHT(E225)="B", _xlfn.IFS(G225&gt;Data!$Z$8,"...",G225&gt;Data!$AA$8,"Stage 1",G225&gt;Data!$AB$8,"Stage 2",G225&gt;Data!$AC$8,"Stage 3",G225&gt;Data!$AD$8,"Stage 4",G225&gt;Data!$AE$8,"Stage 5",G225&gt;Data!$AF$8,"Stage 6",G225&gt;Data!$AG$8,"Stage 7",G225&gt;Data!$AH$8,"Stage 8",G225&lt;=Data!$AH$8,"Stage 9"), _xlfn.IFS(G225&gt;Data!$Z$19,"...",G225&gt;Data!$AA$19,"Stage 1",G225&gt;Data!$AB$19,"Stage 2",G225&gt;Data!$AC$19,"Stage 3",G225&gt;Data!$AD$19,"Stage 4",G225&gt;Data!$AE$19,"Stage 5",G225&gt;Data!$AF$19,"Stage 6",G225&gt;Data!$AG$19,"Stage 7",G225&gt;Data!$AH$19,"Stage 8",G225&lt;=Data!$AH$19,"Stage 9")))))</f>
        <v/>
      </c>
      <c r="K225" s="266" t="str" cm="1">
        <f t="array" ref="K225">IFERROR(_xlfn.IFNA(
                      _xlfn.IFS(
                      G225="", "",
                      G225=0, "",
                      AND(E225="U9B",G225&lt;=Data!$AI$8), "U9 Boys record",
                      AND(E225="U11B",G225&lt;=Data!$AI$13), "U11 Boys record",
                      AND(E225="U9G",G225&lt;=Data!$AI$19), "U9 Girls record",
                      AND(E225="U11G",G225&lt;=Data!$AI$24), "U11 Girls record"
                       ),""), "")</f>
        <v/>
      </c>
      <c r="L225" s="26"/>
      <c r="P225" s="191">
        <f t="shared" si="15"/>
        <v>0</v>
      </c>
      <c r="Q225" s="192">
        <f t="shared" si="16"/>
        <v>0</v>
      </c>
      <c r="R225" s="193">
        <f t="shared" si="17"/>
        <v>0</v>
      </c>
      <c r="S225" s="192">
        <f t="shared" si="18"/>
        <v>0</v>
      </c>
      <c r="T225" s="194">
        <f t="shared" si="19"/>
        <v>0</v>
      </c>
    </row>
    <row r="226" spans="1:20" s="11" customFormat="1" ht="16" customHeight="1">
      <c r="A226" s="187" t="s">
        <v>3</v>
      </c>
      <c r="B226" s="188" t="str">
        <f>IF(ISNA(VLOOKUP($F226,DECLARATIONS!C$5:D$292,2,FALSE)),"",IF(VLOOKUP($F226,DECLARATIONS!C$5:D$292,2,FALSE)="","NOT DECLARED",IF(ISNA(_xlfn.TEXTBEFORE(VLOOKUP($F226,DECLARATIONS!C$5:D$292,2,FALSE)," ")),VLOOKUP($F226,DECLARATIONS!C$5:D$292,2,FALSE),_xlfn.TEXTBEFORE(VLOOKUP($F226,DECLARATIONS!C$5:D$292,2,FALSE)," "))))</f>
        <v/>
      </c>
      <c r="C226" s="188" t="str">
        <f>IF(ISNA(VLOOKUP($F226,DECLARATIONS!C$5:D$292,2,FALSE)),"",IF(VLOOKUP($F226,DECLARATIONS!C$5:D$292,2,FALSE)="","NOT DECLARED",IF(ISNA(_xlfn.TEXTAFTER(VLOOKUP($F226,DECLARATIONS!C$5:D$292,2,FALSE)," ")),VLOOKUP($F226,DECLARATIONS!C$5:D$292,2,FALSE),_xlfn.TEXTAFTER(VLOOKUP($F226,DECLARATIONS!C$5:D$292,2,FALSE)," "))))</f>
        <v/>
      </c>
      <c r="D226" s="188" t="str">
        <f>IF(ISNA(VLOOKUP($F226,DECLARATIONS!$C$5:$G$292,5,FALSE)),"",IF(VLOOKUP($F226,DECLARATIONS!$C$5:$G$292,5,FALSE)="","NOT DECLARED",VLOOKUP($F226,DECLARATIONS!$C$5:$G$292,5,FALSE)))</f>
        <v/>
      </c>
      <c r="E226" s="188" t="str">
        <f>IF(ISNA(VLOOKUP($F226,DECLARATIONS!$C$5:$F$292,4,FALSE)),"",IF(VLOOKUP($F226,DECLARATIONS!$C$5:$F$292,4,FALSE)="","NOT DECLARED",VLOOKUP($F226,DECLARATIONS!$C$5:$F$292,4,FALSE)&amp;LEFT(VLOOKUP($F226,DECLARATIONS!$C$5:$H$292,6,FALSE))))</f>
        <v/>
      </c>
      <c r="F226" s="91"/>
      <c r="G226" s="189">
        <v>0</v>
      </c>
      <c r="H226" s="188" t="str">
        <f>IF(ISNA(VLOOKUP(F226,DECLARATIONS!C$5:D$292,2,FALSE)),"",IF(VLOOKUP(F226,DECLARATIONS!C$5:D$292,2,FALSE)="","NOTDECLARED",VLOOKUP(F226,DECLARATIONS!C$5:D$292,2,FALSE)))</f>
        <v/>
      </c>
      <c r="I226" s="190">
        <f>IF(LOWER(G226)="dnf",1,IF(T226&lt;ScoringTable!C$3,ScoringTable!I$2,VLOOKUP((1000-T226),ScoringTable!H$2:I$95,2)))</f>
        <v>0</v>
      </c>
      <c r="J226" s="186" t="str" cm="1">
        <f t="array" ref="J226">IF(OR(ISBLANK(G226),G226=0), "", IF(NOT(ISNUMBER(G226)), "Not a valid time", IF(E226="","", IF(RIGHT(E226)="B", _xlfn.IFS(G226&gt;Data!$Z$8,"...",G226&gt;Data!$AA$8,"Stage 1",G226&gt;Data!$AB$8,"Stage 2",G226&gt;Data!$AC$8,"Stage 3",G226&gt;Data!$AD$8,"Stage 4",G226&gt;Data!$AE$8,"Stage 5",G226&gt;Data!$AF$8,"Stage 6",G226&gt;Data!$AG$8,"Stage 7",G226&gt;Data!$AH$8,"Stage 8",G226&lt;=Data!$AH$8,"Stage 9"), _xlfn.IFS(G226&gt;Data!$Z$19,"...",G226&gt;Data!$AA$19,"Stage 1",G226&gt;Data!$AB$19,"Stage 2",G226&gt;Data!$AC$19,"Stage 3",G226&gt;Data!$AD$19,"Stage 4",G226&gt;Data!$AE$19,"Stage 5",G226&gt;Data!$AF$19,"Stage 6",G226&gt;Data!$AG$19,"Stage 7",G226&gt;Data!$AH$19,"Stage 8",G226&lt;=Data!$AH$19,"Stage 9")))))</f>
        <v/>
      </c>
      <c r="K226" s="266" t="str" cm="1">
        <f t="array" ref="K226">IFERROR(_xlfn.IFNA(
                      _xlfn.IFS(
                      G226="", "",
                      G226=0, "",
                      AND(E226="U9B",G226&lt;=Data!$AI$8), "U9 Boys record",
                      AND(E226="U11B",G226&lt;=Data!$AI$13), "U11 Boys record",
                      AND(E226="U9G",G226&lt;=Data!$AI$19), "U9 Girls record",
                      AND(E226="U11G",G226&lt;=Data!$AI$24), "U11 Girls record"
                       ),""), "")</f>
        <v/>
      </c>
      <c r="L226" s="26"/>
      <c r="P226" s="191">
        <f t="shared" si="15"/>
        <v>0</v>
      </c>
      <c r="Q226" s="192">
        <f t="shared" si="16"/>
        <v>0</v>
      </c>
      <c r="R226" s="193">
        <f t="shared" si="17"/>
        <v>0</v>
      </c>
      <c r="S226" s="192">
        <f t="shared" si="18"/>
        <v>0</v>
      </c>
      <c r="T226" s="194">
        <f t="shared" si="19"/>
        <v>0</v>
      </c>
    </row>
    <row r="227" spans="1:20" s="11" customFormat="1" ht="16" customHeight="1">
      <c r="A227" s="187" t="s">
        <v>3</v>
      </c>
      <c r="B227" s="188" t="str">
        <f>IF(ISNA(VLOOKUP($F227,DECLARATIONS!C$5:D$292,2,FALSE)),"",IF(VLOOKUP($F227,DECLARATIONS!C$5:D$292,2,FALSE)="","NOT DECLARED",IF(ISNA(_xlfn.TEXTBEFORE(VLOOKUP($F227,DECLARATIONS!C$5:D$292,2,FALSE)," ")),VLOOKUP($F227,DECLARATIONS!C$5:D$292,2,FALSE),_xlfn.TEXTBEFORE(VLOOKUP($F227,DECLARATIONS!C$5:D$292,2,FALSE)," "))))</f>
        <v/>
      </c>
      <c r="C227" s="188" t="str">
        <f>IF(ISNA(VLOOKUP($F227,DECLARATIONS!C$5:D$292,2,FALSE)),"",IF(VLOOKUP($F227,DECLARATIONS!C$5:D$292,2,FALSE)="","NOT DECLARED",IF(ISNA(_xlfn.TEXTAFTER(VLOOKUP($F227,DECLARATIONS!C$5:D$292,2,FALSE)," ")),VLOOKUP($F227,DECLARATIONS!C$5:D$292,2,FALSE),_xlfn.TEXTAFTER(VLOOKUP($F227,DECLARATIONS!C$5:D$292,2,FALSE)," "))))</f>
        <v/>
      </c>
      <c r="D227" s="188" t="str">
        <f>IF(ISNA(VLOOKUP($F227,DECLARATIONS!$C$5:$G$292,5,FALSE)),"",IF(VLOOKUP($F227,DECLARATIONS!$C$5:$G$292,5,FALSE)="","NOT DECLARED",VLOOKUP($F227,DECLARATIONS!$C$5:$G$292,5,FALSE)))</f>
        <v/>
      </c>
      <c r="E227" s="188" t="str">
        <f>IF(ISNA(VLOOKUP($F227,DECLARATIONS!$C$5:$F$292,4,FALSE)),"",IF(VLOOKUP($F227,DECLARATIONS!$C$5:$F$292,4,FALSE)="","NOT DECLARED",VLOOKUP($F227,DECLARATIONS!$C$5:$F$292,4,FALSE)&amp;LEFT(VLOOKUP($F227,DECLARATIONS!$C$5:$H$292,6,FALSE))))</f>
        <v/>
      </c>
      <c r="F227" s="91"/>
      <c r="G227" s="189">
        <v>0</v>
      </c>
      <c r="H227" s="188" t="str">
        <f>IF(ISNA(VLOOKUP(F227,DECLARATIONS!C$5:D$292,2,FALSE)),"",IF(VLOOKUP(F227,DECLARATIONS!C$5:D$292,2,FALSE)="","NOTDECLARED",VLOOKUP(F227,DECLARATIONS!C$5:D$292,2,FALSE)))</f>
        <v/>
      </c>
      <c r="I227" s="190">
        <f>IF(LOWER(G227)="dnf",1,IF(T227&lt;ScoringTable!C$3,ScoringTable!I$2,VLOOKUP((1000-T227),ScoringTable!H$2:I$95,2)))</f>
        <v>0</v>
      </c>
      <c r="J227" s="186" t="str" cm="1">
        <f t="array" ref="J227">IF(OR(ISBLANK(G227),G227=0), "", IF(NOT(ISNUMBER(G227)), "Not a valid time", IF(E227="","", IF(RIGHT(E227)="B", _xlfn.IFS(G227&gt;Data!$Z$8,"...",G227&gt;Data!$AA$8,"Stage 1",G227&gt;Data!$AB$8,"Stage 2",G227&gt;Data!$AC$8,"Stage 3",G227&gt;Data!$AD$8,"Stage 4",G227&gt;Data!$AE$8,"Stage 5",G227&gt;Data!$AF$8,"Stage 6",G227&gt;Data!$AG$8,"Stage 7",G227&gt;Data!$AH$8,"Stage 8",G227&lt;=Data!$AH$8,"Stage 9"), _xlfn.IFS(G227&gt;Data!$Z$19,"...",G227&gt;Data!$AA$19,"Stage 1",G227&gt;Data!$AB$19,"Stage 2",G227&gt;Data!$AC$19,"Stage 3",G227&gt;Data!$AD$19,"Stage 4",G227&gt;Data!$AE$19,"Stage 5",G227&gt;Data!$AF$19,"Stage 6",G227&gt;Data!$AG$19,"Stage 7",G227&gt;Data!$AH$19,"Stage 8",G227&lt;=Data!$AH$19,"Stage 9")))))</f>
        <v/>
      </c>
      <c r="K227" s="266" t="str" cm="1">
        <f t="array" ref="K227">IFERROR(_xlfn.IFNA(
                      _xlfn.IFS(
                      G227="", "",
                      G227=0, "",
                      AND(E227="U9B",G227&lt;=Data!$AI$8), "U9 Boys record",
                      AND(E227="U11B",G227&lt;=Data!$AI$13), "U11 Boys record",
                      AND(E227="U9G",G227&lt;=Data!$AI$19), "U9 Girls record",
                      AND(E227="U11G",G227&lt;=Data!$AI$24), "U11 Girls record"
                       ),""), "")</f>
        <v/>
      </c>
      <c r="L227" s="26"/>
      <c r="P227" s="191">
        <f t="shared" si="15"/>
        <v>0</v>
      </c>
      <c r="Q227" s="192">
        <f t="shared" si="16"/>
        <v>0</v>
      </c>
      <c r="R227" s="193">
        <f t="shared" si="17"/>
        <v>0</v>
      </c>
      <c r="S227" s="192">
        <f t="shared" si="18"/>
        <v>0</v>
      </c>
      <c r="T227" s="194">
        <f t="shared" si="19"/>
        <v>0</v>
      </c>
    </row>
    <row r="228" spans="1:20" s="11" customFormat="1" ht="16" customHeight="1">
      <c r="A228" s="187" t="s">
        <v>3</v>
      </c>
      <c r="B228" s="188" t="str">
        <f>IF(ISNA(VLOOKUP($F228,DECLARATIONS!C$5:D$292,2,FALSE)),"",IF(VLOOKUP($F228,DECLARATIONS!C$5:D$292,2,FALSE)="","NOT DECLARED",IF(ISNA(_xlfn.TEXTBEFORE(VLOOKUP($F228,DECLARATIONS!C$5:D$292,2,FALSE)," ")),VLOOKUP($F228,DECLARATIONS!C$5:D$292,2,FALSE),_xlfn.TEXTBEFORE(VLOOKUP($F228,DECLARATIONS!C$5:D$292,2,FALSE)," "))))</f>
        <v/>
      </c>
      <c r="C228" s="188" t="str">
        <f>IF(ISNA(VLOOKUP($F228,DECLARATIONS!C$5:D$292,2,FALSE)),"",IF(VLOOKUP($F228,DECLARATIONS!C$5:D$292,2,FALSE)="","NOT DECLARED",IF(ISNA(_xlfn.TEXTAFTER(VLOOKUP($F228,DECLARATIONS!C$5:D$292,2,FALSE)," ")),VLOOKUP($F228,DECLARATIONS!C$5:D$292,2,FALSE),_xlfn.TEXTAFTER(VLOOKUP($F228,DECLARATIONS!C$5:D$292,2,FALSE)," "))))</f>
        <v/>
      </c>
      <c r="D228" s="188" t="str">
        <f>IF(ISNA(VLOOKUP($F228,DECLARATIONS!$C$5:$G$292,5,FALSE)),"",IF(VLOOKUP($F228,DECLARATIONS!$C$5:$G$292,5,FALSE)="","NOT DECLARED",VLOOKUP($F228,DECLARATIONS!$C$5:$G$292,5,FALSE)))</f>
        <v/>
      </c>
      <c r="E228" s="188" t="str">
        <f>IF(ISNA(VLOOKUP($F228,DECLARATIONS!$C$5:$F$292,4,FALSE)),"",IF(VLOOKUP($F228,DECLARATIONS!$C$5:$F$292,4,FALSE)="","NOT DECLARED",VLOOKUP($F228,DECLARATIONS!$C$5:$F$292,4,FALSE)&amp;LEFT(VLOOKUP($F228,DECLARATIONS!$C$5:$H$292,6,FALSE))))</f>
        <v/>
      </c>
      <c r="F228" s="91"/>
      <c r="G228" s="189">
        <v>0</v>
      </c>
      <c r="H228" s="188" t="str">
        <f>IF(ISNA(VLOOKUP(F228,DECLARATIONS!C$5:D$292,2,FALSE)),"",IF(VLOOKUP(F228,DECLARATIONS!C$5:D$292,2,FALSE)="","NOTDECLARED",VLOOKUP(F228,DECLARATIONS!C$5:D$292,2,FALSE)))</f>
        <v/>
      </c>
      <c r="I228" s="190">
        <f>IF(LOWER(G228)="dnf",1,IF(T228&lt;ScoringTable!C$3,ScoringTable!I$2,VLOOKUP((1000-T228),ScoringTable!H$2:I$95,2)))</f>
        <v>0</v>
      </c>
      <c r="J228" s="186" t="str" cm="1">
        <f t="array" ref="J228">IF(OR(ISBLANK(G228),G228=0), "", IF(NOT(ISNUMBER(G228)), "Not a valid time", IF(E228="","", IF(RIGHT(E228)="B", _xlfn.IFS(G228&gt;Data!$Z$8,"...",G228&gt;Data!$AA$8,"Stage 1",G228&gt;Data!$AB$8,"Stage 2",G228&gt;Data!$AC$8,"Stage 3",G228&gt;Data!$AD$8,"Stage 4",G228&gt;Data!$AE$8,"Stage 5",G228&gt;Data!$AF$8,"Stage 6",G228&gt;Data!$AG$8,"Stage 7",G228&gt;Data!$AH$8,"Stage 8",G228&lt;=Data!$AH$8,"Stage 9"), _xlfn.IFS(G228&gt;Data!$Z$19,"...",G228&gt;Data!$AA$19,"Stage 1",G228&gt;Data!$AB$19,"Stage 2",G228&gt;Data!$AC$19,"Stage 3",G228&gt;Data!$AD$19,"Stage 4",G228&gt;Data!$AE$19,"Stage 5",G228&gt;Data!$AF$19,"Stage 6",G228&gt;Data!$AG$19,"Stage 7",G228&gt;Data!$AH$19,"Stage 8",G228&lt;=Data!$AH$19,"Stage 9")))))</f>
        <v/>
      </c>
      <c r="K228" s="266" t="str" cm="1">
        <f t="array" ref="K228">IFERROR(_xlfn.IFNA(
                      _xlfn.IFS(
                      G228="", "",
                      G228=0, "",
                      AND(E228="U9B",G228&lt;=Data!$AI$8), "U9 Boys record",
                      AND(E228="U11B",G228&lt;=Data!$AI$13), "U11 Boys record",
                      AND(E228="U9G",G228&lt;=Data!$AI$19), "U9 Girls record",
                      AND(E228="U11G",G228&lt;=Data!$AI$24), "U11 Girls record"
                       ),""), "")</f>
        <v/>
      </c>
      <c r="L228" s="26"/>
      <c r="P228" s="191">
        <f t="shared" si="15"/>
        <v>0</v>
      </c>
      <c r="Q228" s="192">
        <f t="shared" si="16"/>
        <v>0</v>
      </c>
      <c r="R228" s="193">
        <f t="shared" si="17"/>
        <v>0</v>
      </c>
      <c r="S228" s="192">
        <f t="shared" si="18"/>
        <v>0</v>
      </c>
      <c r="T228" s="194">
        <f t="shared" si="19"/>
        <v>0</v>
      </c>
    </row>
    <row r="229" spans="1:20" s="11" customFormat="1" ht="16" customHeight="1">
      <c r="A229" s="187" t="s">
        <v>3</v>
      </c>
      <c r="B229" s="188" t="str">
        <f>IF(ISNA(VLOOKUP($F229,DECLARATIONS!C$5:D$292,2,FALSE)),"",IF(VLOOKUP($F229,DECLARATIONS!C$5:D$292,2,FALSE)="","NOT DECLARED",IF(ISNA(_xlfn.TEXTBEFORE(VLOOKUP($F229,DECLARATIONS!C$5:D$292,2,FALSE)," ")),VLOOKUP($F229,DECLARATIONS!C$5:D$292,2,FALSE),_xlfn.TEXTBEFORE(VLOOKUP($F229,DECLARATIONS!C$5:D$292,2,FALSE)," "))))</f>
        <v/>
      </c>
      <c r="C229" s="188" t="str">
        <f>IF(ISNA(VLOOKUP($F229,DECLARATIONS!C$5:D$292,2,FALSE)),"",IF(VLOOKUP($F229,DECLARATIONS!C$5:D$292,2,FALSE)="","NOT DECLARED",IF(ISNA(_xlfn.TEXTAFTER(VLOOKUP($F229,DECLARATIONS!C$5:D$292,2,FALSE)," ")),VLOOKUP($F229,DECLARATIONS!C$5:D$292,2,FALSE),_xlfn.TEXTAFTER(VLOOKUP($F229,DECLARATIONS!C$5:D$292,2,FALSE)," "))))</f>
        <v/>
      </c>
      <c r="D229" s="188" t="str">
        <f>IF(ISNA(VLOOKUP($F229,DECLARATIONS!$C$5:$G$292,5,FALSE)),"",IF(VLOOKUP($F229,DECLARATIONS!$C$5:$G$292,5,FALSE)="","NOT DECLARED",VLOOKUP($F229,DECLARATIONS!$C$5:$G$292,5,FALSE)))</f>
        <v/>
      </c>
      <c r="E229" s="188" t="str">
        <f>IF(ISNA(VLOOKUP($F229,DECLARATIONS!$C$5:$F$292,4,FALSE)),"",IF(VLOOKUP($F229,DECLARATIONS!$C$5:$F$292,4,FALSE)="","NOT DECLARED",VLOOKUP($F229,DECLARATIONS!$C$5:$F$292,4,FALSE)&amp;LEFT(VLOOKUP($F229,DECLARATIONS!$C$5:$H$292,6,FALSE))))</f>
        <v/>
      </c>
      <c r="F229" s="91"/>
      <c r="G229" s="189">
        <v>0</v>
      </c>
      <c r="H229" s="188" t="str">
        <f>IF(ISNA(VLOOKUP(F229,DECLARATIONS!C$5:D$292,2,FALSE)),"",IF(VLOOKUP(F229,DECLARATIONS!C$5:D$292,2,FALSE)="","NOTDECLARED",VLOOKUP(F229,DECLARATIONS!C$5:D$292,2,FALSE)))</f>
        <v/>
      </c>
      <c r="I229" s="190">
        <f>IF(LOWER(G229)="dnf",1,IF(T229&lt;ScoringTable!C$3,ScoringTable!I$2,VLOOKUP((1000-T229),ScoringTable!H$2:I$95,2)))</f>
        <v>0</v>
      </c>
      <c r="J229" s="186" t="str" cm="1">
        <f t="array" ref="J229">IF(OR(ISBLANK(G229),G229=0), "", IF(NOT(ISNUMBER(G229)), "Not a valid time", IF(E229="","", IF(RIGHT(E229)="B", _xlfn.IFS(G229&gt;Data!$Z$8,"...",G229&gt;Data!$AA$8,"Stage 1",G229&gt;Data!$AB$8,"Stage 2",G229&gt;Data!$AC$8,"Stage 3",G229&gt;Data!$AD$8,"Stage 4",G229&gt;Data!$AE$8,"Stage 5",G229&gt;Data!$AF$8,"Stage 6",G229&gt;Data!$AG$8,"Stage 7",G229&gt;Data!$AH$8,"Stage 8",G229&lt;=Data!$AH$8,"Stage 9"), _xlfn.IFS(G229&gt;Data!$Z$19,"...",G229&gt;Data!$AA$19,"Stage 1",G229&gt;Data!$AB$19,"Stage 2",G229&gt;Data!$AC$19,"Stage 3",G229&gt;Data!$AD$19,"Stage 4",G229&gt;Data!$AE$19,"Stage 5",G229&gt;Data!$AF$19,"Stage 6",G229&gt;Data!$AG$19,"Stage 7",G229&gt;Data!$AH$19,"Stage 8",G229&lt;=Data!$AH$19,"Stage 9")))))</f>
        <v/>
      </c>
      <c r="K229" s="266" t="str" cm="1">
        <f t="array" ref="K229">IFERROR(_xlfn.IFNA(
                      _xlfn.IFS(
                      G229="", "",
                      G229=0, "",
                      AND(E229="U9B",G229&lt;=Data!$AI$8), "U9 Boys record",
                      AND(E229="U11B",G229&lt;=Data!$AI$13), "U11 Boys record",
                      AND(E229="U9G",G229&lt;=Data!$AI$19), "U9 Girls record",
                      AND(E229="U11G",G229&lt;=Data!$AI$24), "U11 Girls record"
                       ),""), "")</f>
        <v/>
      </c>
      <c r="L229" s="26"/>
      <c r="P229" s="191">
        <f t="shared" si="15"/>
        <v>0</v>
      </c>
      <c r="Q229" s="192">
        <f t="shared" si="16"/>
        <v>0</v>
      </c>
      <c r="R229" s="193">
        <f t="shared" si="17"/>
        <v>0</v>
      </c>
      <c r="S229" s="192">
        <f t="shared" si="18"/>
        <v>0</v>
      </c>
      <c r="T229" s="194">
        <f t="shared" si="19"/>
        <v>0</v>
      </c>
    </row>
    <row r="230" spans="1:20" s="11" customFormat="1" ht="16" customHeight="1">
      <c r="A230" s="187" t="s">
        <v>3</v>
      </c>
      <c r="B230" s="188" t="str">
        <f>IF(ISNA(VLOOKUP($F230,DECLARATIONS!C$5:D$292,2,FALSE)),"",IF(VLOOKUP($F230,DECLARATIONS!C$5:D$292,2,FALSE)="","NOT DECLARED",IF(ISNA(_xlfn.TEXTBEFORE(VLOOKUP($F230,DECLARATIONS!C$5:D$292,2,FALSE)," ")),VLOOKUP($F230,DECLARATIONS!C$5:D$292,2,FALSE),_xlfn.TEXTBEFORE(VLOOKUP($F230,DECLARATIONS!C$5:D$292,2,FALSE)," "))))</f>
        <v/>
      </c>
      <c r="C230" s="188" t="str">
        <f>IF(ISNA(VLOOKUP($F230,DECLARATIONS!C$5:D$292,2,FALSE)),"",IF(VLOOKUP($F230,DECLARATIONS!C$5:D$292,2,FALSE)="","NOT DECLARED",IF(ISNA(_xlfn.TEXTAFTER(VLOOKUP($F230,DECLARATIONS!C$5:D$292,2,FALSE)," ")),VLOOKUP($F230,DECLARATIONS!C$5:D$292,2,FALSE),_xlfn.TEXTAFTER(VLOOKUP($F230,DECLARATIONS!C$5:D$292,2,FALSE)," "))))</f>
        <v/>
      </c>
      <c r="D230" s="188" t="str">
        <f>IF(ISNA(VLOOKUP($F230,DECLARATIONS!$C$5:$G$292,5,FALSE)),"",IF(VLOOKUP($F230,DECLARATIONS!$C$5:$G$292,5,FALSE)="","NOT DECLARED",VLOOKUP($F230,DECLARATIONS!$C$5:$G$292,5,FALSE)))</f>
        <v/>
      </c>
      <c r="E230" s="188" t="str">
        <f>IF(ISNA(VLOOKUP($F230,DECLARATIONS!$C$5:$F$292,4,FALSE)),"",IF(VLOOKUP($F230,DECLARATIONS!$C$5:$F$292,4,FALSE)="","NOT DECLARED",VLOOKUP($F230,DECLARATIONS!$C$5:$F$292,4,FALSE)&amp;LEFT(VLOOKUP($F230,DECLARATIONS!$C$5:$H$292,6,FALSE))))</f>
        <v/>
      </c>
      <c r="F230" s="91"/>
      <c r="G230" s="189">
        <v>0</v>
      </c>
      <c r="H230" s="188" t="str">
        <f>IF(ISNA(VLOOKUP(F230,DECLARATIONS!C$5:D$292,2,FALSE)),"",IF(VLOOKUP(F230,DECLARATIONS!C$5:D$292,2,FALSE)="","NOTDECLARED",VLOOKUP(F230,DECLARATIONS!C$5:D$292,2,FALSE)))</f>
        <v/>
      </c>
      <c r="I230" s="190">
        <f>IF(LOWER(G230)="dnf",1,IF(T230&lt;ScoringTable!C$3,ScoringTable!I$2,VLOOKUP((1000-T230),ScoringTable!H$2:I$95,2)))</f>
        <v>0</v>
      </c>
      <c r="J230" s="186" t="str" cm="1">
        <f t="array" ref="J230">IF(OR(ISBLANK(G230),G230=0), "", IF(NOT(ISNUMBER(G230)), "Not a valid time", IF(E230="","", IF(RIGHT(E230)="B", _xlfn.IFS(G230&gt;Data!$Z$8,"...",G230&gt;Data!$AA$8,"Stage 1",G230&gt;Data!$AB$8,"Stage 2",G230&gt;Data!$AC$8,"Stage 3",G230&gt;Data!$AD$8,"Stage 4",G230&gt;Data!$AE$8,"Stage 5",G230&gt;Data!$AF$8,"Stage 6",G230&gt;Data!$AG$8,"Stage 7",G230&gt;Data!$AH$8,"Stage 8",G230&lt;=Data!$AH$8,"Stage 9"), _xlfn.IFS(G230&gt;Data!$Z$19,"...",G230&gt;Data!$AA$19,"Stage 1",G230&gt;Data!$AB$19,"Stage 2",G230&gt;Data!$AC$19,"Stage 3",G230&gt;Data!$AD$19,"Stage 4",G230&gt;Data!$AE$19,"Stage 5",G230&gt;Data!$AF$19,"Stage 6",G230&gt;Data!$AG$19,"Stage 7",G230&gt;Data!$AH$19,"Stage 8",G230&lt;=Data!$AH$19,"Stage 9")))))</f>
        <v/>
      </c>
      <c r="K230" s="266" t="str" cm="1">
        <f t="array" ref="K230">IFERROR(_xlfn.IFNA(
                      _xlfn.IFS(
                      G230="", "",
                      G230=0, "",
                      AND(E230="U9B",G230&lt;=Data!$AI$8), "U9 Boys record",
                      AND(E230="U11B",G230&lt;=Data!$AI$13), "U11 Boys record",
                      AND(E230="U9G",G230&lt;=Data!$AI$19), "U9 Girls record",
                      AND(E230="U11G",G230&lt;=Data!$AI$24), "U11 Girls record"
                       ),""), "")</f>
        <v/>
      </c>
      <c r="L230" s="26"/>
      <c r="P230" s="191">
        <f t="shared" si="15"/>
        <v>0</v>
      </c>
      <c r="Q230" s="192">
        <f t="shared" si="16"/>
        <v>0</v>
      </c>
      <c r="R230" s="193">
        <f t="shared" si="17"/>
        <v>0</v>
      </c>
      <c r="S230" s="192">
        <f t="shared" si="18"/>
        <v>0</v>
      </c>
      <c r="T230" s="194">
        <f t="shared" si="19"/>
        <v>0</v>
      </c>
    </row>
    <row r="231" spans="1:20" s="11" customFormat="1" ht="16" customHeight="1">
      <c r="A231" s="187" t="s">
        <v>3</v>
      </c>
      <c r="B231" s="188" t="str">
        <f>IF(ISNA(VLOOKUP($F231,DECLARATIONS!C$5:D$292,2,FALSE)),"",IF(VLOOKUP($F231,DECLARATIONS!C$5:D$292,2,FALSE)="","NOT DECLARED",IF(ISNA(_xlfn.TEXTBEFORE(VLOOKUP($F231,DECLARATIONS!C$5:D$292,2,FALSE)," ")),VLOOKUP($F231,DECLARATIONS!C$5:D$292,2,FALSE),_xlfn.TEXTBEFORE(VLOOKUP($F231,DECLARATIONS!C$5:D$292,2,FALSE)," "))))</f>
        <v/>
      </c>
      <c r="C231" s="188" t="str">
        <f>IF(ISNA(VLOOKUP($F231,DECLARATIONS!C$5:D$292,2,FALSE)),"",IF(VLOOKUP($F231,DECLARATIONS!C$5:D$292,2,FALSE)="","NOT DECLARED",IF(ISNA(_xlfn.TEXTAFTER(VLOOKUP($F231,DECLARATIONS!C$5:D$292,2,FALSE)," ")),VLOOKUP($F231,DECLARATIONS!C$5:D$292,2,FALSE),_xlfn.TEXTAFTER(VLOOKUP($F231,DECLARATIONS!C$5:D$292,2,FALSE)," "))))</f>
        <v/>
      </c>
      <c r="D231" s="188" t="str">
        <f>IF(ISNA(VLOOKUP($F231,DECLARATIONS!$C$5:$G$292,5,FALSE)),"",IF(VLOOKUP($F231,DECLARATIONS!$C$5:$G$292,5,FALSE)="","NOT DECLARED",VLOOKUP($F231,DECLARATIONS!$C$5:$G$292,5,FALSE)))</f>
        <v/>
      </c>
      <c r="E231" s="188" t="str">
        <f>IF(ISNA(VLOOKUP($F231,DECLARATIONS!$C$5:$F$292,4,FALSE)),"",IF(VLOOKUP($F231,DECLARATIONS!$C$5:$F$292,4,FALSE)="","NOT DECLARED",VLOOKUP($F231,DECLARATIONS!$C$5:$F$292,4,FALSE)&amp;LEFT(VLOOKUP($F231,DECLARATIONS!$C$5:$H$292,6,FALSE))))</f>
        <v/>
      </c>
      <c r="F231" s="91"/>
      <c r="G231" s="189">
        <v>0</v>
      </c>
      <c r="H231" s="188" t="str">
        <f>IF(ISNA(VLOOKUP(F231,DECLARATIONS!C$5:D$292,2,FALSE)),"",IF(VLOOKUP(F231,DECLARATIONS!C$5:D$292,2,FALSE)="","NOTDECLARED",VLOOKUP(F231,DECLARATIONS!C$5:D$292,2,FALSE)))</f>
        <v/>
      </c>
      <c r="I231" s="190">
        <f>IF(LOWER(G231)="dnf",1,IF(T231&lt;ScoringTable!C$3,ScoringTable!I$2,VLOOKUP((1000-T231),ScoringTable!H$2:I$95,2)))</f>
        <v>0</v>
      </c>
      <c r="J231" s="186" t="str" cm="1">
        <f t="array" ref="J231">IF(OR(ISBLANK(G231),G231=0), "", IF(NOT(ISNUMBER(G231)), "Not a valid time", IF(E231="","", IF(RIGHT(E231)="B", _xlfn.IFS(G231&gt;Data!$Z$8,"...",G231&gt;Data!$AA$8,"Stage 1",G231&gt;Data!$AB$8,"Stage 2",G231&gt;Data!$AC$8,"Stage 3",G231&gt;Data!$AD$8,"Stage 4",G231&gt;Data!$AE$8,"Stage 5",G231&gt;Data!$AF$8,"Stage 6",G231&gt;Data!$AG$8,"Stage 7",G231&gt;Data!$AH$8,"Stage 8",G231&lt;=Data!$AH$8,"Stage 9"), _xlfn.IFS(G231&gt;Data!$Z$19,"...",G231&gt;Data!$AA$19,"Stage 1",G231&gt;Data!$AB$19,"Stage 2",G231&gt;Data!$AC$19,"Stage 3",G231&gt;Data!$AD$19,"Stage 4",G231&gt;Data!$AE$19,"Stage 5",G231&gt;Data!$AF$19,"Stage 6",G231&gt;Data!$AG$19,"Stage 7",G231&gt;Data!$AH$19,"Stage 8",G231&lt;=Data!$AH$19,"Stage 9")))))</f>
        <v/>
      </c>
      <c r="K231" s="266" t="str" cm="1">
        <f t="array" ref="K231">IFERROR(_xlfn.IFNA(
                      _xlfn.IFS(
                      G231="", "",
                      G231=0, "",
                      AND(E231="U9B",G231&lt;=Data!$AI$8), "U9 Boys record",
                      AND(E231="U11B",G231&lt;=Data!$AI$13), "U11 Boys record",
                      AND(E231="U9G",G231&lt;=Data!$AI$19), "U9 Girls record",
                      AND(E231="U11G",G231&lt;=Data!$AI$24), "U11 Girls record"
                       ),""), "")</f>
        <v/>
      </c>
      <c r="L231" s="26"/>
      <c r="P231" s="191">
        <f t="shared" si="15"/>
        <v>0</v>
      </c>
      <c r="Q231" s="192">
        <f t="shared" si="16"/>
        <v>0</v>
      </c>
      <c r="R231" s="193">
        <f t="shared" si="17"/>
        <v>0</v>
      </c>
      <c r="S231" s="192">
        <f t="shared" si="18"/>
        <v>0</v>
      </c>
      <c r="T231" s="194">
        <f t="shared" si="19"/>
        <v>0</v>
      </c>
    </row>
    <row r="232" spans="1:20" s="11" customFormat="1" ht="16" customHeight="1">
      <c r="A232" s="187" t="s">
        <v>3</v>
      </c>
      <c r="B232" s="188" t="str">
        <f>IF(ISNA(VLOOKUP($F232,DECLARATIONS!C$5:D$292,2,FALSE)),"",IF(VLOOKUP($F232,DECLARATIONS!C$5:D$292,2,FALSE)="","NOT DECLARED",IF(ISNA(_xlfn.TEXTBEFORE(VLOOKUP($F232,DECLARATIONS!C$5:D$292,2,FALSE)," ")),VLOOKUP($F232,DECLARATIONS!C$5:D$292,2,FALSE),_xlfn.TEXTBEFORE(VLOOKUP($F232,DECLARATIONS!C$5:D$292,2,FALSE)," "))))</f>
        <v/>
      </c>
      <c r="C232" s="188" t="str">
        <f>IF(ISNA(VLOOKUP($F232,DECLARATIONS!C$5:D$292,2,FALSE)),"",IF(VLOOKUP($F232,DECLARATIONS!C$5:D$292,2,FALSE)="","NOT DECLARED",IF(ISNA(_xlfn.TEXTAFTER(VLOOKUP($F232,DECLARATIONS!C$5:D$292,2,FALSE)," ")),VLOOKUP($F232,DECLARATIONS!C$5:D$292,2,FALSE),_xlfn.TEXTAFTER(VLOOKUP($F232,DECLARATIONS!C$5:D$292,2,FALSE)," "))))</f>
        <v/>
      </c>
      <c r="D232" s="188" t="str">
        <f>IF(ISNA(VLOOKUP($F232,DECLARATIONS!$C$5:$G$292,5,FALSE)),"",IF(VLOOKUP($F232,DECLARATIONS!$C$5:$G$292,5,FALSE)="","NOT DECLARED",VLOOKUP($F232,DECLARATIONS!$C$5:$G$292,5,FALSE)))</f>
        <v/>
      </c>
      <c r="E232" s="188" t="str">
        <f>IF(ISNA(VLOOKUP($F232,DECLARATIONS!$C$5:$F$292,4,FALSE)),"",IF(VLOOKUP($F232,DECLARATIONS!$C$5:$F$292,4,FALSE)="","NOT DECLARED",VLOOKUP($F232,DECLARATIONS!$C$5:$F$292,4,FALSE)&amp;LEFT(VLOOKUP($F232,DECLARATIONS!$C$5:$H$292,6,FALSE))))</f>
        <v/>
      </c>
      <c r="F232" s="91"/>
      <c r="G232" s="189">
        <v>0</v>
      </c>
      <c r="H232" s="188" t="str">
        <f>IF(ISNA(VLOOKUP(F232,DECLARATIONS!C$5:D$292,2,FALSE)),"",IF(VLOOKUP(F232,DECLARATIONS!C$5:D$292,2,FALSE)="","NOTDECLARED",VLOOKUP(F232,DECLARATIONS!C$5:D$292,2,FALSE)))</f>
        <v/>
      </c>
      <c r="I232" s="190">
        <f>IF(LOWER(G232)="dnf",1,IF(T232&lt;ScoringTable!C$3,ScoringTable!I$2,VLOOKUP((1000-T232),ScoringTable!H$2:I$95,2)))</f>
        <v>0</v>
      </c>
      <c r="J232" s="186" t="str" cm="1">
        <f t="array" ref="J232">IF(OR(ISBLANK(G232),G232=0), "", IF(NOT(ISNUMBER(G232)), "Not a valid time", IF(E232="","", IF(RIGHT(E232)="B", _xlfn.IFS(G232&gt;Data!$Z$8,"...",G232&gt;Data!$AA$8,"Stage 1",G232&gt;Data!$AB$8,"Stage 2",G232&gt;Data!$AC$8,"Stage 3",G232&gt;Data!$AD$8,"Stage 4",G232&gt;Data!$AE$8,"Stage 5",G232&gt;Data!$AF$8,"Stage 6",G232&gt;Data!$AG$8,"Stage 7",G232&gt;Data!$AH$8,"Stage 8",G232&lt;=Data!$AH$8,"Stage 9"), _xlfn.IFS(G232&gt;Data!$Z$19,"...",G232&gt;Data!$AA$19,"Stage 1",G232&gt;Data!$AB$19,"Stage 2",G232&gt;Data!$AC$19,"Stage 3",G232&gt;Data!$AD$19,"Stage 4",G232&gt;Data!$AE$19,"Stage 5",G232&gt;Data!$AF$19,"Stage 6",G232&gt;Data!$AG$19,"Stage 7",G232&gt;Data!$AH$19,"Stage 8",G232&lt;=Data!$AH$19,"Stage 9")))))</f>
        <v/>
      </c>
      <c r="K232" s="266" t="str" cm="1">
        <f t="array" ref="K232">IFERROR(_xlfn.IFNA(
                      _xlfn.IFS(
                      G232="", "",
                      G232=0, "",
                      AND(E232="U9B",G232&lt;=Data!$AI$8), "U9 Boys record",
                      AND(E232="U11B",G232&lt;=Data!$AI$13), "U11 Boys record",
                      AND(E232="U9G",G232&lt;=Data!$AI$19), "U9 Girls record",
                      AND(E232="U11G",G232&lt;=Data!$AI$24), "U11 Girls record"
                       ),""), "")</f>
        <v/>
      </c>
      <c r="L232" s="26"/>
      <c r="P232" s="191">
        <f t="shared" si="15"/>
        <v>0</v>
      </c>
      <c r="Q232" s="192">
        <f t="shared" si="16"/>
        <v>0</v>
      </c>
      <c r="R232" s="193">
        <f t="shared" si="17"/>
        <v>0</v>
      </c>
      <c r="S232" s="192">
        <f t="shared" si="18"/>
        <v>0</v>
      </c>
      <c r="T232" s="194">
        <f t="shared" si="19"/>
        <v>0</v>
      </c>
    </row>
    <row r="233" spans="1:20" s="11" customFormat="1" ht="16" customHeight="1">
      <c r="A233" s="187" t="s">
        <v>3</v>
      </c>
      <c r="B233" s="188" t="str">
        <f>IF(ISNA(VLOOKUP($F233,DECLARATIONS!C$5:D$292,2,FALSE)),"",IF(VLOOKUP($F233,DECLARATIONS!C$5:D$292,2,FALSE)="","NOT DECLARED",IF(ISNA(_xlfn.TEXTBEFORE(VLOOKUP($F233,DECLARATIONS!C$5:D$292,2,FALSE)," ")),VLOOKUP($F233,DECLARATIONS!C$5:D$292,2,FALSE),_xlfn.TEXTBEFORE(VLOOKUP($F233,DECLARATIONS!C$5:D$292,2,FALSE)," "))))</f>
        <v/>
      </c>
      <c r="C233" s="188" t="str">
        <f>IF(ISNA(VLOOKUP($F233,DECLARATIONS!C$5:D$292,2,FALSE)),"",IF(VLOOKUP($F233,DECLARATIONS!C$5:D$292,2,FALSE)="","NOT DECLARED",IF(ISNA(_xlfn.TEXTAFTER(VLOOKUP($F233,DECLARATIONS!C$5:D$292,2,FALSE)," ")),VLOOKUP($F233,DECLARATIONS!C$5:D$292,2,FALSE),_xlfn.TEXTAFTER(VLOOKUP($F233,DECLARATIONS!C$5:D$292,2,FALSE)," "))))</f>
        <v/>
      </c>
      <c r="D233" s="188" t="str">
        <f>IF(ISNA(VLOOKUP($F233,DECLARATIONS!$C$5:$G$292,5,FALSE)),"",IF(VLOOKUP($F233,DECLARATIONS!$C$5:$G$292,5,FALSE)="","NOT DECLARED",VLOOKUP($F233,DECLARATIONS!$C$5:$G$292,5,FALSE)))</f>
        <v/>
      </c>
      <c r="E233" s="188" t="str">
        <f>IF(ISNA(VLOOKUP($F233,DECLARATIONS!$C$5:$F$292,4,FALSE)),"",IF(VLOOKUP($F233,DECLARATIONS!$C$5:$F$292,4,FALSE)="","NOT DECLARED",VLOOKUP($F233,DECLARATIONS!$C$5:$F$292,4,FALSE)&amp;LEFT(VLOOKUP($F233,DECLARATIONS!$C$5:$H$292,6,FALSE))))</f>
        <v/>
      </c>
      <c r="F233" s="91"/>
      <c r="G233" s="189">
        <v>0</v>
      </c>
      <c r="H233" s="188" t="str">
        <f>IF(ISNA(VLOOKUP(F233,DECLARATIONS!C$5:D$292,2,FALSE)),"",IF(VLOOKUP(F233,DECLARATIONS!C$5:D$292,2,FALSE)="","NOTDECLARED",VLOOKUP(F233,DECLARATIONS!C$5:D$292,2,FALSE)))</f>
        <v/>
      </c>
      <c r="I233" s="190">
        <f>IF(LOWER(G233)="dnf",1,IF(T233&lt;ScoringTable!C$3,ScoringTable!I$2,VLOOKUP((1000-T233),ScoringTable!H$2:I$95,2)))</f>
        <v>0</v>
      </c>
      <c r="J233" s="186" t="str" cm="1">
        <f t="array" ref="J233">IF(OR(ISBLANK(G233),G233=0), "", IF(NOT(ISNUMBER(G233)), "Not a valid time", IF(E233="","", IF(RIGHT(E233)="B", _xlfn.IFS(G233&gt;Data!$Z$8,"...",G233&gt;Data!$AA$8,"Stage 1",G233&gt;Data!$AB$8,"Stage 2",G233&gt;Data!$AC$8,"Stage 3",G233&gt;Data!$AD$8,"Stage 4",G233&gt;Data!$AE$8,"Stage 5",G233&gt;Data!$AF$8,"Stage 6",G233&gt;Data!$AG$8,"Stage 7",G233&gt;Data!$AH$8,"Stage 8",G233&lt;=Data!$AH$8,"Stage 9"), _xlfn.IFS(G233&gt;Data!$Z$19,"...",G233&gt;Data!$AA$19,"Stage 1",G233&gt;Data!$AB$19,"Stage 2",G233&gt;Data!$AC$19,"Stage 3",G233&gt;Data!$AD$19,"Stage 4",G233&gt;Data!$AE$19,"Stage 5",G233&gt;Data!$AF$19,"Stage 6",G233&gt;Data!$AG$19,"Stage 7",G233&gt;Data!$AH$19,"Stage 8",G233&lt;=Data!$AH$19,"Stage 9")))))</f>
        <v/>
      </c>
      <c r="K233" s="266" t="str" cm="1">
        <f t="array" ref="K233">IFERROR(_xlfn.IFNA(
                      _xlfn.IFS(
                      G233="", "",
                      G233=0, "",
                      AND(E233="U9B",G233&lt;=Data!$AI$8), "U9 Boys record",
                      AND(E233="U11B",G233&lt;=Data!$AI$13), "U11 Boys record",
                      AND(E233="U9G",G233&lt;=Data!$AI$19), "U9 Girls record",
                      AND(E233="U11G",G233&lt;=Data!$AI$24), "U11 Girls record"
                       ),""), "")</f>
        <v/>
      </c>
      <c r="L233" s="26"/>
      <c r="P233" s="191">
        <f t="shared" si="15"/>
        <v>0</v>
      </c>
      <c r="Q233" s="192">
        <f t="shared" si="16"/>
        <v>0</v>
      </c>
      <c r="R233" s="193">
        <f t="shared" si="17"/>
        <v>0</v>
      </c>
      <c r="S233" s="192">
        <f t="shared" si="18"/>
        <v>0</v>
      </c>
      <c r="T233" s="194">
        <f t="shared" si="19"/>
        <v>0</v>
      </c>
    </row>
    <row r="234" spans="1:20" s="11" customFormat="1" ht="16" customHeight="1">
      <c r="A234" s="187" t="s">
        <v>3</v>
      </c>
      <c r="B234" s="188" t="str">
        <f>IF(ISNA(VLOOKUP($F234,DECLARATIONS!C$5:D$292,2,FALSE)),"",IF(VLOOKUP($F234,DECLARATIONS!C$5:D$292,2,FALSE)="","NOT DECLARED",IF(ISNA(_xlfn.TEXTBEFORE(VLOOKUP($F234,DECLARATIONS!C$5:D$292,2,FALSE)," ")),VLOOKUP($F234,DECLARATIONS!C$5:D$292,2,FALSE),_xlfn.TEXTBEFORE(VLOOKUP($F234,DECLARATIONS!C$5:D$292,2,FALSE)," "))))</f>
        <v/>
      </c>
      <c r="C234" s="188" t="str">
        <f>IF(ISNA(VLOOKUP($F234,DECLARATIONS!C$5:D$292,2,FALSE)),"",IF(VLOOKUP($F234,DECLARATIONS!C$5:D$292,2,FALSE)="","NOT DECLARED",IF(ISNA(_xlfn.TEXTAFTER(VLOOKUP($F234,DECLARATIONS!C$5:D$292,2,FALSE)," ")),VLOOKUP($F234,DECLARATIONS!C$5:D$292,2,FALSE),_xlfn.TEXTAFTER(VLOOKUP($F234,DECLARATIONS!C$5:D$292,2,FALSE)," "))))</f>
        <v/>
      </c>
      <c r="D234" s="188" t="str">
        <f>IF(ISNA(VLOOKUP($F234,DECLARATIONS!$C$5:$G$292,5,FALSE)),"",IF(VLOOKUP($F234,DECLARATIONS!$C$5:$G$292,5,FALSE)="","NOT DECLARED",VLOOKUP($F234,DECLARATIONS!$C$5:$G$292,5,FALSE)))</f>
        <v/>
      </c>
      <c r="E234" s="188" t="str">
        <f>IF(ISNA(VLOOKUP($F234,DECLARATIONS!$C$5:$F$292,4,FALSE)),"",IF(VLOOKUP($F234,DECLARATIONS!$C$5:$F$292,4,FALSE)="","NOT DECLARED",VLOOKUP($F234,DECLARATIONS!$C$5:$F$292,4,FALSE)&amp;LEFT(VLOOKUP($F234,DECLARATIONS!$C$5:$H$292,6,FALSE))))</f>
        <v/>
      </c>
      <c r="F234" s="91"/>
      <c r="G234" s="189">
        <v>0</v>
      </c>
      <c r="H234" s="188" t="str">
        <f>IF(ISNA(VLOOKUP(F234,DECLARATIONS!C$5:D$292,2,FALSE)),"",IF(VLOOKUP(F234,DECLARATIONS!C$5:D$292,2,FALSE)="","NOTDECLARED",VLOOKUP(F234,DECLARATIONS!C$5:D$292,2,FALSE)))</f>
        <v/>
      </c>
      <c r="I234" s="190">
        <f>IF(LOWER(G234)="dnf",1,IF(T234&lt;ScoringTable!C$3,ScoringTable!I$2,VLOOKUP((1000-T234),ScoringTable!H$2:I$95,2)))</f>
        <v>0</v>
      </c>
      <c r="J234" s="186" t="str" cm="1">
        <f t="array" ref="J234">IF(OR(ISBLANK(G234),G234=0), "", IF(NOT(ISNUMBER(G234)), "Not a valid time", IF(E234="","", IF(RIGHT(E234)="B", _xlfn.IFS(G234&gt;Data!$Z$8,"...",G234&gt;Data!$AA$8,"Stage 1",G234&gt;Data!$AB$8,"Stage 2",G234&gt;Data!$AC$8,"Stage 3",G234&gt;Data!$AD$8,"Stage 4",G234&gt;Data!$AE$8,"Stage 5",G234&gt;Data!$AF$8,"Stage 6",G234&gt;Data!$AG$8,"Stage 7",G234&gt;Data!$AH$8,"Stage 8",G234&lt;=Data!$AH$8,"Stage 9"), _xlfn.IFS(G234&gt;Data!$Z$19,"...",G234&gt;Data!$AA$19,"Stage 1",G234&gt;Data!$AB$19,"Stage 2",G234&gt;Data!$AC$19,"Stage 3",G234&gt;Data!$AD$19,"Stage 4",G234&gt;Data!$AE$19,"Stage 5",G234&gt;Data!$AF$19,"Stage 6",G234&gt;Data!$AG$19,"Stage 7",G234&gt;Data!$AH$19,"Stage 8",G234&lt;=Data!$AH$19,"Stage 9")))))</f>
        <v/>
      </c>
      <c r="K234" s="266" t="str" cm="1">
        <f t="array" ref="K234">IFERROR(_xlfn.IFNA(
                      _xlfn.IFS(
                      G234="", "",
                      G234=0, "",
                      AND(E234="U9B",G234&lt;=Data!$AI$8), "U9 Boys record",
                      AND(E234="U11B",G234&lt;=Data!$AI$13), "U11 Boys record",
                      AND(E234="U9G",G234&lt;=Data!$AI$19), "U9 Girls record",
                      AND(E234="U11G",G234&lt;=Data!$AI$24), "U11 Girls record"
                       ),""), "")</f>
        <v/>
      </c>
      <c r="L234" s="26"/>
      <c r="P234" s="191">
        <f t="shared" si="15"/>
        <v>0</v>
      </c>
      <c r="Q234" s="192">
        <f t="shared" si="16"/>
        <v>0</v>
      </c>
      <c r="R234" s="193">
        <f t="shared" si="17"/>
        <v>0</v>
      </c>
      <c r="S234" s="192">
        <f t="shared" si="18"/>
        <v>0</v>
      </c>
      <c r="T234" s="194">
        <f t="shared" si="19"/>
        <v>0</v>
      </c>
    </row>
    <row r="235" spans="1:20" s="11" customFormat="1" ht="16" customHeight="1">
      <c r="A235" s="187" t="s">
        <v>3</v>
      </c>
      <c r="B235" s="188" t="str">
        <f>IF(ISNA(VLOOKUP($F235,DECLARATIONS!C$5:D$292,2,FALSE)),"",IF(VLOOKUP($F235,DECLARATIONS!C$5:D$292,2,FALSE)="","NOT DECLARED",IF(ISNA(_xlfn.TEXTBEFORE(VLOOKUP($F235,DECLARATIONS!C$5:D$292,2,FALSE)," ")),VLOOKUP($F235,DECLARATIONS!C$5:D$292,2,FALSE),_xlfn.TEXTBEFORE(VLOOKUP($F235,DECLARATIONS!C$5:D$292,2,FALSE)," "))))</f>
        <v/>
      </c>
      <c r="C235" s="188" t="str">
        <f>IF(ISNA(VLOOKUP($F235,DECLARATIONS!C$5:D$292,2,FALSE)),"",IF(VLOOKUP($F235,DECLARATIONS!C$5:D$292,2,FALSE)="","NOT DECLARED",IF(ISNA(_xlfn.TEXTAFTER(VLOOKUP($F235,DECLARATIONS!C$5:D$292,2,FALSE)," ")),VLOOKUP($F235,DECLARATIONS!C$5:D$292,2,FALSE),_xlfn.TEXTAFTER(VLOOKUP($F235,DECLARATIONS!C$5:D$292,2,FALSE)," "))))</f>
        <v/>
      </c>
      <c r="D235" s="188" t="str">
        <f>IF(ISNA(VLOOKUP($F235,DECLARATIONS!$C$5:$G$292,5,FALSE)),"",IF(VLOOKUP($F235,DECLARATIONS!$C$5:$G$292,5,FALSE)="","NOT DECLARED",VLOOKUP($F235,DECLARATIONS!$C$5:$G$292,5,FALSE)))</f>
        <v/>
      </c>
      <c r="E235" s="188" t="str">
        <f>IF(ISNA(VLOOKUP($F235,DECLARATIONS!$C$5:$F$292,4,FALSE)),"",IF(VLOOKUP($F235,DECLARATIONS!$C$5:$F$292,4,FALSE)="","NOT DECLARED",VLOOKUP($F235,DECLARATIONS!$C$5:$F$292,4,FALSE)&amp;LEFT(VLOOKUP($F235,DECLARATIONS!$C$5:$H$292,6,FALSE))))</f>
        <v/>
      </c>
      <c r="F235" s="91"/>
      <c r="G235" s="189">
        <v>0</v>
      </c>
      <c r="H235" s="188" t="str">
        <f>IF(ISNA(VLOOKUP(F235,DECLARATIONS!C$5:D$292,2,FALSE)),"",IF(VLOOKUP(F235,DECLARATIONS!C$5:D$292,2,FALSE)="","NOTDECLARED",VLOOKUP(F235,DECLARATIONS!C$5:D$292,2,FALSE)))</f>
        <v/>
      </c>
      <c r="I235" s="190">
        <f>IF(LOWER(G235)="dnf",1,IF(T235&lt;ScoringTable!C$3,ScoringTable!I$2,VLOOKUP((1000-T235),ScoringTable!H$2:I$95,2)))</f>
        <v>0</v>
      </c>
      <c r="J235" s="186" t="str" cm="1">
        <f t="array" ref="J235">IF(OR(ISBLANK(G235),G235=0), "", IF(NOT(ISNUMBER(G235)), "Not a valid time", IF(E235="","", IF(RIGHT(E235)="B", _xlfn.IFS(G235&gt;Data!$Z$8,"...",G235&gt;Data!$AA$8,"Stage 1",G235&gt;Data!$AB$8,"Stage 2",G235&gt;Data!$AC$8,"Stage 3",G235&gt;Data!$AD$8,"Stage 4",G235&gt;Data!$AE$8,"Stage 5",G235&gt;Data!$AF$8,"Stage 6",G235&gt;Data!$AG$8,"Stage 7",G235&gt;Data!$AH$8,"Stage 8",G235&lt;=Data!$AH$8,"Stage 9"), _xlfn.IFS(G235&gt;Data!$Z$19,"...",G235&gt;Data!$AA$19,"Stage 1",G235&gt;Data!$AB$19,"Stage 2",G235&gt;Data!$AC$19,"Stage 3",G235&gt;Data!$AD$19,"Stage 4",G235&gt;Data!$AE$19,"Stage 5",G235&gt;Data!$AF$19,"Stage 6",G235&gt;Data!$AG$19,"Stage 7",G235&gt;Data!$AH$19,"Stage 8",G235&lt;=Data!$AH$19,"Stage 9")))))</f>
        <v/>
      </c>
      <c r="K235" s="266" t="str" cm="1">
        <f t="array" ref="K235">IFERROR(_xlfn.IFNA(
                      _xlfn.IFS(
                      G235="", "",
                      G235=0, "",
                      AND(E235="U9B",G235&lt;=Data!$AI$8), "U9 Boys record",
                      AND(E235="U11B",G235&lt;=Data!$AI$13), "U11 Boys record",
                      AND(E235="U9G",G235&lt;=Data!$AI$19), "U9 Girls record",
                      AND(E235="U11G",G235&lt;=Data!$AI$24), "U11 Girls record"
                       ),""), "")</f>
        <v/>
      </c>
      <c r="L235" s="26"/>
      <c r="P235" s="191">
        <f t="shared" si="15"/>
        <v>0</v>
      </c>
      <c r="Q235" s="192">
        <f t="shared" si="16"/>
        <v>0</v>
      </c>
      <c r="R235" s="193">
        <f t="shared" si="17"/>
        <v>0</v>
      </c>
      <c r="S235" s="192">
        <f t="shared" si="18"/>
        <v>0</v>
      </c>
      <c r="T235" s="194">
        <f t="shared" si="19"/>
        <v>0</v>
      </c>
    </row>
    <row r="236" spans="1:20" s="11" customFormat="1" ht="16" customHeight="1">
      <c r="A236" s="187" t="s">
        <v>3</v>
      </c>
      <c r="B236" s="188" t="str">
        <f>IF(ISNA(VLOOKUP($F236,DECLARATIONS!C$5:D$292,2,FALSE)),"",IF(VLOOKUP($F236,DECLARATIONS!C$5:D$292,2,FALSE)="","NOT DECLARED",IF(ISNA(_xlfn.TEXTBEFORE(VLOOKUP($F236,DECLARATIONS!C$5:D$292,2,FALSE)," ")),VLOOKUP($F236,DECLARATIONS!C$5:D$292,2,FALSE),_xlfn.TEXTBEFORE(VLOOKUP($F236,DECLARATIONS!C$5:D$292,2,FALSE)," "))))</f>
        <v/>
      </c>
      <c r="C236" s="188" t="str">
        <f>IF(ISNA(VLOOKUP($F236,DECLARATIONS!C$5:D$292,2,FALSE)),"",IF(VLOOKUP($F236,DECLARATIONS!C$5:D$292,2,FALSE)="","NOT DECLARED",IF(ISNA(_xlfn.TEXTAFTER(VLOOKUP($F236,DECLARATIONS!C$5:D$292,2,FALSE)," ")),VLOOKUP($F236,DECLARATIONS!C$5:D$292,2,FALSE),_xlfn.TEXTAFTER(VLOOKUP($F236,DECLARATIONS!C$5:D$292,2,FALSE)," "))))</f>
        <v/>
      </c>
      <c r="D236" s="188" t="str">
        <f>IF(ISNA(VLOOKUP($F236,DECLARATIONS!$C$5:$G$292,5,FALSE)),"",IF(VLOOKUP($F236,DECLARATIONS!$C$5:$G$292,5,FALSE)="","NOT DECLARED",VLOOKUP($F236,DECLARATIONS!$C$5:$G$292,5,FALSE)))</f>
        <v/>
      </c>
      <c r="E236" s="188" t="str">
        <f>IF(ISNA(VLOOKUP($F236,DECLARATIONS!$C$5:$F$292,4,FALSE)),"",IF(VLOOKUP($F236,DECLARATIONS!$C$5:$F$292,4,FALSE)="","NOT DECLARED",VLOOKUP($F236,DECLARATIONS!$C$5:$F$292,4,FALSE)&amp;LEFT(VLOOKUP($F236,DECLARATIONS!$C$5:$H$292,6,FALSE))))</f>
        <v/>
      </c>
      <c r="F236" s="91"/>
      <c r="G236" s="189">
        <v>0</v>
      </c>
      <c r="H236" s="188" t="str">
        <f>IF(ISNA(VLOOKUP(F236,DECLARATIONS!C$5:D$292,2,FALSE)),"",IF(VLOOKUP(F236,DECLARATIONS!C$5:D$292,2,FALSE)="","NOTDECLARED",VLOOKUP(F236,DECLARATIONS!C$5:D$292,2,FALSE)))</f>
        <v/>
      </c>
      <c r="I236" s="190">
        <f>IF(LOWER(G236)="dnf",1,IF(T236&lt;ScoringTable!C$3,ScoringTable!I$2,VLOOKUP((1000-T236),ScoringTable!H$2:I$95,2)))</f>
        <v>0</v>
      </c>
      <c r="J236" s="186" t="str" cm="1">
        <f t="array" ref="J236">IF(OR(ISBLANK(G236),G236=0), "", IF(NOT(ISNUMBER(G236)), "Not a valid time", IF(E236="","", IF(RIGHT(E236)="B", _xlfn.IFS(G236&gt;Data!$Z$8,"...",G236&gt;Data!$AA$8,"Stage 1",G236&gt;Data!$AB$8,"Stage 2",G236&gt;Data!$AC$8,"Stage 3",G236&gt;Data!$AD$8,"Stage 4",G236&gt;Data!$AE$8,"Stage 5",G236&gt;Data!$AF$8,"Stage 6",G236&gt;Data!$AG$8,"Stage 7",G236&gt;Data!$AH$8,"Stage 8",G236&lt;=Data!$AH$8,"Stage 9"), _xlfn.IFS(G236&gt;Data!$Z$19,"...",G236&gt;Data!$AA$19,"Stage 1",G236&gt;Data!$AB$19,"Stage 2",G236&gt;Data!$AC$19,"Stage 3",G236&gt;Data!$AD$19,"Stage 4",G236&gt;Data!$AE$19,"Stage 5",G236&gt;Data!$AF$19,"Stage 6",G236&gt;Data!$AG$19,"Stage 7",G236&gt;Data!$AH$19,"Stage 8",G236&lt;=Data!$AH$19,"Stage 9")))))</f>
        <v/>
      </c>
      <c r="K236" s="266" t="str" cm="1">
        <f t="array" ref="K236">IFERROR(_xlfn.IFNA(
                      _xlfn.IFS(
                      G236="", "",
                      G236=0, "",
                      AND(E236="U9B",G236&lt;=Data!$AI$8), "U9 Boys record",
                      AND(E236="U11B",G236&lt;=Data!$AI$13), "U11 Boys record",
                      AND(E236="U9G",G236&lt;=Data!$AI$19), "U9 Girls record",
                      AND(E236="U11G",G236&lt;=Data!$AI$24), "U11 Girls record"
                       ),""), "")</f>
        <v/>
      </c>
      <c r="L236" s="26"/>
      <c r="P236" s="191">
        <f t="shared" si="15"/>
        <v>0</v>
      </c>
      <c r="Q236" s="192">
        <f t="shared" si="16"/>
        <v>0</v>
      </c>
      <c r="R236" s="193">
        <f t="shared" si="17"/>
        <v>0</v>
      </c>
      <c r="S236" s="192">
        <f t="shared" si="18"/>
        <v>0</v>
      </c>
      <c r="T236" s="194">
        <f t="shared" si="19"/>
        <v>0</v>
      </c>
    </row>
    <row r="237" spans="1:20" s="11" customFormat="1" ht="16" customHeight="1">
      <c r="A237" s="187" t="s">
        <v>3</v>
      </c>
      <c r="B237" s="188" t="str">
        <f>IF(ISNA(VLOOKUP($F237,DECLARATIONS!C$5:D$292,2,FALSE)),"",IF(VLOOKUP($F237,DECLARATIONS!C$5:D$292,2,FALSE)="","NOT DECLARED",IF(ISNA(_xlfn.TEXTBEFORE(VLOOKUP($F237,DECLARATIONS!C$5:D$292,2,FALSE)," ")),VLOOKUP($F237,DECLARATIONS!C$5:D$292,2,FALSE),_xlfn.TEXTBEFORE(VLOOKUP($F237,DECLARATIONS!C$5:D$292,2,FALSE)," "))))</f>
        <v/>
      </c>
      <c r="C237" s="188" t="str">
        <f>IF(ISNA(VLOOKUP($F237,DECLARATIONS!C$5:D$292,2,FALSE)),"",IF(VLOOKUP($F237,DECLARATIONS!C$5:D$292,2,FALSE)="","NOT DECLARED",IF(ISNA(_xlfn.TEXTAFTER(VLOOKUP($F237,DECLARATIONS!C$5:D$292,2,FALSE)," ")),VLOOKUP($F237,DECLARATIONS!C$5:D$292,2,FALSE),_xlfn.TEXTAFTER(VLOOKUP($F237,DECLARATIONS!C$5:D$292,2,FALSE)," "))))</f>
        <v/>
      </c>
      <c r="D237" s="188" t="str">
        <f>IF(ISNA(VLOOKUP($F237,DECLARATIONS!$C$5:$G$292,5,FALSE)),"",IF(VLOOKUP($F237,DECLARATIONS!$C$5:$G$292,5,FALSE)="","NOT DECLARED",VLOOKUP($F237,DECLARATIONS!$C$5:$G$292,5,FALSE)))</f>
        <v/>
      </c>
      <c r="E237" s="188" t="str">
        <f>IF(ISNA(VLOOKUP($F237,DECLARATIONS!$C$5:$F$292,4,FALSE)),"",IF(VLOOKUP($F237,DECLARATIONS!$C$5:$F$292,4,FALSE)="","NOT DECLARED",VLOOKUP($F237,DECLARATIONS!$C$5:$F$292,4,FALSE)&amp;LEFT(VLOOKUP($F237,DECLARATIONS!$C$5:$H$292,6,FALSE))))</f>
        <v/>
      </c>
      <c r="F237" s="91"/>
      <c r="G237" s="189">
        <v>0</v>
      </c>
      <c r="H237" s="188" t="str">
        <f>IF(ISNA(VLOOKUP(F237,DECLARATIONS!C$5:D$292,2,FALSE)),"",IF(VLOOKUP(F237,DECLARATIONS!C$5:D$292,2,FALSE)="","NOTDECLARED",VLOOKUP(F237,DECLARATIONS!C$5:D$292,2,FALSE)))</f>
        <v/>
      </c>
      <c r="I237" s="190">
        <f>IF(LOWER(G237)="dnf",1,IF(T237&lt;ScoringTable!C$3,ScoringTable!I$2,VLOOKUP((1000-T237),ScoringTable!H$2:I$95,2)))</f>
        <v>0</v>
      </c>
      <c r="J237" s="186" t="str" cm="1">
        <f t="array" ref="J237">IF(OR(ISBLANK(G237),G237=0), "", IF(NOT(ISNUMBER(G237)), "Not a valid time", IF(E237="","", IF(RIGHT(E237)="B", _xlfn.IFS(G237&gt;Data!$Z$8,"...",G237&gt;Data!$AA$8,"Stage 1",G237&gt;Data!$AB$8,"Stage 2",G237&gt;Data!$AC$8,"Stage 3",G237&gt;Data!$AD$8,"Stage 4",G237&gt;Data!$AE$8,"Stage 5",G237&gt;Data!$AF$8,"Stage 6",G237&gt;Data!$AG$8,"Stage 7",G237&gt;Data!$AH$8,"Stage 8",G237&lt;=Data!$AH$8,"Stage 9"), _xlfn.IFS(G237&gt;Data!$Z$19,"...",G237&gt;Data!$AA$19,"Stage 1",G237&gt;Data!$AB$19,"Stage 2",G237&gt;Data!$AC$19,"Stage 3",G237&gt;Data!$AD$19,"Stage 4",G237&gt;Data!$AE$19,"Stage 5",G237&gt;Data!$AF$19,"Stage 6",G237&gt;Data!$AG$19,"Stage 7",G237&gt;Data!$AH$19,"Stage 8",G237&lt;=Data!$AH$19,"Stage 9")))))</f>
        <v/>
      </c>
      <c r="K237" s="266" t="str" cm="1">
        <f t="array" ref="K237">IFERROR(_xlfn.IFNA(
                      _xlfn.IFS(
                      G237="", "",
                      G237=0, "",
                      AND(E237="U9B",G237&lt;=Data!$AI$8), "U9 Boys record",
                      AND(E237="U11B",G237&lt;=Data!$AI$13), "U11 Boys record",
                      AND(E237="U9G",G237&lt;=Data!$AI$19), "U9 Girls record",
                      AND(E237="U11G",G237&lt;=Data!$AI$24), "U11 Girls record"
                       ),""), "")</f>
        <v/>
      </c>
      <c r="L237" s="26"/>
      <c r="P237" s="191">
        <f t="shared" si="15"/>
        <v>0</v>
      </c>
      <c r="Q237" s="192">
        <f t="shared" si="16"/>
        <v>0</v>
      </c>
      <c r="R237" s="193">
        <f t="shared" si="17"/>
        <v>0</v>
      </c>
      <c r="S237" s="192">
        <f t="shared" si="18"/>
        <v>0</v>
      </c>
      <c r="T237" s="194">
        <f t="shared" si="19"/>
        <v>0</v>
      </c>
    </row>
    <row r="238" spans="1:20" s="11" customFormat="1" ht="16" customHeight="1">
      <c r="A238" s="187" t="s">
        <v>3</v>
      </c>
      <c r="B238" s="188" t="str">
        <f>IF(ISNA(VLOOKUP($F238,DECLARATIONS!C$5:D$292,2,FALSE)),"",IF(VLOOKUP($F238,DECLARATIONS!C$5:D$292,2,FALSE)="","NOT DECLARED",IF(ISNA(_xlfn.TEXTBEFORE(VLOOKUP($F238,DECLARATIONS!C$5:D$292,2,FALSE)," ")),VLOOKUP($F238,DECLARATIONS!C$5:D$292,2,FALSE),_xlfn.TEXTBEFORE(VLOOKUP($F238,DECLARATIONS!C$5:D$292,2,FALSE)," "))))</f>
        <v/>
      </c>
      <c r="C238" s="188" t="str">
        <f>IF(ISNA(VLOOKUP($F238,DECLARATIONS!C$5:D$292,2,FALSE)),"",IF(VLOOKUP($F238,DECLARATIONS!C$5:D$292,2,FALSE)="","NOT DECLARED",IF(ISNA(_xlfn.TEXTAFTER(VLOOKUP($F238,DECLARATIONS!C$5:D$292,2,FALSE)," ")),VLOOKUP($F238,DECLARATIONS!C$5:D$292,2,FALSE),_xlfn.TEXTAFTER(VLOOKUP($F238,DECLARATIONS!C$5:D$292,2,FALSE)," "))))</f>
        <v/>
      </c>
      <c r="D238" s="188" t="str">
        <f>IF(ISNA(VLOOKUP($F238,DECLARATIONS!$C$5:$G$292,5,FALSE)),"",IF(VLOOKUP($F238,DECLARATIONS!$C$5:$G$292,5,FALSE)="","NOT DECLARED",VLOOKUP($F238,DECLARATIONS!$C$5:$G$292,5,FALSE)))</f>
        <v/>
      </c>
      <c r="E238" s="188" t="str">
        <f>IF(ISNA(VLOOKUP($F238,DECLARATIONS!$C$5:$F$292,4,FALSE)),"",IF(VLOOKUP($F238,DECLARATIONS!$C$5:$F$292,4,FALSE)="","NOT DECLARED",VLOOKUP($F238,DECLARATIONS!$C$5:$F$292,4,FALSE)&amp;LEFT(VLOOKUP($F238,DECLARATIONS!$C$5:$H$292,6,FALSE))))</f>
        <v/>
      </c>
      <c r="F238" s="91"/>
      <c r="G238" s="189">
        <v>0</v>
      </c>
      <c r="H238" s="188" t="str">
        <f>IF(ISNA(VLOOKUP(F238,DECLARATIONS!C$5:D$292,2,FALSE)),"",IF(VLOOKUP(F238,DECLARATIONS!C$5:D$292,2,FALSE)="","NOTDECLARED",VLOOKUP(F238,DECLARATIONS!C$5:D$292,2,FALSE)))</f>
        <v/>
      </c>
      <c r="I238" s="190">
        <f>IF(LOWER(G238)="dnf",1,IF(T238&lt;ScoringTable!C$3,ScoringTable!I$2,VLOOKUP((1000-T238),ScoringTable!H$2:I$95,2)))</f>
        <v>0</v>
      </c>
      <c r="J238" s="186" t="str" cm="1">
        <f t="array" ref="J238">IF(OR(ISBLANK(G238),G238=0), "", IF(NOT(ISNUMBER(G238)), "Not a valid time", IF(E238="","", IF(RIGHT(E238)="B", _xlfn.IFS(G238&gt;Data!$Z$8,"...",G238&gt;Data!$AA$8,"Stage 1",G238&gt;Data!$AB$8,"Stage 2",G238&gt;Data!$AC$8,"Stage 3",G238&gt;Data!$AD$8,"Stage 4",G238&gt;Data!$AE$8,"Stage 5",G238&gt;Data!$AF$8,"Stage 6",G238&gt;Data!$AG$8,"Stage 7",G238&gt;Data!$AH$8,"Stage 8",G238&lt;=Data!$AH$8,"Stage 9"), _xlfn.IFS(G238&gt;Data!$Z$19,"...",G238&gt;Data!$AA$19,"Stage 1",G238&gt;Data!$AB$19,"Stage 2",G238&gt;Data!$AC$19,"Stage 3",G238&gt;Data!$AD$19,"Stage 4",G238&gt;Data!$AE$19,"Stage 5",G238&gt;Data!$AF$19,"Stage 6",G238&gt;Data!$AG$19,"Stage 7",G238&gt;Data!$AH$19,"Stage 8",G238&lt;=Data!$AH$19,"Stage 9")))))</f>
        <v/>
      </c>
      <c r="K238" s="266" t="str" cm="1">
        <f t="array" ref="K238">IFERROR(_xlfn.IFNA(
                      _xlfn.IFS(
                      G238="", "",
                      G238=0, "",
                      AND(E238="U9B",G238&lt;=Data!$AI$8), "U9 Boys record",
                      AND(E238="U11B",G238&lt;=Data!$AI$13), "U11 Boys record",
                      AND(E238="U9G",G238&lt;=Data!$AI$19), "U9 Girls record",
                      AND(E238="U11G",G238&lt;=Data!$AI$24), "U11 Girls record"
                       ),""), "")</f>
        <v/>
      </c>
      <c r="L238" s="26"/>
      <c r="P238" s="191">
        <f t="shared" si="15"/>
        <v>0</v>
      </c>
      <c r="Q238" s="192">
        <f t="shared" si="16"/>
        <v>0</v>
      </c>
      <c r="R238" s="193">
        <f t="shared" si="17"/>
        <v>0</v>
      </c>
      <c r="S238" s="192">
        <f t="shared" si="18"/>
        <v>0</v>
      </c>
      <c r="T238" s="194">
        <f t="shared" si="19"/>
        <v>0</v>
      </c>
    </row>
    <row r="239" spans="1:20" s="11" customFormat="1" ht="16" customHeight="1">
      <c r="A239" s="187" t="s">
        <v>3</v>
      </c>
      <c r="B239" s="188" t="str">
        <f>IF(ISNA(VLOOKUP($F239,DECLARATIONS!C$5:D$292,2,FALSE)),"",IF(VLOOKUP($F239,DECLARATIONS!C$5:D$292,2,FALSE)="","NOT DECLARED",IF(ISNA(_xlfn.TEXTBEFORE(VLOOKUP($F239,DECLARATIONS!C$5:D$292,2,FALSE)," ")),VLOOKUP($F239,DECLARATIONS!C$5:D$292,2,FALSE),_xlfn.TEXTBEFORE(VLOOKUP($F239,DECLARATIONS!C$5:D$292,2,FALSE)," "))))</f>
        <v/>
      </c>
      <c r="C239" s="188" t="str">
        <f>IF(ISNA(VLOOKUP($F239,DECLARATIONS!C$5:D$292,2,FALSE)),"",IF(VLOOKUP($F239,DECLARATIONS!C$5:D$292,2,FALSE)="","NOT DECLARED",IF(ISNA(_xlfn.TEXTAFTER(VLOOKUP($F239,DECLARATIONS!C$5:D$292,2,FALSE)," ")),VLOOKUP($F239,DECLARATIONS!C$5:D$292,2,FALSE),_xlfn.TEXTAFTER(VLOOKUP($F239,DECLARATIONS!C$5:D$292,2,FALSE)," "))))</f>
        <v/>
      </c>
      <c r="D239" s="188" t="str">
        <f>IF(ISNA(VLOOKUP($F239,DECLARATIONS!$C$5:$G$292,5,FALSE)),"",IF(VLOOKUP($F239,DECLARATIONS!$C$5:$G$292,5,FALSE)="","NOT DECLARED",VLOOKUP($F239,DECLARATIONS!$C$5:$G$292,5,FALSE)))</f>
        <v/>
      </c>
      <c r="E239" s="188" t="str">
        <f>IF(ISNA(VLOOKUP($F239,DECLARATIONS!$C$5:$F$292,4,FALSE)),"",IF(VLOOKUP($F239,DECLARATIONS!$C$5:$F$292,4,FALSE)="","NOT DECLARED",VLOOKUP($F239,DECLARATIONS!$C$5:$F$292,4,FALSE)&amp;LEFT(VLOOKUP($F239,DECLARATIONS!$C$5:$H$292,6,FALSE))))</f>
        <v/>
      </c>
      <c r="F239" s="91"/>
      <c r="G239" s="189">
        <v>0</v>
      </c>
      <c r="H239" s="188" t="str">
        <f>IF(ISNA(VLOOKUP(F239,DECLARATIONS!C$5:D$292,2,FALSE)),"",IF(VLOOKUP(F239,DECLARATIONS!C$5:D$292,2,FALSE)="","NOTDECLARED",VLOOKUP(F239,DECLARATIONS!C$5:D$292,2,FALSE)))</f>
        <v/>
      </c>
      <c r="I239" s="190">
        <f>IF(LOWER(G239)="dnf",1,IF(T239&lt;ScoringTable!C$3,ScoringTable!I$2,VLOOKUP((1000-T239),ScoringTable!H$2:I$95,2)))</f>
        <v>0</v>
      </c>
      <c r="J239" s="186" t="str" cm="1">
        <f t="array" ref="J239">IF(OR(ISBLANK(G239),G239=0), "", IF(NOT(ISNUMBER(G239)), "Not a valid time", IF(E239="","", IF(RIGHT(E239)="B", _xlfn.IFS(G239&gt;Data!$Z$8,"...",G239&gt;Data!$AA$8,"Stage 1",G239&gt;Data!$AB$8,"Stage 2",G239&gt;Data!$AC$8,"Stage 3",G239&gt;Data!$AD$8,"Stage 4",G239&gt;Data!$AE$8,"Stage 5",G239&gt;Data!$AF$8,"Stage 6",G239&gt;Data!$AG$8,"Stage 7",G239&gt;Data!$AH$8,"Stage 8",G239&lt;=Data!$AH$8,"Stage 9"), _xlfn.IFS(G239&gt;Data!$Z$19,"...",G239&gt;Data!$AA$19,"Stage 1",G239&gt;Data!$AB$19,"Stage 2",G239&gt;Data!$AC$19,"Stage 3",G239&gt;Data!$AD$19,"Stage 4",G239&gt;Data!$AE$19,"Stage 5",G239&gt;Data!$AF$19,"Stage 6",G239&gt;Data!$AG$19,"Stage 7",G239&gt;Data!$AH$19,"Stage 8",G239&lt;=Data!$AH$19,"Stage 9")))))</f>
        <v/>
      </c>
      <c r="K239" s="266" t="str" cm="1">
        <f t="array" ref="K239">IFERROR(_xlfn.IFNA(
                      _xlfn.IFS(
                      G239="", "",
                      G239=0, "",
                      AND(E239="U9B",G239&lt;=Data!$AI$8), "U9 Boys record",
                      AND(E239="U11B",G239&lt;=Data!$AI$13), "U11 Boys record",
                      AND(E239="U9G",G239&lt;=Data!$AI$19), "U9 Girls record",
                      AND(E239="U11G",G239&lt;=Data!$AI$24), "U11 Girls record"
                       ),""), "")</f>
        <v/>
      </c>
      <c r="L239" s="26"/>
      <c r="P239" s="191">
        <f t="shared" si="15"/>
        <v>0</v>
      </c>
      <c r="Q239" s="192">
        <f t="shared" si="16"/>
        <v>0</v>
      </c>
      <c r="R239" s="193">
        <f t="shared" si="17"/>
        <v>0</v>
      </c>
      <c r="S239" s="192">
        <f t="shared" si="18"/>
        <v>0</v>
      </c>
      <c r="T239" s="194">
        <f t="shared" si="19"/>
        <v>0</v>
      </c>
    </row>
    <row r="240" spans="1:20" s="11" customFormat="1" ht="16" customHeight="1">
      <c r="A240" s="187" t="s">
        <v>3</v>
      </c>
      <c r="B240" s="188" t="str">
        <f>IF(ISNA(VLOOKUP($F240,DECLARATIONS!C$5:D$292,2,FALSE)),"",IF(VLOOKUP($F240,DECLARATIONS!C$5:D$292,2,FALSE)="","NOT DECLARED",IF(ISNA(_xlfn.TEXTBEFORE(VLOOKUP($F240,DECLARATIONS!C$5:D$292,2,FALSE)," ")),VLOOKUP($F240,DECLARATIONS!C$5:D$292,2,FALSE),_xlfn.TEXTBEFORE(VLOOKUP($F240,DECLARATIONS!C$5:D$292,2,FALSE)," "))))</f>
        <v/>
      </c>
      <c r="C240" s="188" t="str">
        <f>IF(ISNA(VLOOKUP($F240,DECLARATIONS!C$5:D$292,2,FALSE)),"",IF(VLOOKUP($F240,DECLARATIONS!C$5:D$292,2,FALSE)="","NOT DECLARED",IF(ISNA(_xlfn.TEXTAFTER(VLOOKUP($F240,DECLARATIONS!C$5:D$292,2,FALSE)," ")),VLOOKUP($F240,DECLARATIONS!C$5:D$292,2,FALSE),_xlfn.TEXTAFTER(VLOOKUP($F240,DECLARATIONS!C$5:D$292,2,FALSE)," "))))</f>
        <v/>
      </c>
      <c r="D240" s="188" t="str">
        <f>IF(ISNA(VLOOKUP($F240,DECLARATIONS!$C$5:$G$292,5,FALSE)),"",IF(VLOOKUP($F240,DECLARATIONS!$C$5:$G$292,5,FALSE)="","NOT DECLARED",VLOOKUP($F240,DECLARATIONS!$C$5:$G$292,5,FALSE)))</f>
        <v/>
      </c>
      <c r="E240" s="188" t="str">
        <f>IF(ISNA(VLOOKUP($F240,DECLARATIONS!$C$5:$F$292,4,FALSE)),"",IF(VLOOKUP($F240,DECLARATIONS!$C$5:$F$292,4,FALSE)="","NOT DECLARED",VLOOKUP($F240,DECLARATIONS!$C$5:$F$292,4,FALSE)&amp;LEFT(VLOOKUP($F240,DECLARATIONS!$C$5:$H$292,6,FALSE))))</f>
        <v/>
      </c>
      <c r="F240" s="91"/>
      <c r="G240" s="189">
        <v>0</v>
      </c>
      <c r="H240" s="188" t="str">
        <f>IF(ISNA(VLOOKUP(F240,DECLARATIONS!C$5:D$292,2,FALSE)),"",IF(VLOOKUP(F240,DECLARATIONS!C$5:D$292,2,FALSE)="","NOTDECLARED",VLOOKUP(F240,DECLARATIONS!C$5:D$292,2,FALSE)))</f>
        <v/>
      </c>
      <c r="I240" s="190">
        <f>IF(LOWER(G240)="dnf",1,IF(T240&lt;ScoringTable!C$3,ScoringTable!I$2,VLOOKUP((1000-T240),ScoringTable!H$2:I$95,2)))</f>
        <v>0</v>
      </c>
      <c r="J240" s="186" t="str" cm="1">
        <f t="array" ref="J240">IF(OR(ISBLANK(G240),G240=0), "", IF(NOT(ISNUMBER(G240)), "Not a valid time", IF(E240="","", IF(RIGHT(E240)="B", _xlfn.IFS(G240&gt;Data!$Z$8,"...",G240&gt;Data!$AA$8,"Stage 1",G240&gt;Data!$AB$8,"Stage 2",G240&gt;Data!$AC$8,"Stage 3",G240&gt;Data!$AD$8,"Stage 4",G240&gt;Data!$AE$8,"Stage 5",G240&gt;Data!$AF$8,"Stage 6",G240&gt;Data!$AG$8,"Stage 7",G240&gt;Data!$AH$8,"Stage 8",G240&lt;=Data!$AH$8,"Stage 9"), _xlfn.IFS(G240&gt;Data!$Z$19,"...",G240&gt;Data!$AA$19,"Stage 1",G240&gt;Data!$AB$19,"Stage 2",G240&gt;Data!$AC$19,"Stage 3",G240&gt;Data!$AD$19,"Stage 4",G240&gt;Data!$AE$19,"Stage 5",G240&gt;Data!$AF$19,"Stage 6",G240&gt;Data!$AG$19,"Stage 7",G240&gt;Data!$AH$19,"Stage 8",G240&lt;=Data!$AH$19,"Stage 9")))))</f>
        <v/>
      </c>
      <c r="K240" s="266" t="str" cm="1">
        <f t="array" ref="K240">IFERROR(_xlfn.IFNA(
                      _xlfn.IFS(
                      G240="", "",
                      G240=0, "",
                      AND(E240="U9B",G240&lt;=Data!$AI$8), "U9 Boys record",
                      AND(E240="U11B",G240&lt;=Data!$AI$13), "U11 Boys record",
                      AND(E240="U9G",G240&lt;=Data!$AI$19), "U9 Girls record",
                      AND(E240="U11G",G240&lt;=Data!$AI$24), "U11 Girls record"
                       ),""), "")</f>
        <v/>
      </c>
      <c r="L240" s="26"/>
      <c r="P240" s="191">
        <f t="shared" si="15"/>
        <v>0</v>
      </c>
      <c r="Q240" s="192">
        <f t="shared" si="16"/>
        <v>0</v>
      </c>
      <c r="R240" s="193">
        <f t="shared" si="17"/>
        <v>0</v>
      </c>
      <c r="S240" s="192">
        <f t="shared" si="18"/>
        <v>0</v>
      </c>
      <c r="T240" s="194">
        <f t="shared" si="19"/>
        <v>0</v>
      </c>
    </row>
    <row r="241" spans="1:20" s="11" customFormat="1" ht="16" customHeight="1">
      <c r="A241" s="187" t="s">
        <v>3</v>
      </c>
      <c r="B241" s="188" t="str">
        <f>IF(ISNA(VLOOKUP($F241,DECLARATIONS!C$5:D$292,2,FALSE)),"",IF(VLOOKUP($F241,DECLARATIONS!C$5:D$292,2,FALSE)="","NOT DECLARED",IF(ISNA(_xlfn.TEXTBEFORE(VLOOKUP($F241,DECLARATIONS!C$5:D$292,2,FALSE)," ")),VLOOKUP($F241,DECLARATIONS!C$5:D$292,2,FALSE),_xlfn.TEXTBEFORE(VLOOKUP($F241,DECLARATIONS!C$5:D$292,2,FALSE)," "))))</f>
        <v/>
      </c>
      <c r="C241" s="188" t="str">
        <f>IF(ISNA(VLOOKUP($F241,DECLARATIONS!C$5:D$292,2,FALSE)),"",IF(VLOOKUP($F241,DECLARATIONS!C$5:D$292,2,FALSE)="","NOT DECLARED",IF(ISNA(_xlfn.TEXTAFTER(VLOOKUP($F241,DECLARATIONS!C$5:D$292,2,FALSE)," ")),VLOOKUP($F241,DECLARATIONS!C$5:D$292,2,FALSE),_xlfn.TEXTAFTER(VLOOKUP($F241,DECLARATIONS!C$5:D$292,2,FALSE)," "))))</f>
        <v/>
      </c>
      <c r="D241" s="188" t="str">
        <f>IF(ISNA(VLOOKUP($F241,DECLARATIONS!$C$5:$G$292,5,FALSE)),"",IF(VLOOKUP($F241,DECLARATIONS!$C$5:$G$292,5,FALSE)="","NOT DECLARED",VLOOKUP($F241,DECLARATIONS!$C$5:$G$292,5,FALSE)))</f>
        <v/>
      </c>
      <c r="E241" s="188" t="str">
        <f>IF(ISNA(VLOOKUP($F241,DECLARATIONS!$C$5:$F$292,4,FALSE)),"",IF(VLOOKUP($F241,DECLARATIONS!$C$5:$F$292,4,FALSE)="","NOT DECLARED",VLOOKUP($F241,DECLARATIONS!$C$5:$F$292,4,FALSE)&amp;LEFT(VLOOKUP($F241,DECLARATIONS!$C$5:$H$292,6,FALSE))))</f>
        <v/>
      </c>
      <c r="F241" s="91"/>
      <c r="G241" s="189">
        <v>0</v>
      </c>
      <c r="H241" s="188" t="str">
        <f>IF(ISNA(VLOOKUP(F241,DECLARATIONS!C$5:D$292,2,FALSE)),"",IF(VLOOKUP(F241,DECLARATIONS!C$5:D$292,2,FALSE)="","NOTDECLARED",VLOOKUP(F241,DECLARATIONS!C$5:D$292,2,FALSE)))</f>
        <v/>
      </c>
      <c r="I241" s="190">
        <f>IF(LOWER(G241)="dnf",1,IF(T241&lt;ScoringTable!C$3,ScoringTable!I$2,VLOOKUP((1000-T241),ScoringTable!H$2:I$95,2)))</f>
        <v>0</v>
      </c>
      <c r="J241" s="186" t="str" cm="1">
        <f t="array" ref="J241">IF(OR(ISBLANK(G241),G241=0), "", IF(NOT(ISNUMBER(G241)), "Not a valid time", IF(E241="","", IF(RIGHT(E241)="B", _xlfn.IFS(G241&gt;Data!$Z$8,"...",G241&gt;Data!$AA$8,"Stage 1",G241&gt;Data!$AB$8,"Stage 2",G241&gt;Data!$AC$8,"Stage 3",G241&gt;Data!$AD$8,"Stage 4",G241&gt;Data!$AE$8,"Stage 5",G241&gt;Data!$AF$8,"Stage 6",G241&gt;Data!$AG$8,"Stage 7",G241&gt;Data!$AH$8,"Stage 8",G241&lt;=Data!$AH$8,"Stage 9"), _xlfn.IFS(G241&gt;Data!$Z$19,"...",G241&gt;Data!$AA$19,"Stage 1",G241&gt;Data!$AB$19,"Stage 2",G241&gt;Data!$AC$19,"Stage 3",G241&gt;Data!$AD$19,"Stage 4",G241&gt;Data!$AE$19,"Stage 5",G241&gt;Data!$AF$19,"Stage 6",G241&gt;Data!$AG$19,"Stage 7",G241&gt;Data!$AH$19,"Stage 8",G241&lt;=Data!$AH$19,"Stage 9")))))</f>
        <v/>
      </c>
      <c r="K241" s="266" t="str" cm="1">
        <f t="array" ref="K241">IFERROR(_xlfn.IFNA(
                      _xlfn.IFS(
                      G241="", "",
                      G241=0, "",
                      AND(E241="U9B",G241&lt;=Data!$AI$8), "U9 Boys record",
                      AND(E241="U11B",G241&lt;=Data!$AI$13), "U11 Boys record",
                      AND(E241="U9G",G241&lt;=Data!$AI$19), "U9 Girls record",
                      AND(E241="U11G",G241&lt;=Data!$AI$24), "U11 Girls record"
                       ),""), "")</f>
        <v/>
      </c>
      <c r="L241" s="26"/>
      <c r="P241" s="191">
        <f t="shared" si="15"/>
        <v>0</v>
      </c>
      <c r="Q241" s="192">
        <f t="shared" si="16"/>
        <v>0</v>
      </c>
      <c r="R241" s="193">
        <f t="shared" si="17"/>
        <v>0</v>
      </c>
      <c r="S241" s="192">
        <f t="shared" si="18"/>
        <v>0</v>
      </c>
      <c r="T241" s="194">
        <f t="shared" si="19"/>
        <v>0</v>
      </c>
    </row>
    <row r="242" spans="1:20" s="11" customFormat="1" ht="16" customHeight="1">
      <c r="A242" s="187" t="s">
        <v>3</v>
      </c>
      <c r="B242" s="188" t="str">
        <f>IF(ISNA(VLOOKUP($F242,DECLARATIONS!C$5:D$292,2,FALSE)),"",IF(VLOOKUP($F242,DECLARATIONS!C$5:D$292,2,FALSE)="","NOT DECLARED",IF(ISNA(_xlfn.TEXTBEFORE(VLOOKUP($F242,DECLARATIONS!C$5:D$292,2,FALSE)," ")),VLOOKUP($F242,DECLARATIONS!C$5:D$292,2,FALSE),_xlfn.TEXTBEFORE(VLOOKUP($F242,DECLARATIONS!C$5:D$292,2,FALSE)," "))))</f>
        <v/>
      </c>
      <c r="C242" s="188" t="str">
        <f>IF(ISNA(VLOOKUP($F242,DECLARATIONS!C$5:D$292,2,FALSE)),"",IF(VLOOKUP($F242,DECLARATIONS!C$5:D$292,2,FALSE)="","NOT DECLARED",IF(ISNA(_xlfn.TEXTAFTER(VLOOKUP($F242,DECLARATIONS!C$5:D$292,2,FALSE)," ")),VLOOKUP($F242,DECLARATIONS!C$5:D$292,2,FALSE),_xlfn.TEXTAFTER(VLOOKUP($F242,DECLARATIONS!C$5:D$292,2,FALSE)," "))))</f>
        <v/>
      </c>
      <c r="D242" s="188" t="str">
        <f>IF(ISNA(VLOOKUP($F242,DECLARATIONS!$C$5:$G$292,5,FALSE)),"",IF(VLOOKUP($F242,DECLARATIONS!$C$5:$G$292,5,FALSE)="","NOT DECLARED",VLOOKUP($F242,DECLARATIONS!$C$5:$G$292,5,FALSE)))</f>
        <v/>
      </c>
      <c r="E242" s="188" t="str">
        <f>IF(ISNA(VLOOKUP($F242,DECLARATIONS!$C$5:$F$292,4,FALSE)),"",IF(VLOOKUP($F242,DECLARATIONS!$C$5:$F$292,4,FALSE)="","NOT DECLARED",VLOOKUP($F242,DECLARATIONS!$C$5:$F$292,4,FALSE)&amp;LEFT(VLOOKUP($F242,DECLARATIONS!$C$5:$H$292,6,FALSE))))</f>
        <v/>
      </c>
      <c r="F242" s="91"/>
      <c r="G242" s="189">
        <v>0</v>
      </c>
      <c r="H242" s="188" t="str">
        <f>IF(ISNA(VLOOKUP(F242,DECLARATIONS!C$5:D$292,2,FALSE)),"",IF(VLOOKUP(F242,DECLARATIONS!C$5:D$292,2,FALSE)="","NOTDECLARED",VLOOKUP(F242,DECLARATIONS!C$5:D$292,2,FALSE)))</f>
        <v/>
      </c>
      <c r="I242" s="190">
        <f>IF(LOWER(G242)="dnf",1,IF(T242&lt;ScoringTable!C$3,ScoringTable!I$2,VLOOKUP((1000-T242),ScoringTable!H$2:I$95,2)))</f>
        <v>0</v>
      </c>
      <c r="J242" s="186" t="str" cm="1">
        <f t="array" ref="J242">IF(OR(ISBLANK(G242),G242=0), "", IF(NOT(ISNUMBER(G242)), "Not a valid time", IF(E242="","", IF(RIGHT(E242)="B", _xlfn.IFS(G242&gt;Data!$Z$8,"...",G242&gt;Data!$AA$8,"Stage 1",G242&gt;Data!$AB$8,"Stage 2",G242&gt;Data!$AC$8,"Stage 3",G242&gt;Data!$AD$8,"Stage 4",G242&gt;Data!$AE$8,"Stage 5",G242&gt;Data!$AF$8,"Stage 6",G242&gt;Data!$AG$8,"Stage 7",G242&gt;Data!$AH$8,"Stage 8",G242&lt;=Data!$AH$8,"Stage 9"), _xlfn.IFS(G242&gt;Data!$Z$19,"...",G242&gt;Data!$AA$19,"Stage 1",G242&gt;Data!$AB$19,"Stage 2",G242&gt;Data!$AC$19,"Stage 3",G242&gt;Data!$AD$19,"Stage 4",G242&gt;Data!$AE$19,"Stage 5",G242&gt;Data!$AF$19,"Stage 6",G242&gt;Data!$AG$19,"Stage 7",G242&gt;Data!$AH$19,"Stage 8",G242&lt;=Data!$AH$19,"Stage 9")))))</f>
        <v/>
      </c>
      <c r="K242" s="266" t="str" cm="1">
        <f t="array" ref="K242">IFERROR(_xlfn.IFNA(
                      _xlfn.IFS(
                      G242="", "",
                      G242=0, "",
                      AND(E242="U9B",G242&lt;=Data!$AI$8), "U9 Boys record",
                      AND(E242="U11B",G242&lt;=Data!$AI$13), "U11 Boys record",
                      AND(E242="U9G",G242&lt;=Data!$AI$19), "U9 Girls record",
                      AND(E242="U11G",G242&lt;=Data!$AI$24), "U11 Girls record"
                       ),""), "")</f>
        <v/>
      </c>
      <c r="L242" s="26"/>
      <c r="P242" s="191">
        <f t="shared" si="15"/>
        <v>0</v>
      </c>
      <c r="Q242" s="192">
        <f t="shared" si="16"/>
        <v>0</v>
      </c>
      <c r="R242" s="193">
        <f t="shared" si="17"/>
        <v>0</v>
      </c>
      <c r="S242" s="192">
        <f t="shared" si="18"/>
        <v>0</v>
      </c>
      <c r="T242" s="194">
        <f t="shared" si="19"/>
        <v>0</v>
      </c>
    </row>
    <row r="243" spans="1:20" s="11" customFormat="1" ht="16" customHeight="1">
      <c r="A243" s="187" t="s">
        <v>3</v>
      </c>
      <c r="B243" s="188" t="str">
        <f>IF(ISNA(VLOOKUP($F243,DECLARATIONS!C$5:D$292,2,FALSE)),"",IF(VLOOKUP($F243,DECLARATIONS!C$5:D$292,2,FALSE)="","NOT DECLARED",IF(ISNA(_xlfn.TEXTBEFORE(VLOOKUP($F243,DECLARATIONS!C$5:D$292,2,FALSE)," ")),VLOOKUP($F243,DECLARATIONS!C$5:D$292,2,FALSE),_xlfn.TEXTBEFORE(VLOOKUP($F243,DECLARATIONS!C$5:D$292,2,FALSE)," "))))</f>
        <v/>
      </c>
      <c r="C243" s="188" t="str">
        <f>IF(ISNA(VLOOKUP($F243,DECLARATIONS!C$5:D$292,2,FALSE)),"",IF(VLOOKUP($F243,DECLARATIONS!C$5:D$292,2,FALSE)="","NOT DECLARED",IF(ISNA(_xlfn.TEXTAFTER(VLOOKUP($F243,DECLARATIONS!C$5:D$292,2,FALSE)," ")),VLOOKUP($F243,DECLARATIONS!C$5:D$292,2,FALSE),_xlfn.TEXTAFTER(VLOOKUP($F243,DECLARATIONS!C$5:D$292,2,FALSE)," "))))</f>
        <v/>
      </c>
      <c r="D243" s="188" t="str">
        <f>IF(ISNA(VLOOKUP($F243,DECLARATIONS!$C$5:$G$292,5,FALSE)),"",IF(VLOOKUP($F243,DECLARATIONS!$C$5:$G$292,5,FALSE)="","NOT DECLARED",VLOOKUP($F243,DECLARATIONS!$C$5:$G$292,5,FALSE)))</f>
        <v/>
      </c>
      <c r="E243" s="188" t="str">
        <f>IF(ISNA(VLOOKUP($F243,DECLARATIONS!$C$5:$F$292,4,FALSE)),"",IF(VLOOKUP($F243,DECLARATIONS!$C$5:$F$292,4,FALSE)="","NOT DECLARED",VLOOKUP($F243,DECLARATIONS!$C$5:$F$292,4,FALSE)&amp;LEFT(VLOOKUP($F243,DECLARATIONS!$C$5:$H$292,6,FALSE))))</f>
        <v/>
      </c>
      <c r="F243" s="91"/>
      <c r="G243" s="189">
        <v>0</v>
      </c>
      <c r="H243" s="188" t="str">
        <f>IF(ISNA(VLOOKUP(F243,DECLARATIONS!C$5:D$292,2,FALSE)),"",IF(VLOOKUP(F243,DECLARATIONS!C$5:D$292,2,FALSE)="","NOTDECLARED",VLOOKUP(F243,DECLARATIONS!C$5:D$292,2,FALSE)))</f>
        <v/>
      </c>
      <c r="I243" s="190">
        <f>IF(LOWER(G243)="dnf",1,IF(T243&lt;ScoringTable!C$3,ScoringTable!I$2,VLOOKUP((1000-T243),ScoringTable!H$2:I$95,2)))</f>
        <v>0</v>
      </c>
      <c r="J243" s="186" t="str" cm="1">
        <f t="array" ref="J243">IF(OR(ISBLANK(G243),G243=0), "", IF(NOT(ISNUMBER(G243)), "Not a valid time", IF(E243="","", IF(RIGHT(E243)="B", _xlfn.IFS(G243&gt;Data!$Z$8,"...",G243&gt;Data!$AA$8,"Stage 1",G243&gt;Data!$AB$8,"Stage 2",G243&gt;Data!$AC$8,"Stage 3",G243&gt;Data!$AD$8,"Stage 4",G243&gt;Data!$AE$8,"Stage 5",G243&gt;Data!$AF$8,"Stage 6",G243&gt;Data!$AG$8,"Stage 7",G243&gt;Data!$AH$8,"Stage 8",G243&lt;=Data!$AH$8,"Stage 9"), _xlfn.IFS(G243&gt;Data!$Z$19,"...",G243&gt;Data!$AA$19,"Stage 1",G243&gt;Data!$AB$19,"Stage 2",G243&gt;Data!$AC$19,"Stage 3",G243&gt;Data!$AD$19,"Stage 4",G243&gt;Data!$AE$19,"Stage 5",G243&gt;Data!$AF$19,"Stage 6",G243&gt;Data!$AG$19,"Stage 7",G243&gt;Data!$AH$19,"Stage 8",G243&lt;=Data!$AH$19,"Stage 9")))))</f>
        <v/>
      </c>
      <c r="K243" s="266" t="str" cm="1">
        <f t="array" ref="K243">IFERROR(_xlfn.IFNA(
                      _xlfn.IFS(
                      G243="", "",
                      G243=0, "",
                      AND(E243="U9B",G243&lt;=Data!$AI$8), "U9 Boys record",
                      AND(E243="U11B",G243&lt;=Data!$AI$13), "U11 Boys record",
                      AND(E243="U9G",G243&lt;=Data!$AI$19), "U9 Girls record",
                      AND(E243="U11G",G243&lt;=Data!$AI$24), "U11 Girls record"
                       ),""), "")</f>
        <v/>
      </c>
      <c r="L243" s="26"/>
      <c r="P243" s="191">
        <f t="shared" si="15"/>
        <v>0</v>
      </c>
      <c r="Q243" s="192">
        <f t="shared" si="16"/>
        <v>0</v>
      </c>
      <c r="R243" s="193">
        <f t="shared" si="17"/>
        <v>0</v>
      </c>
      <c r="S243" s="192">
        <f t="shared" si="18"/>
        <v>0</v>
      </c>
      <c r="T243" s="194">
        <f t="shared" si="19"/>
        <v>0</v>
      </c>
    </row>
    <row r="244" spans="1:20" s="11" customFormat="1" ht="16" customHeight="1">
      <c r="A244" s="187" t="s">
        <v>3</v>
      </c>
      <c r="B244" s="188" t="str">
        <f>IF(ISNA(VLOOKUP($F244,DECLARATIONS!C$5:D$292,2,FALSE)),"",IF(VLOOKUP($F244,DECLARATIONS!C$5:D$292,2,FALSE)="","NOT DECLARED",IF(ISNA(_xlfn.TEXTBEFORE(VLOOKUP($F244,DECLARATIONS!C$5:D$292,2,FALSE)," ")),VLOOKUP($F244,DECLARATIONS!C$5:D$292,2,FALSE),_xlfn.TEXTBEFORE(VLOOKUP($F244,DECLARATIONS!C$5:D$292,2,FALSE)," "))))</f>
        <v/>
      </c>
      <c r="C244" s="188" t="str">
        <f>IF(ISNA(VLOOKUP($F244,DECLARATIONS!C$5:D$292,2,FALSE)),"",IF(VLOOKUP($F244,DECLARATIONS!C$5:D$292,2,FALSE)="","NOT DECLARED",IF(ISNA(_xlfn.TEXTAFTER(VLOOKUP($F244,DECLARATIONS!C$5:D$292,2,FALSE)," ")),VLOOKUP($F244,DECLARATIONS!C$5:D$292,2,FALSE),_xlfn.TEXTAFTER(VLOOKUP($F244,DECLARATIONS!C$5:D$292,2,FALSE)," "))))</f>
        <v/>
      </c>
      <c r="D244" s="188" t="str">
        <f>IF(ISNA(VLOOKUP($F244,DECLARATIONS!$C$5:$G$292,5,FALSE)),"",IF(VLOOKUP($F244,DECLARATIONS!$C$5:$G$292,5,FALSE)="","NOT DECLARED",VLOOKUP($F244,DECLARATIONS!$C$5:$G$292,5,FALSE)))</f>
        <v/>
      </c>
      <c r="E244" s="188" t="str">
        <f>IF(ISNA(VLOOKUP($F244,DECLARATIONS!$C$5:$F$292,4,FALSE)),"",IF(VLOOKUP($F244,DECLARATIONS!$C$5:$F$292,4,FALSE)="","NOT DECLARED",VLOOKUP($F244,DECLARATIONS!$C$5:$F$292,4,FALSE)&amp;LEFT(VLOOKUP($F244,DECLARATIONS!$C$5:$H$292,6,FALSE))))</f>
        <v/>
      </c>
      <c r="F244" s="91"/>
      <c r="G244" s="189">
        <v>0</v>
      </c>
      <c r="H244" s="188" t="str">
        <f>IF(ISNA(VLOOKUP(F244,DECLARATIONS!C$5:D$292,2,FALSE)),"",IF(VLOOKUP(F244,DECLARATIONS!C$5:D$292,2,FALSE)="","NOTDECLARED",VLOOKUP(F244,DECLARATIONS!C$5:D$292,2,FALSE)))</f>
        <v/>
      </c>
      <c r="I244" s="190">
        <f>IF(LOWER(G244)="dnf",1,IF(T244&lt;ScoringTable!C$3,ScoringTable!I$2,VLOOKUP((1000-T244),ScoringTable!H$2:I$95,2)))</f>
        <v>0</v>
      </c>
      <c r="J244" s="186" t="str" cm="1">
        <f t="array" ref="J244">IF(OR(ISBLANK(G244),G244=0), "", IF(NOT(ISNUMBER(G244)), "Not a valid time", IF(E244="","", IF(RIGHT(E244)="B", _xlfn.IFS(G244&gt;Data!$Z$8,"...",G244&gt;Data!$AA$8,"Stage 1",G244&gt;Data!$AB$8,"Stage 2",G244&gt;Data!$AC$8,"Stage 3",G244&gt;Data!$AD$8,"Stage 4",G244&gt;Data!$AE$8,"Stage 5",G244&gt;Data!$AF$8,"Stage 6",G244&gt;Data!$AG$8,"Stage 7",G244&gt;Data!$AH$8,"Stage 8",G244&lt;=Data!$AH$8,"Stage 9"), _xlfn.IFS(G244&gt;Data!$Z$19,"...",G244&gt;Data!$AA$19,"Stage 1",G244&gt;Data!$AB$19,"Stage 2",G244&gt;Data!$AC$19,"Stage 3",G244&gt;Data!$AD$19,"Stage 4",G244&gt;Data!$AE$19,"Stage 5",G244&gt;Data!$AF$19,"Stage 6",G244&gt;Data!$AG$19,"Stage 7",G244&gt;Data!$AH$19,"Stage 8",G244&lt;=Data!$AH$19,"Stage 9")))))</f>
        <v/>
      </c>
      <c r="K244" s="266" t="str" cm="1">
        <f t="array" ref="K244">IFERROR(_xlfn.IFNA(
                      _xlfn.IFS(
                      G244="", "",
                      G244=0, "",
                      AND(E244="U9B",G244&lt;=Data!$AI$8), "U9 Boys record",
                      AND(E244="U11B",G244&lt;=Data!$AI$13), "U11 Boys record",
                      AND(E244="U9G",G244&lt;=Data!$AI$19), "U9 Girls record",
                      AND(E244="U11G",G244&lt;=Data!$AI$24), "U11 Girls record"
                       ),""), "")</f>
        <v/>
      </c>
      <c r="L244" s="26"/>
      <c r="P244" s="191">
        <f t="shared" si="15"/>
        <v>0</v>
      </c>
      <c r="Q244" s="192">
        <f t="shared" si="16"/>
        <v>0</v>
      </c>
      <c r="R244" s="193">
        <f t="shared" si="17"/>
        <v>0</v>
      </c>
      <c r="S244" s="192">
        <f t="shared" si="18"/>
        <v>0</v>
      </c>
      <c r="T244" s="194">
        <f t="shared" si="19"/>
        <v>0</v>
      </c>
    </row>
    <row r="245" spans="1:20" s="11" customFormat="1" ht="16" customHeight="1">
      <c r="A245" s="187" t="s">
        <v>3</v>
      </c>
      <c r="B245" s="188" t="str">
        <f>IF(ISNA(VLOOKUP($F245,DECLARATIONS!C$5:D$292,2,FALSE)),"",IF(VLOOKUP($F245,DECLARATIONS!C$5:D$292,2,FALSE)="","NOT DECLARED",IF(ISNA(_xlfn.TEXTBEFORE(VLOOKUP($F245,DECLARATIONS!C$5:D$292,2,FALSE)," ")),VLOOKUP($F245,DECLARATIONS!C$5:D$292,2,FALSE),_xlfn.TEXTBEFORE(VLOOKUP($F245,DECLARATIONS!C$5:D$292,2,FALSE)," "))))</f>
        <v/>
      </c>
      <c r="C245" s="188" t="str">
        <f>IF(ISNA(VLOOKUP($F245,DECLARATIONS!C$5:D$292,2,FALSE)),"",IF(VLOOKUP($F245,DECLARATIONS!C$5:D$292,2,FALSE)="","NOT DECLARED",IF(ISNA(_xlfn.TEXTAFTER(VLOOKUP($F245,DECLARATIONS!C$5:D$292,2,FALSE)," ")),VLOOKUP($F245,DECLARATIONS!C$5:D$292,2,FALSE),_xlfn.TEXTAFTER(VLOOKUP($F245,DECLARATIONS!C$5:D$292,2,FALSE)," "))))</f>
        <v/>
      </c>
      <c r="D245" s="188" t="str">
        <f>IF(ISNA(VLOOKUP($F245,DECLARATIONS!$C$5:$G$292,5,FALSE)),"",IF(VLOOKUP($F245,DECLARATIONS!$C$5:$G$292,5,FALSE)="","NOT DECLARED",VLOOKUP($F245,DECLARATIONS!$C$5:$G$292,5,FALSE)))</f>
        <v/>
      </c>
      <c r="E245" s="188" t="str">
        <f>IF(ISNA(VLOOKUP($F245,DECLARATIONS!$C$5:$F$292,4,FALSE)),"",IF(VLOOKUP($F245,DECLARATIONS!$C$5:$F$292,4,FALSE)="","NOT DECLARED",VLOOKUP($F245,DECLARATIONS!$C$5:$F$292,4,FALSE)&amp;LEFT(VLOOKUP($F245,DECLARATIONS!$C$5:$H$292,6,FALSE))))</f>
        <v/>
      </c>
      <c r="F245" s="91"/>
      <c r="G245" s="189">
        <v>0</v>
      </c>
      <c r="H245" s="188" t="str">
        <f>IF(ISNA(VLOOKUP(F245,DECLARATIONS!C$5:D$292,2,FALSE)),"",IF(VLOOKUP(F245,DECLARATIONS!C$5:D$292,2,FALSE)="","NOTDECLARED",VLOOKUP(F245,DECLARATIONS!C$5:D$292,2,FALSE)))</f>
        <v/>
      </c>
      <c r="I245" s="190">
        <f>IF(LOWER(G245)="dnf",1,IF(T245&lt;ScoringTable!C$3,ScoringTable!I$2,VLOOKUP((1000-T245),ScoringTable!H$2:I$95,2)))</f>
        <v>0</v>
      </c>
      <c r="J245" s="186" t="str" cm="1">
        <f t="array" ref="J245">IF(OR(ISBLANK(G245),G245=0), "", IF(NOT(ISNUMBER(G245)), "Not a valid time", IF(E245="","", IF(RIGHT(E245)="B", _xlfn.IFS(G245&gt;Data!$Z$8,"...",G245&gt;Data!$AA$8,"Stage 1",G245&gt;Data!$AB$8,"Stage 2",G245&gt;Data!$AC$8,"Stage 3",G245&gt;Data!$AD$8,"Stage 4",G245&gt;Data!$AE$8,"Stage 5",G245&gt;Data!$AF$8,"Stage 6",G245&gt;Data!$AG$8,"Stage 7",G245&gt;Data!$AH$8,"Stage 8",G245&lt;=Data!$AH$8,"Stage 9"), _xlfn.IFS(G245&gt;Data!$Z$19,"...",G245&gt;Data!$AA$19,"Stage 1",G245&gt;Data!$AB$19,"Stage 2",G245&gt;Data!$AC$19,"Stage 3",G245&gt;Data!$AD$19,"Stage 4",G245&gt;Data!$AE$19,"Stage 5",G245&gt;Data!$AF$19,"Stage 6",G245&gt;Data!$AG$19,"Stage 7",G245&gt;Data!$AH$19,"Stage 8",G245&lt;=Data!$AH$19,"Stage 9")))))</f>
        <v/>
      </c>
      <c r="K245" s="266" t="str" cm="1">
        <f t="array" ref="K245">IFERROR(_xlfn.IFNA(
                      _xlfn.IFS(
                      G245="", "",
                      G245=0, "",
                      AND(E245="U9B",G245&lt;=Data!$AI$8), "U9 Boys record",
                      AND(E245="U11B",G245&lt;=Data!$AI$13), "U11 Boys record",
                      AND(E245="U9G",G245&lt;=Data!$AI$19), "U9 Girls record",
                      AND(E245="U11G",G245&lt;=Data!$AI$24), "U11 Girls record"
                       ),""), "")</f>
        <v/>
      </c>
      <c r="L245" s="26"/>
      <c r="P245" s="191">
        <f t="shared" si="15"/>
        <v>0</v>
      </c>
      <c r="Q245" s="192">
        <f t="shared" si="16"/>
        <v>0</v>
      </c>
      <c r="R245" s="193">
        <f t="shared" si="17"/>
        <v>0</v>
      </c>
      <c r="S245" s="192">
        <f t="shared" si="18"/>
        <v>0</v>
      </c>
      <c r="T245" s="194">
        <f t="shared" si="19"/>
        <v>0</v>
      </c>
    </row>
    <row r="246" spans="1:20" s="11" customFormat="1" ht="16" customHeight="1">
      <c r="A246" s="187" t="s">
        <v>3</v>
      </c>
      <c r="B246" s="188" t="str">
        <f>IF(ISNA(VLOOKUP($F246,DECLARATIONS!C$5:D$292,2,FALSE)),"",IF(VLOOKUP($F246,DECLARATIONS!C$5:D$292,2,FALSE)="","NOT DECLARED",IF(ISNA(_xlfn.TEXTBEFORE(VLOOKUP($F246,DECLARATIONS!C$5:D$292,2,FALSE)," ")),VLOOKUP($F246,DECLARATIONS!C$5:D$292,2,FALSE),_xlfn.TEXTBEFORE(VLOOKUP($F246,DECLARATIONS!C$5:D$292,2,FALSE)," "))))</f>
        <v/>
      </c>
      <c r="C246" s="188" t="str">
        <f>IF(ISNA(VLOOKUP($F246,DECLARATIONS!C$5:D$292,2,FALSE)),"",IF(VLOOKUP($F246,DECLARATIONS!C$5:D$292,2,FALSE)="","NOT DECLARED",IF(ISNA(_xlfn.TEXTAFTER(VLOOKUP($F246,DECLARATIONS!C$5:D$292,2,FALSE)," ")),VLOOKUP($F246,DECLARATIONS!C$5:D$292,2,FALSE),_xlfn.TEXTAFTER(VLOOKUP($F246,DECLARATIONS!C$5:D$292,2,FALSE)," "))))</f>
        <v/>
      </c>
      <c r="D246" s="188" t="str">
        <f>IF(ISNA(VLOOKUP($F246,DECLARATIONS!$C$5:$G$292,5,FALSE)),"",IF(VLOOKUP($F246,DECLARATIONS!$C$5:$G$292,5,FALSE)="","NOT DECLARED",VLOOKUP($F246,DECLARATIONS!$C$5:$G$292,5,FALSE)))</f>
        <v/>
      </c>
      <c r="E246" s="188" t="str">
        <f>IF(ISNA(VLOOKUP($F246,DECLARATIONS!$C$5:$F$292,4,FALSE)),"",IF(VLOOKUP($F246,DECLARATIONS!$C$5:$F$292,4,FALSE)="","NOT DECLARED",VLOOKUP($F246,DECLARATIONS!$C$5:$F$292,4,FALSE)&amp;LEFT(VLOOKUP($F246,DECLARATIONS!$C$5:$H$292,6,FALSE))))</f>
        <v/>
      </c>
      <c r="F246" s="91"/>
      <c r="G246" s="189">
        <v>0</v>
      </c>
      <c r="H246" s="188" t="str">
        <f>IF(ISNA(VLOOKUP(F246,DECLARATIONS!C$5:D$292,2,FALSE)),"",IF(VLOOKUP(F246,DECLARATIONS!C$5:D$292,2,FALSE)="","NOTDECLARED",VLOOKUP(F246,DECLARATIONS!C$5:D$292,2,FALSE)))</f>
        <v/>
      </c>
      <c r="I246" s="190">
        <f>IF(LOWER(G246)="dnf",1,IF(T246&lt;ScoringTable!C$3,ScoringTable!I$2,VLOOKUP((1000-T246),ScoringTable!H$2:I$95,2)))</f>
        <v>0</v>
      </c>
      <c r="J246" s="186" t="str" cm="1">
        <f t="array" ref="J246">IF(OR(ISBLANK(G246),G246=0), "", IF(NOT(ISNUMBER(G246)), "Not a valid time", IF(E246="","", IF(RIGHT(E246)="B", _xlfn.IFS(G246&gt;Data!$Z$8,"...",G246&gt;Data!$AA$8,"Stage 1",G246&gt;Data!$AB$8,"Stage 2",G246&gt;Data!$AC$8,"Stage 3",G246&gt;Data!$AD$8,"Stage 4",G246&gt;Data!$AE$8,"Stage 5",G246&gt;Data!$AF$8,"Stage 6",G246&gt;Data!$AG$8,"Stage 7",G246&gt;Data!$AH$8,"Stage 8",G246&lt;=Data!$AH$8,"Stage 9"), _xlfn.IFS(G246&gt;Data!$Z$19,"...",G246&gt;Data!$AA$19,"Stage 1",G246&gt;Data!$AB$19,"Stage 2",G246&gt;Data!$AC$19,"Stage 3",G246&gt;Data!$AD$19,"Stage 4",G246&gt;Data!$AE$19,"Stage 5",G246&gt;Data!$AF$19,"Stage 6",G246&gt;Data!$AG$19,"Stage 7",G246&gt;Data!$AH$19,"Stage 8",G246&lt;=Data!$AH$19,"Stage 9")))))</f>
        <v/>
      </c>
      <c r="K246" s="266" t="str" cm="1">
        <f t="array" ref="K246">IFERROR(_xlfn.IFNA(
                      _xlfn.IFS(
                      G246="", "",
                      G246=0, "",
                      AND(E246="U9B",G246&lt;=Data!$AI$8), "U9 Boys record",
                      AND(E246="U11B",G246&lt;=Data!$AI$13), "U11 Boys record",
                      AND(E246="U9G",G246&lt;=Data!$AI$19), "U9 Girls record",
                      AND(E246="U11G",G246&lt;=Data!$AI$24), "U11 Girls record"
                       ),""), "")</f>
        <v/>
      </c>
      <c r="L246" s="26"/>
      <c r="P246" s="191">
        <f t="shared" si="15"/>
        <v>0</v>
      </c>
      <c r="Q246" s="192">
        <f t="shared" si="16"/>
        <v>0</v>
      </c>
      <c r="R246" s="193">
        <f t="shared" si="17"/>
        <v>0</v>
      </c>
      <c r="S246" s="192">
        <f t="shared" si="18"/>
        <v>0</v>
      </c>
      <c r="T246" s="194">
        <f t="shared" si="19"/>
        <v>0</v>
      </c>
    </row>
    <row r="247" spans="1:20" s="11" customFormat="1" ht="16" customHeight="1">
      <c r="A247" s="187" t="s">
        <v>3</v>
      </c>
      <c r="B247" s="188" t="str">
        <f>IF(ISNA(VLOOKUP($F247,DECLARATIONS!C$5:D$292,2,FALSE)),"",IF(VLOOKUP($F247,DECLARATIONS!C$5:D$292,2,FALSE)="","NOT DECLARED",IF(ISNA(_xlfn.TEXTBEFORE(VLOOKUP($F247,DECLARATIONS!C$5:D$292,2,FALSE)," ")),VLOOKUP($F247,DECLARATIONS!C$5:D$292,2,FALSE),_xlfn.TEXTBEFORE(VLOOKUP($F247,DECLARATIONS!C$5:D$292,2,FALSE)," "))))</f>
        <v/>
      </c>
      <c r="C247" s="188" t="str">
        <f>IF(ISNA(VLOOKUP($F247,DECLARATIONS!C$5:D$292,2,FALSE)),"",IF(VLOOKUP($F247,DECLARATIONS!C$5:D$292,2,FALSE)="","NOT DECLARED",IF(ISNA(_xlfn.TEXTAFTER(VLOOKUP($F247,DECLARATIONS!C$5:D$292,2,FALSE)," ")),VLOOKUP($F247,DECLARATIONS!C$5:D$292,2,FALSE),_xlfn.TEXTAFTER(VLOOKUP($F247,DECLARATIONS!C$5:D$292,2,FALSE)," "))))</f>
        <v/>
      </c>
      <c r="D247" s="188" t="str">
        <f>IF(ISNA(VLOOKUP($F247,DECLARATIONS!$C$5:$G$292,5,FALSE)),"",IF(VLOOKUP($F247,DECLARATIONS!$C$5:$G$292,5,FALSE)="","NOT DECLARED",VLOOKUP($F247,DECLARATIONS!$C$5:$G$292,5,FALSE)))</f>
        <v/>
      </c>
      <c r="E247" s="188" t="str">
        <f>IF(ISNA(VLOOKUP($F247,DECLARATIONS!$C$5:$F$292,4,FALSE)),"",IF(VLOOKUP($F247,DECLARATIONS!$C$5:$F$292,4,FALSE)="","NOT DECLARED",VLOOKUP($F247,DECLARATIONS!$C$5:$F$292,4,FALSE)&amp;LEFT(VLOOKUP($F247,DECLARATIONS!$C$5:$H$292,6,FALSE))))</f>
        <v/>
      </c>
      <c r="F247" s="91"/>
      <c r="G247" s="189">
        <v>0</v>
      </c>
      <c r="H247" s="188" t="str">
        <f>IF(ISNA(VLOOKUP(F247,DECLARATIONS!C$5:D$292,2,FALSE)),"",IF(VLOOKUP(F247,DECLARATIONS!C$5:D$292,2,FALSE)="","NOTDECLARED",VLOOKUP(F247,DECLARATIONS!C$5:D$292,2,FALSE)))</f>
        <v/>
      </c>
      <c r="I247" s="190">
        <f>IF(LOWER(G247)="dnf",1,IF(T247&lt;ScoringTable!C$3,ScoringTable!I$2,VLOOKUP((1000-T247),ScoringTable!H$2:I$95,2)))</f>
        <v>0</v>
      </c>
      <c r="J247" s="186" t="str" cm="1">
        <f t="array" ref="J247">IF(OR(ISBLANK(G247),G247=0), "", IF(NOT(ISNUMBER(G247)), "Not a valid time", IF(E247="","", IF(RIGHT(E247)="B", _xlfn.IFS(G247&gt;Data!$Z$8,"...",G247&gt;Data!$AA$8,"Stage 1",G247&gt;Data!$AB$8,"Stage 2",G247&gt;Data!$AC$8,"Stage 3",G247&gt;Data!$AD$8,"Stage 4",G247&gt;Data!$AE$8,"Stage 5",G247&gt;Data!$AF$8,"Stage 6",G247&gt;Data!$AG$8,"Stage 7",G247&gt;Data!$AH$8,"Stage 8",G247&lt;=Data!$AH$8,"Stage 9"), _xlfn.IFS(G247&gt;Data!$Z$19,"...",G247&gt;Data!$AA$19,"Stage 1",G247&gt;Data!$AB$19,"Stage 2",G247&gt;Data!$AC$19,"Stage 3",G247&gt;Data!$AD$19,"Stage 4",G247&gt;Data!$AE$19,"Stage 5",G247&gt;Data!$AF$19,"Stage 6",G247&gt;Data!$AG$19,"Stage 7",G247&gt;Data!$AH$19,"Stage 8",G247&lt;=Data!$AH$19,"Stage 9")))))</f>
        <v/>
      </c>
      <c r="K247" s="266" t="str" cm="1">
        <f t="array" ref="K247">IFERROR(_xlfn.IFNA(
                      _xlfn.IFS(
                      G247="", "",
                      G247=0, "",
                      AND(E247="U9B",G247&lt;=Data!$AI$8), "U9 Boys record",
                      AND(E247="U11B",G247&lt;=Data!$AI$13), "U11 Boys record",
                      AND(E247="U9G",G247&lt;=Data!$AI$19), "U9 Girls record",
                      AND(E247="U11G",G247&lt;=Data!$AI$24), "U11 Girls record"
                       ),""), "")</f>
        <v/>
      </c>
      <c r="L247" s="26"/>
      <c r="P247" s="191">
        <f t="shared" si="15"/>
        <v>0</v>
      </c>
      <c r="Q247" s="192">
        <f t="shared" si="16"/>
        <v>0</v>
      </c>
      <c r="R247" s="193">
        <f t="shared" si="17"/>
        <v>0</v>
      </c>
      <c r="S247" s="192">
        <f t="shared" si="18"/>
        <v>0</v>
      </c>
      <c r="T247" s="194">
        <f t="shared" si="19"/>
        <v>0</v>
      </c>
    </row>
    <row r="248" spans="1:20" s="11" customFormat="1" ht="16" customHeight="1">
      <c r="A248" s="187" t="s">
        <v>3</v>
      </c>
      <c r="B248" s="188" t="str">
        <f>IF(ISNA(VLOOKUP($F248,DECLARATIONS!C$5:D$292,2,FALSE)),"",IF(VLOOKUP($F248,DECLARATIONS!C$5:D$292,2,FALSE)="","NOT DECLARED",IF(ISNA(_xlfn.TEXTBEFORE(VLOOKUP($F248,DECLARATIONS!C$5:D$292,2,FALSE)," ")),VLOOKUP($F248,DECLARATIONS!C$5:D$292,2,FALSE),_xlfn.TEXTBEFORE(VLOOKUP($F248,DECLARATIONS!C$5:D$292,2,FALSE)," "))))</f>
        <v/>
      </c>
      <c r="C248" s="188" t="str">
        <f>IF(ISNA(VLOOKUP($F248,DECLARATIONS!C$5:D$292,2,FALSE)),"",IF(VLOOKUP($F248,DECLARATIONS!C$5:D$292,2,FALSE)="","NOT DECLARED",IF(ISNA(_xlfn.TEXTAFTER(VLOOKUP($F248,DECLARATIONS!C$5:D$292,2,FALSE)," ")),VLOOKUP($F248,DECLARATIONS!C$5:D$292,2,FALSE),_xlfn.TEXTAFTER(VLOOKUP($F248,DECLARATIONS!C$5:D$292,2,FALSE)," "))))</f>
        <v/>
      </c>
      <c r="D248" s="188" t="str">
        <f>IF(ISNA(VLOOKUP($F248,DECLARATIONS!$C$5:$G$292,5,FALSE)),"",IF(VLOOKUP($F248,DECLARATIONS!$C$5:$G$292,5,FALSE)="","NOT DECLARED",VLOOKUP($F248,DECLARATIONS!$C$5:$G$292,5,FALSE)))</f>
        <v/>
      </c>
      <c r="E248" s="188" t="str">
        <f>IF(ISNA(VLOOKUP($F248,DECLARATIONS!$C$5:$F$292,4,FALSE)),"",IF(VLOOKUP($F248,DECLARATIONS!$C$5:$F$292,4,FALSE)="","NOT DECLARED",VLOOKUP($F248,DECLARATIONS!$C$5:$F$292,4,FALSE)&amp;LEFT(VLOOKUP($F248,DECLARATIONS!$C$5:$H$292,6,FALSE))))</f>
        <v/>
      </c>
      <c r="F248" s="91"/>
      <c r="G248" s="189">
        <v>0</v>
      </c>
      <c r="H248" s="188" t="str">
        <f>IF(ISNA(VLOOKUP(F248,DECLARATIONS!C$5:D$292,2,FALSE)),"",IF(VLOOKUP(F248,DECLARATIONS!C$5:D$292,2,FALSE)="","NOTDECLARED",VLOOKUP(F248,DECLARATIONS!C$5:D$292,2,FALSE)))</f>
        <v/>
      </c>
      <c r="I248" s="190">
        <f>IF(LOWER(G248)="dnf",1,IF(T248&lt;ScoringTable!C$3,ScoringTable!I$2,VLOOKUP((1000-T248),ScoringTable!H$2:I$95,2)))</f>
        <v>0</v>
      </c>
      <c r="J248" s="186" t="str" cm="1">
        <f t="array" ref="J248">IF(OR(ISBLANK(G248),G248=0), "", IF(NOT(ISNUMBER(G248)), "Not a valid time", IF(E248="","", IF(RIGHT(E248)="B", _xlfn.IFS(G248&gt;Data!$Z$8,"...",G248&gt;Data!$AA$8,"Stage 1",G248&gt;Data!$AB$8,"Stage 2",G248&gt;Data!$AC$8,"Stage 3",G248&gt;Data!$AD$8,"Stage 4",G248&gt;Data!$AE$8,"Stage 5",G248&gt;Data!$AF$8,"Stage 6",G248&gt;Data!$AG$8,"Stage 7",G248&gt;Data!$AH$8,"Stage 8",G248&lt;=Data!$AH$8,"Stage 9"), _xlfn.IFS(G248&gt;Data!$Z$19,"...",G248&gt;Data!$AA$19,"Stage 1",G248&gt;Data!$AB$19,"Stage 2",G248&gt;Data!$AC$19,"Stage 3",G248&gt;Data!$AD$19,"Stage 4",G248&gt;Data!$AE$19,"Stage 5",G248&gt;Data!$AF$19,"Stage 6",G248&gt;Data!$AG$19,"Stage 7",G248&gt;Data!$AH$19,"Stage 8",G248&lt;=Data!$AH$19,"Stage 9")))))</f>
        <v/>
      </c>
      <c r="K248" s="266" t="str" cm="1">
        <f t="array" ref="K248">IFERROR(_xlfn.IFNA(
                      _xlfn.IFS(
                      G248="", "",
                      G248=0, "",
                      AND(E248="U9B",G248&lt;=Data!$AI$8), "U9 Boys record",
                      AND(E248="U11B",G248&lt;=Data!$AI$13), "U11 Boys record",
                      AND(E248="U9G",G248&lt;=Data!$AI$19), "U9 Girls record",
                      AND(E248="U11G",G248&lt;=Data!$AI$24), "U11 Girls record"
                       ),""), "")</f>
        <v/>
      </c>
      <c r="L248" s="26"/>
      <c r="P248" s="191">
        <f t="shared" si="15"/>
        <v>0</v>
      </c>
      <c r="Q248" s="192">
        <f t="shared" si="16"/>
        <v>0</v>
      </c>
      <c r="R248" s="193">
        <f t="shared" si="17"/>
        <v>0</v>
      </c>
      <c r="S248" s="192">
        <f t="shared" si="18"/>
        <v>0</v>
      </c>
      <c r="T248" s="194">
        <f t="shared" si="19"/>
        <v>0</v>
      </c>
    </row>
    <row r="249" spans="1:20" s="11" customFormat="1" ht="16" customHeight="1">
      <c r="A249" s="187" t="s">
        <v>3</v>
      </c>
      <c r="B249" s="188" t="str">
        <f>IF(ISNA(VLOOKUP($F249,DECLARATIONS!C$5:D$292,2,FALSE)),"",IF(VLOOKUP($F249,DECLARATIONS!C$5:D$292,2,FALSE)="","NOT DECLARED",IF(ISNA(_xlfn.TEXTBEFORE(VLOOKUP($F249,DECLARATIONS!C$5:D$292,2,FALSE)," ")),VLOOKUP($F249,DECLARATIONS!C$5:D$292,2,FALSE),_xlfn.TEXTBEFORE(VLOOKUP($F249,DECLARATIONS!C$5:D$292,2,FALSE)," "))))</f>
        <v/>
      </c>
      <c r="C249" s="188" t="str">
        <f>IF(ISNA(VLOOKUP($F249,DECLARATIONS!C$5:D$292,2,FALSE)),"",IF(VLOOKUP($F249,DECLARATIONS!C$5:D$292,2,FALSE)="","NOT DECLARED",IF(ISNA(_xlfn.TEXTAFTER(VLOOKUP($F249,DECLARATIONS!C$5:D$292,2,FALSE)," ")),VLOOKUP($F249,DECLARATIONS!C$5:D$292,2,FALSE),_xlfn.TEXTAFTER(VLOOKUP($F249,DECLARATIONS!C$5:D$292,2,FALSE)," "))))</f>
        <v/>
      </c>
      <c r="D249" s="188" t="str">
        <f>IF(ISNA(VLOOKUP($F249,DECLARATIONS!$C$5:$G$292,5,FALSE)),"",IF(VLOOKUP($F249,DECLARATIONS!$C$5:$G$292,5,FALSE)="","NOT DECLARED",VLOOKUP($F249,DECLARATIONS!$C$5:$G$292,5,FALSE)))</f>
        <v/>
      </c>
      <c r="E249" s="188" t="str">
        <f>IF(ISNA(VLOOKUP($F249,DECLARATIONS!$C$5:$F$292,4,FALSE)),"",IF(VLOOKUP($F249,DECLARATIONS!$C$5:$F$292,4,FALSE)="","NOT DECLARED",VLOOKUP($F249,DECLARATIONS!$C$5:$F$292,4,FALSE)&amp;LEFT(VLOOKUP($F249,DECLARATIONS!$C$5:$H$292,6,FALSE))))</f>
        <v/>
      </c>
      <c r="F249" s="91"/>
      <c r="G249" s="189">
        <v>0</v>
      </c>
      <c r="H249" s="188" t="str">
        <f>IF(ISNA(VLOOKUP(F249,DECLARATIONS!C$5:D$292,2,FALSE)),"",IF(VLOOKUP(F249,DECLARATIONS!C$5:D$292,2,FALSE)="","NOTDECLARED",VLOOKUP(F249,DECLARATIONS!C$5:D$292,2,FALSE)))</f>
        <v/>
      </c>
      <c r="I249" s="190">
        <f>IF(LOWER(G249)="dnf",1,IF(T249&lt;ScoringTable!C$3,ScoringTable!I$2,VLOOKUP((1000-T249),ScoringTable!H$2:I$95,2)))</f>
        <v>0</v>
      </c>
      <c r="J249" s="186" t="str" cm="1">
        <f t="array" ref="J249">IF(OR(ISBLANK(G249),G249=0), "", IF(NOT(ISNUMBER(G249)), "Not a valid time", IF(E249="","", IF(RIGHT(E249)="B", _xlfn.IFS(G249&gt;Data!$Z$8,"...",G249&gt;Data!$AA$8,"Stage 1",G249&gt;Data!$AB$8,"Stage 2",G249&gt;Data!$AC$8,"Stage 3",G249&gt;Data!$AD$8,"Stage 4",G249&gt;Data!$AE$8,"Stage 5",G249&gt;Data!$AF$8,"Stage 6",G249&gt;Data!$AG$8,"Stage 7",G249&gt;Data!$AH$8,"Stage 8",G249&lt;=Data!$AH$8,"Stage 9"), _xlfn.IFS(G249&gt;Data!$Z$19,"...",G249&gt;Data!$AA$19,"Stage 1",G249&gt;Data!$AB$19,"Stage 2",G249&gt;Data!$AC$19,"Stage 3",G249&gt;Data!$AD$19,"Stage 4",G249&gt;Data!$AE$19,"Stage 5",G249&gt;Data!$AF$19,"Stage 6",G249&gt;Data!$AG$19,"Stage 7",G249&gt;Data!$AH$19,"Stage 8",G249&lt;=Data!$AH$19,"Stage 9")))))</f>
        <v/>
      </c>
      <c r="K249" s="266" t="str" cm="1">
        <f t="array" ref="K249">IFERROR(_xlfn.IFNA(
                      _xlfn.IFS(
                      G249="", "",
                      G249=0, "",
                      AND(E249="U9B",G249&lt;=Data!$AI$8), "U9 Boys record",
                      AND(E249="U11B",G249&lt;=Data!$AI$13), "U11 Boys record",
                      AND(E249="U9G",G249&lt;=Data!$AI$19), "U9 Girls record",
                      AND(E249="U11G",G249&lt;=Data!$AI$24), "U11 Girls record"
                       ),""), "")</f>
        <v/>
      </c>
      <c r="L249" s="26"/>
      <c r="P249" s="191">
        <f t="shared" si="15"/>
        <v>0</v>
      </c>
      <c r="Q249" s="192">
        <f t="shared" si="16"/>
        <v>0</v>
      </c>
      <c r="R249" s="193">
        <f t="shared" si="17"/>
        <v>0</v>
      </c>
      <c r="S249" s="192">
        <f t="shared" si="18"/>
        <v>0</v>
      </c>
      <c r="T249" s="194">
        <f t="shared" si="19"/>
        <v>0</v>
      </c>
    </row>
    <row r="250" spans="1:20" s="11" customFormat="1" ht="16" customHeight="1">
      <c r="A250" s="187" t="s">
        <v>3</v>
      </c>
      <c r="B250" s="188" t="str">
        <f>IF(ISNA(VLOOKUP($F250,DECLARATIONS!C$5:D$292,2,FALSE)),"",IF(VLOOKUP($F250,DECLARATIONS!C$5:D$292,2,FALSE)="","NOT DECLARED",IF(ISNA(_xlfn.TEXTBEFORE(VLOOKUP($F250,DECLARATIONS!C$5:D$292,2,FALSE)," ")),VLOOKUP($F250,DECLARATIONS!C$5:D$292,2,FALSE),_xlfn.TEXTBEFORE(VLOOKUP($F250,DECLARATIONS!C$5:D$292,2,FALSE)," "))))</f>
        <v/>
      </c>
      <c r="C250" s="188" t="str">
        <f>IF(ISNA(VLOOKUP($F250,DECLARATIONS!C$5:D$292,2,FALSE)),"",IF(VLOOKUP($F250,DECLARATIONS!C$5:D$292,2,FALSE)="","NOT DECLARED",IF(ISNA(_xlfn.TEXTAFTER(VLOOKUP($F250,DECLARATIONS!C$5:D$292,2,FALSE)," ")),VLOOKUP($F250,DECLARATIONS!C$5:D$292,2,FALSE),_xlfn.TEXTAFTER(VLOOKUP($F250,DECLARATIONS!C$5:D$292,2,FALSE)," "))))</f>
        <v/>
      </c>
      <c r="D250" s="188" t="str">
        <f>IF(ISNA(VLOOKUP($F250,DECLARATIONS!$C$5:$G$292,5,FALSE)),"",IF(VLOOKUP($F250,DECLARATIONS!$C$5:$G$292,5,FALSE)="","NOT DECLARED",VLOOKUP($F250,DECLARATIONS!$C$5:$G$292,5,FALSE)))</f>
        <v/>
      </c>
      <c r="E250" s="188" t="str">
        <f>IF(ISNA(VLOOKUP($F250,DECLARATIONS!$C$5:$F$292,4,FALSE)),"",IF(VLOOKUP($F250,DECLARATIONS!$C$5:$F$292,4,FALSE)="","NOT DECLARED",VLOOKUP($F250,DECLARATIONS!$C$5:$F$292,4,FALSE)&amp;LEFT(VLOOKUP($F250,DECLARATIONS!$C$5:$H$292,6,FALSE))))</f>
        <v/>
      </c>
      <c r="F250" s="91"/>
      <c r="G250" s="189">
        <v>0</v>
      </c>
      <c r="H250" s="188" t="str">
        <f>IF(ISNA(VLOOKUP(F250,DECLARATIONS!C$5:D$292,2,FALSE)),"",IF(VLOOKUP(F250,DECLARATIONS!C$5:D$292,2,FALSE)="","NOTDECLARED",VLOOKUP(F250,DECLARATIONS!C$5:D$292,2,FALSE)))</f>
        <v/>
      </c>
      <c r="I250" s="190">
        <f>IF(LOWER(G250)="dnf",1,IF(T250&lt;ScoringTable!C$3,ScoringTable!I$2,VLOOKUP((1000-T250),ScoringTable!H$2:I$95,2)))</f>
        <v>0</v>
      </c>
      <c r="J250" s="186" t="str" cm="1">
        <f t="array" ref="J250">IF(OR(ISBLANK(G250),G250=0), "", IF(NOT(ISNUMBER(G250)), "Not a valid time", IF(E250="","", IF(RIGHT(E250)="B", _xlfn.IFS(G250&gt;Data!$Z$8,"...",G250&gt;Data!$AA$8,"Stage 1",G250&gt;Data!$AB$8,"Stage 2",G250&gt;Data!$AC$8,"Stage 3",G250&gt;Data!$AD$8,"Stage 4",G250&gt;Data!$AE$8,"Stage 5",G250&gt;Data!$AF$8,"Stage 6",G250&gt;Data!$AG$8,"Stage 7",G250&gt;Data!$AH$8,"Stage 8",G250&lt;=Data!$AH$8,"Stage 9"), _xlfn.IFS(G250&gt;Data!$Z$19,"...",G250&gt;Data!$AA$19,"Stage 1",G250&gt;Data!$AB$19,"Stage 2",G250&gt;Data!$AC$19,"Stage 3",G250&gt;Data!$AD$19,"Stage 4",G250&gt;Data!$AE$19,"Stage 5",G250&gt;Data!$AF$19,"Stage 6",G250&gt;Data!$AG$19,"Stage 7",G250&gt;Data!$AH$19,"Stage 8",G250&lt;=Data!$AH$19,"Stage 9")))))</f>
        <v/>
      </c>
      <c r="K250" s="266" t="str" cm="1">
        <f t="array" ref="K250">IFERROR(_xlfn.IFNA(
                      _xlfn.IFS(
                      G250="", "",
                      G250=0, "",
                      AND(E250="U9B",G250&lt;=Data!$AI$8), "U9 Boys record",
                      AND(E250="U11B",G250&lt;=Data!$AI$13), "U11 Boys record",
                      AND(E250="U9G",G250&lt;=Data!$AI$19), "U9 Girls record",
                      AND(E250="U11G",G250&lt;=Data!$AI$24), "U11 Girls record"
                       ),""), "")</f>
        <v/>
      </c>
      <c r="L250" s="26"/>
      <c r="P250" s="191">
        <f t="shared" si="15"/>
        <v>0</v>
      </c>
      <c r="Q250" s="192">
        <f t="shared" si="16"/>
        <v>0</v>
      </c>
      <c r="R250" s="193">
        <f t="shared" si="17"/>
        <v>0</v>
      </c>
      <c r="S250" s="192">
        <f t="shared" si="18"/>
        <v>0</v>
      </c>
      <c r="T250" s="194">
        <f t="shared" si="19"/>
        <v>0</v>
      </c>
    </row>
    <row r="251" spans="1:20" s="11" customFormat="1" ht="16" customHeight="1">
      <c r="A251" s="187" t="s">
        <v>3</v>
      </c>
      <c r="B251" s="188" t="str">
        <f>IF(ISNA(VLOOKUP($F251,DECLARATIONS!C$5:D$292,2,FALSE)),"",IF(VLOOKUP($F251,DECLARATIONS!C$5:D$292,2,FALSE)="","NOT DECLARED",IF(ISNA(_xlfn.TEXTBEFORE(VLOOKUP($F251,DECLARATIONS!C$5:D$292,2,FALSE)," ")),VLOOKUP($F251,DECLARATIONS!C$5:D$292,2,FALSE),_xlfn.TEXTBEFORE(VLOOKUP($F251,DECLARATIONS!C$5:D$292,2,FALSE)," "))))</f>
        <v/>
      </c>
      <c r="C251" s="188" t="str">
        <f>IF(ISNA(VLOOKUP($F251,DECLARATIONS!C$5:D$292,2,FALSE)),"",IF(VLOOKUP($F251,DECLARATIONS!C$5:D$292,2,FALSE)="","NOT DECLARED",IF(ISNA(_xlfn.TEXTAFTER(VLOOKUP($F251,DECLARATIONS!C$5:D$292,2,FALSE)," ")),VLOOKUP($F251,DECLARATIONS!C$5:D$292,2,FALSE),_xlfn.TEXTAFTER(VLOOKUP($F251,DECLARATIONS!C$5:D$292,2,FALSE)," "))))</f>
        <v/>
      </c>
      <c r="D251" s="188" t="str">
        <f>IF(ISNA(VLOOKUP($F251,DECLARATIONS!$C$5:$G$292,5,FALSE)),"",IF(VLOOKUP($F251,DECLARATIONS!$C$5:$G$292,5,FALSE)="","NOT DECLARED",VLOOKUP($F251,DECLARATIONS!$C$5:$G$292,5,FALSE)))</f>
        <v/>
      </c>
      <c r="E251" s="188" t="str">
        <f>IF(ISNA(VLOOKUP($F251,DECLARATIONS!$C$5:$F$292,4,FALSE)),"",IF(VLOOKUP($F251,DECLARATIONS!$C$5:$F$292,4,FALSE)="","NOT DECLARED",VLOOKUP($F251,DECLARATIONS!$C$5:$F$292,4,FALSE)&amp;LEFT(VLOOKUP($F251,DECLARATIONS!$C$5:$H$292,6,FALSE))))</f>
        <v/>
      </c>
      <c r="F251" s="91"/>
      <c r="G251" s="189">
        <v>0</v>
      </c>
      <c r="H251" s="188" t="str">
        <f>IF(ISNA(VLOOKUP(F251,DECLARATIONS!C$5:D$292,2,FALSE)),"",IF(VLOOKUP(F251,DECLARATIONS!C$5:D$292,2,FALSE)="","NOTDECLARED",VLOOKUP(F251,DECLARATIONS!C$5:D$292,2,FALSE)))</f>
        <v/>
      </c>
      <c r="I251" s="190">
        <f>IF(LOWER(G251)="dnf",1,IF(T251&lt;ScoringTable!C$3,ScoringTable!I$2,VLOOKUP((1000-T251),ScoringTable!H$2:I$95,2)))</f>
        <v>0</v>
      </c>
      <c r="J251" s="186" t="str" cm="1">
        <f t="array" ref="J251">IF(OR(ISBLANK(G251),G251=0), "", IF(NOT(ISNUMBER(G251)), "Not a valid time", IF(E251="","", IF(RIGHT(E251)="B", _xlfn.IFS(G251&gt;Data!$Z$8,"...",G251&gt;Data!$AA$8,"Stage 1",G251&gt;Data!$AB$8,"Stage 2",G251&gt;Data!$AC$8,"Stage 3",G251&gt;Data!$AD$8,"Stage 4",G251&gt;Data!$AE$8,"Stage 5",G251&gt;Data!$AF$8,"Stage 6",G251&gt;Data!$AG$8,"Stage 7",G251&gt;Data!$AH$8,"Stage 8",G251&lt;=Data!$AH$8,"Stage 9"), _xlfn.IFS(G251&gt;Data!$Z$19,"...",G251&gt;Data!$AA$19,"Stage 1",G251&gt;Data!$AB$19,"Stage 2",G251&gt;Data!$AC$19,"Stage 3",G251&gt;Data!$AD$19,"Stage 4",G251&gt;Data!$AE$19,"Stage 5",G251&gt;Data!$AF$19,"Stage 6",G251&gt;Data!$AG$19,"Stage 7",G251&gt;Data!$AH$19,"Stage 8",G251&lt;=Data!$AH$19,"Stage 9")))))</f>
        <v/>
      </c>
      <c r="K251" s="266" t="str" cm="1">
        <f t="array" ref="K251">IFERROR(_xlfn.IFNA(
                      _xlfn.IFS(
                      G251="", "",
                      G251=0, "",
                      AND(E251="U9B",G251&lt;=Data!$AI$8), "U9 Boys record",
                      AND(E251="U11B",G251&lt;=Data!$AI$13), "U11 Boys record",
                      AND(E251="U9G",G251&lt;=Data!$AI$19), "U9 Girls record",
                      AND(E251="U11G",G251&lt;=Data!$AI$24), "U11 Girls record"
                       ),""), "")</f>
        <v/>
      </c>
      <c r="L251" s="26"/>
      <c r="P251" s="191">
        <f t="shared" si="15"/>
        <v>0</v>
      </c>
      <c r="Q251" s="192">
        <f t="shared" si="16"/>
        <v>0</v>
      </c>
      <c r="R251" s="193">
        <f t="shared" si="17"/>
        <v>0</v>
      </c>
      <c r="S251" s="192">
        <f t="shared" si="18"/>
        <v>0</v>
      </c>
      <c r="T251" s="194">
        <f t="shared" si="19"/>
        <v>0</v>
      </c>
    </row>
    <row r="252" spans="1:20" s="11" customFormat="1" ht="16" customHeight="1">
      <c r="A252" s="187" t="s">
        <v>3</v>
      </c>
      <c r="B252" s="188" t="str">
        <f>IF(ISNA(VLOOKUP($F252,DECLARATIONS!C$5:D$292,2,FALSE)),"",IF(VLOOKUP($F252,DECLARATIONS!C$5:D$292,2,FALSE)="","NOT DECLARED",IF(ISNA(_xlfn.TEXTBEFORE(VLOOKUP($F252,DECLARATIONS!C$5:D$292,2,FALSE)," ")),VLOOKUP($F252,DECLARATIONS!C$5:D$292,2,FALSE),_xlfn.TEXTBEFORE(VLOOKUP($F252,DECLARATIONS!C$5:D$292,2,FALSE)," "))))</f>
        <v/>
      </c>
      <c r="C252" s="188" t="str">
        <f>IF(ISNA(VLOOKUP($F252,DECLARATIONS!C$5:D$292,2,FALSE)),"",IF(VLOOKUP($F252,DECLARATIONS!C$5:D$292,2,FALSE)="","NOT DECLARED",IF(ISNA(_xlfn.TEXTAFTER(VLOOKUP($F252,DECLARATIONS!C$5:D$292,2,FALSE)," ")),VLOOKUP($F252,DECLARATIONS!C$5:D$292,2,FALSE),_xlfn.TEXTAFTER(VLOOKUP($F252,DECLARATIONS!C$5:D$292,2,FALSE)," "))))</f>
        <v/>
      </c>
      <c r="D252" s="188" t="str">
        <f>IF(ISNA(VLOOKUP($F252,DECLARATIONS!$C$5:$G$292,5,FALSE)),"",IF(VLOOKUP($F252,DECLARATIONS!$C$5:$G$292,5,FALSE)="","NOT DECLARED",VLOOKUP($F252,DECLARATIONS!$C$5:$G$292,5,FALSE)))</f>
        <v/>
      </c>
      <c r="E252" s="188" t="str">
        <f>IF(ISNA(VLOOKUP($F252,DECLARATIONS!$C$5:$F$292,4,FALSE)),"",IF(VLOOKUP($F252,DECLARATIONS!$C$5:$F$292,4,FALSE)="","NOT DECLARED",VLOOKUP($F252,DECLARATIONS!$C$5:$F$292,4,FALSE)&amp;LEFT(VLOOKUP($F252,DECLARATIONS!$C$5:$H$292,6,FALSE))))</f>
        <v/>
      </c>
      <c r="F252" s="91"/>
      <c r="G252" s="189">
        <v>0</v>
      </c>
      <c r="H252" s="188" t="str">
        <f>IF(ISNA(VLOOKUP(F252,DECLARATIONS!C$5:D$292,2,FALSE)),"",IF(VLOOKUP(F252,DECLARATIONS!C$5:D$292,2,FALSE)="","NOTDECLARED",VLOOKUP(F252,DECLARATIONS!C$5:D$292,2,FALSE)))</f>
        <v/>
      </c>
      <c r="I252" s="190">
        <f>IF(LOWER(G252)="dnf",1,IF(T252&lt;ScoringTable!C$3,ScoringTable!I$2,VLOOKUP((1000-T252),ScoringTable!H$2:I$95,2)))</f>
        <v>0</v>
      </c>
      <c r="J252" s="186" t="str" cm="1">
        <f t="array" ref="J252">IF(OR(ISBLANK(G252),G252=0), "", IF(NOT(ISNUMBER(G252)), "Not a valid time", IF(E252="","", IF(RIGHT(E252)="B", _xlfn.IFS(G252&gt;Data!$Z$8,"...",G252&gt;Data!$AA$8,"Stage 1",G252&gt;Data!$AB$8,"Stage 2",G252&gt;Data!$AC$8,"Stage 3",G252&gt;Data!$AD$8,"Stage 4",G252&gt;Data!$AE$8,"Stage 5",G252&gt;Data!$AF$8,"Stage 6",G252&gt;Data!$AG$8,"Stage 7",G252&gt;Data!$AH$8,"Stage 8",G252&lt;=Data!$AH$8,"Stage 9"), _xlfn.IFS(G252&gt;Data!$Z$19,"...",G252&gt;Data!$AA$19,"Stage 1",G252&gt;Data!$AB$19,"Stage 2",G252&gt;Data!$AC$19,"Stage 3",G252&gt;Data!$AD$19,"Stage 4",G252&gt;Data!$AE$19,"Stage 5",G252&gt;Data!$AF$19,"Stage 6",G252&gt;Data!$AG$19,"Stage 7",G252&gt;Data!$AH$19,"Stage 8",G252&lt;=Data!$AH$19,"Stage 9")))))</f>
        <v/>
      </c>
      <c r="K252" s="266" t="str" cm="1">
        <f t="array" ref="K252">IFERROR(_xlfn.IFNA(
                      _xlfn.IFS(
                      G252="", "",
                      G252=0, "",
                      AND(E252="U9B",G252&lt;=Data!$AI$8), "U9 Boys record",
                      AND(E252="U11B",G252&lt;=Data!$AI$13), "U11 Boys record",
                      AND(E252="U9G",G252&lt;=Data!$AI$19), "U9 Girls record",
                      AND(E252="U11G",G252&lt;=Data!$AI$24), "U11 Girls record"
                       ),""), "")</f>
        <v/>
      </c>
      <c r="L252" s="26"/>
      <c r="P252" s="191">
        <f t="shared" si="15"/>
        <v>0</v>
      </c>
      <c r="Q252" s="192">
        <f t="shared" si="16"/>
        <v>0</v>
      </c>
      <c r="R252" s="193">
        <f t="shared" si="17"/>
        <v>0</v>
      </c>
      <c r="S252" s="192">
        <f t="shared" si="18"/>
        <v>0</v>
      </c>
      <c r="T252" s="194">
        <f t="shared" si="19"/>
        <v>0</v>
      </c>
    </row>
    <row r="253" spans="1:20" s="11" customFormat="1" ht="16" customHeight="1">
      <c r="A253" s="187" t="s">
        <v>3</v>
      </c>
      <c r="B253" s="188" t="str">
        <f>IF(ISNA(VLOOKUP($F253,DECLARATIONS!C$5:D$292,2,FALSE)),"",IF(VLOOKUP($F253,DECLARATIONS!C$5:D$292,2,FALSE)="","NOT DECLARED",IF(ISNA(_xlfn.TEXTBEFORE(VLOOKUP($F253,DECLARATIONS!C$5:D$292,2,FALSE)," ")),VLOOKUP($F253,DECLARATIONS!C$5:D$292,2,FALSE),_xlfn.TEXTBEFORE(VLOOKUP($F253,DECLARATIONS!C$5:D$292,2,FALSE)," "))))</f>
        <v/>
      </c>
      <c r="C253" s="188" t="str">
        <f>IF(ISNA(VLOOKUP($F253,DECLARATIONS!C$5:D$292,2,FALSE)),"",IF(VLOOKUP($F253,DECLARATIONS!C$5:D$292,2,FALSE)="","NOT DECLARED",IF(ISNA(_xlfn.TEXTAFTER(VLOOKUP($F253,DECLARATIONS!C$5:D$292,2,FALSE)," ")),VLOOKUP($F253,DECLARATIONS!C$5:D$292,2,FALSE),_xlfn.TEXTAFTER(VLOOKUP($F253,DECLARATIONS!C$5:D$292,2,FALSE)," "))))</f>
        <v/>
      </c>
      <c r="D253" s="188" t="str">
        <f>IF(ISNA(VLOOKUP($F253,DECLARATIONS!$C$5:$G$292,5,FALSE)),"",IF(VLOOKUP($F253,DECLARATIONS!$C$5:$G$292,5,FALSE)="","NOT DECLARED",VLOOKUP($F253,DECLARATIONS!$C$5:$G$292,5,FALSE)))</f>
        <v/>
      </c>
      <c r="E253" s="188" t="str">
        <f>IF(ISNA(VLOOKUP($F253,DECLARATIONS!$C$5:$F$292,4,FALSE)),"",IF(VLOOKUP($F253,DECLARATIONS!$C$5:$F$292,4,FALSE)="","NOT DECLARED",VLOOKUP($F253,DECLARATIONS!$C$5:$F$292,4,FALSE)&amp;LEFT(VLOOKUP($F253,DECLARATIONS!$C$5:$H$292,6,FALSE))))</f>
        <v/>
      </c>
      <c r="F253" s="91"/>
      <c r="G253" s="189">
        <v>0</v>
      </c>
      <c r="H253" s="188" t="str">
        <f>IF(ISNA(VLOOKUP(F253,DECLARATIONS!C$5:D$292,2,FALSE)),"",IF(VLOOKUP(F253,DECLARATIONS!C$5:D$292,2,FALSE)="","NOTDECLARED",VLOOKUP(F253,DECLARATIONS!C$5:D$292,2,FALSE)))</f>
        <v/>
      </c>
      <c r="I253" s="190">
        <f>IF(LOWER(G253)="dnf",1,IF(T253&lt;ScoringTable!C$3,ScoringTable!I$2,VLOOKUP((1000-T253),ScoringTable!H$2:I$95,2)))</f>
        <v>0</v>
      </c>
      <c r="J253" s="186" t="str" cm="1">
        <f t="array" ref="J253">IF(OR(ISBLANK(G253),G253=0), "", IF(NOT(ISNUMBER(G253)), "Not a valid time", IF(E253="","", IF(RIGHT(E253)="B", _xlfn.IFS(G253&gt;Data!$Z$8,"...",G253&gt;Data!$AA$8,"Stage 1",G253&gt;Data!$AB$8,"Stage 2",G253&gt;Data!$AC$8,"Stage 3",G253&gt;Data!$AD$8,"Stage 4",G253&gt;Data!$AE$8,"Stage 5",G253&gt;Data!$AF$8,"Stage 6",G253&gt;Data!$AG$8,"Stage 7",G253&gt;Data!$AH$8,"Stage 8",G253&lt;=Data!$AH$8,"Stage 9"), _xlfn.IFS(G253&gt;Data!$Z$19,"...",G253&gt;Data!$AA$19,"Stage 1",G253&gt;Data!$AB$19,"Stage 2",G253&gt;Data!$AC$19,"Stage 3",G253&gt;Data!$AD$19,"Stage 4",G253&gt;Data!$AE$19,"Stage 5",G253&gt;Data!$AF$19,"Stage 6",G253&gt;Data!$AG$19,"Stage 7",G253&gt;Data!$AH$19,"Stage 8",G253&lt;=Data!$AH$19,"Stage 9")))))</f>
        <v/>
      </c>
      <c r="K253" s="266" t="str" cm="1">
        <f t="array" ref="K253">IFERROR(_xlfn.IFNA(
                      _xlfn.IFS(
                      G253="", "",
                      G253=0, "",
                      AND(E253="U9B",G253&lt;=Data!$AI$8), "U9 Boys record",
                      AND(E253="U11B",G253&lt;=Data!$AI$13), "U11 Boys record",
                      AND(E253="U9G",G253&lt;=Data!$AI$19), "U9 Girls record",
                      AND(E253="U11G",G253&lt;=Data!$AI$24), "U11 Girls record"
                       ),""), "")</f>
        <v/>
      </c>
      <c r="L253" s="26"/>
      <c r="P253" s="191">
        <f t="shared" si="15"/>
        <v>0</v>
      </c>
      <c r="Q253" s="192">
        <f t="shared" si="16"/>
        <v>0</v>
      </c>
      <c r="R253" s="193">
        <f t="shared" si="17"/>
        <v>0</v>
      </c>
      <c r="S253" s="192">
        <f t="shared" si="18"/>
        <v>0</v>
      </c>
      <c r="T253" s="194">
        <f t="shared" si="19"/>
        <v>0</v>
      </c>
    </row>
    <row r="254" spans="1:20" s="11" customFormat="1" ht="16" customHeight="1">
      <c r="A254" s="187" t="s">
        <v>3</v>
      </c>
      <c r="B254" s="188" t="str">
        <f>IF(ISNA(VLOOKUP($F254,DECLARATIONS!C$5:D$292,2,FALSE)),"",IF(VLOOKUP($F254,DECLARATIONS!C$5:D$292,2,FALSE)="","NOT DECLARED",IF(ISNA(_xlfn.TEXTBEFORE(VLOOKUP($F254,DECLARATIONS!C$5:D$292,2,FALSE)," ")),VLOOKUP($F254,DECLARATIONS!C$5:D$292,2,FALSE),_xlfn.TEXTBEFORE(VLOOKUP($F254,DECLARATIONS!C$5:D$292,2,FALSE)," "))))</f>
        <v/>
      </c>
      <c r="C254" s="188" t="str">
        <f>IF(ISNA(VLOOKUP($F254,DECLARATIONS!C$5:D$292,2,FALSE)),"",IF(VLOOKUP($F254,DECLARATIONS!C$5:D$292,2,FALSE)="","NOT DECLARED",IF(ISNA(_xlfn.TEXTAFTER(VLOOKUP($F254,DECLARATIONS!C$5:D$292,2,FALSE)," ")),VLOOKUP($F254,DECLARATIONS!C$5:D$292,2,FALSE),_xlfn.TEXTAFTER(VLOOKUP($F254,DECLARATIONS!C$5:D$292,2,FALSE)," "))))</f>
        <v/>
      </c>
      <c r="D254" s="188" t="str">
        <f>IF(ISNA(VLOOKUP($F254,DECLARATIONS!$C$5:$G$292,5,FALSE)),"",IF(VLOOKUP($F254,DECLARATIONS!$C$5:$G$292,5,FALSE)="","NOT DECLARED",VLOOKUP($F254,DECLARATIONS!$C$5:$G$292,5,FALSE)))</f>
        <v/>
      </c>
      <c r="E254" s="188" t="str">
        <f>IF(ISNA(VLOOKUP($F254,DECLARATIONS!$C$5:$F$292,4,FALSE)),"",IF(VLOOKUP($F254,DECLARATIONS!$C$5:$F$292,4,FALSE)="","NOT DECLARED",VLOOKUP($F254,DECLARATIONS!$C$5:$F$292,4,FALSE)&amp;LEFT(VLOOKUP($F254,DECLARATIONS!$C$5:$H$292,6,FALSE))))</f>
        <v/>
      </c>
      <c r="F254" s="91"/>
      <c r="G254" s="189">
        <v>0</v>
      </c>
      <c r="H254" s="188" t="str">
        <f>IF(ISNA(VLOOKUP(F254,DECLARATIONS!C$5:D$292,2,FALSE)),"",IF(VLOOKUP(F254,DECLARATIONS!C$5:D$292,2,FALSE)="","NOTDECLARED",VLOOKUP(F254,DECLARATIONS!C$5:D$292,2,FALSE)))</f>
        <v/>
      </c>
      <c r="I254" s="190">
        <f>IF(LOWER(G254)="dnf",1,IF(T254&lt;ScoringTable!C$3,ScoringTable!I$2,VLOOKUP((1000-T254),ScoringTable!H$2:I$95,2)))</f>
        <v>0</v>
      </c>
      <c r="J254" s="186" t="str" cm="1">
        <f t="array" ref="J254">IF(OR(ISBLANK(G254),G254=0), "", IF(NOT(ISNUMBER(G254)), "Not a valid time", IF(E254="","", IF(RIGHT(E254)="B", _xlfn.IFS(G254&gt;Data!$Z$8,"...",G254&gt;Data!$AA$8,"Stage 1",G254&gt;Data!$AB$8,"Stage 2",G254&gt;Data!$AC$8,"Stage 3",G254&gt;Data!$AD$8,"Stage 4",G254&gt;Data!$AE$8,"Stage 5",G254&gt;Data!$AF$8,"Stage 6",G254&gt;Data!$AG$8,"Stage 7",G254&gt;Data!$AH$8,"Stage 8",G254&lt;=Data!$AH$8,"Stage 9"), _xlfn.IFS(G254&gt;Data!$Z$19,"...",G254&gt;Data!$AA$19,"Stage 1",G254&gt;Data!$AB$19,"Stage 2",G254&gt;Data!$AC$19,"Stage 3",G254&gt;Data!$AD$19,"Stage 4",G254&gt;Data!$AE$19,"Stage 5",G254&gt;Data!$AF$19,"Stage 6",G254&gt;Data!$AG$19,"Stage 7",G254&gt;Data!$AH$19,"Stage 8",G254&lt;=Data!$AH$19,"Stage 9")))))</f>
        <v/>
      </c>
      <c r="K254" s="266" t="str" cm="1">
        <f t="array" ref="K254">IFERROR(_xlfn.IFNA(
                      _xlfn.IFS(
                      G254="", "",
                      G254=0, "",
                      AND(E254="U9B",G254&lt;=Data!$AI$8), "U9 Boys record",
                      AND(E254="U11B",G254&lt;=Data!$AI$13), "U11 Boys record",
                      AND(E254="U9G",G254&lt;=Data!$AI$19), "U9 Girls record",
                      AND(E254="U11G",G254&lt;=Data!$AI$24), "U11 Girls record"
                       ),""), "")</f>
        <v/>
      </c>
      <c r="L254" s="26"/>
      <c r="P254" s="191">
        <f t="shared" si="15"/>
        <v>0</v>
      </c>
      <c r="Q254" s="192">
        <f t="shared" si="16"/>
        <v>0</v>
      </c>
      <c r="R254" s="193">
        <f t="shared" si="17"/>
        <v>0</v>
      </c>
      <c r="S254" s="192">
        <f t="shared" si="18"/>
        <v>0</v>
      </c>
      <c r="T254" s="194">
        <f t="shared" si="19"/>
        <v>0</v>
      </c>
    </row>
    <row r="255" spans="1:20" s="11" customFormat="1" ht="16" customHeight="1">
      <c r="A255" s="187" t="s">
        <v>3</v>
      </c>
      <c r="B255" s="188" t="str">
        <f>IF(ISNA(VLOOKUP($F255,DECLARATIONS!C$5:D$292,2,FALSE)),"",IF(VLOOKUP($F255,DECLARATIONS!C$5:D$292,2,FALSE)="","NOT DECLARED",IF(ISNA(_xlfn.TEXTBEFORE(VLOOKUP($F255,DECLARATIONS!C$5:D$292,2,FALSE)," ")),VLOOKUP($F255,DECLARATIONS!C$5:D$292,2,FALSE),_xlfn.TEXTBEFORE(VLOOKUP($F255,DECLARATIONS!C$5:D$292,2,FALSE)," "))))</f>
        <v/>
      </c>
      <c r="C255" s="188" t="str">
        <f>IF(ISNA(VLOOKUP($F255,DECLARATIONS!C$5:D$292,2,FALSE)),"",IF(VLOOKUP($F255,DECLARATIONS!C$5:D$292,2,FALSE)="","NOT DECLARED",IF(ISNA(_xlfn.TEXTAFTER(VLOOKUP($F255,DECLARATIONS!C$5:D$292,2,FALSE)," ")),VLOOKUP($F255,DECLARATIONS!C$5:D$292,2,FALSE),_xlfn.TEXTAFTER(VLOOKUP($F255,DECLARATIONS!C$5:D$292,2,FALSE)," "))))</f>
        <v/>
      </c>
      <c r="D255" s="188" t="str">
        <f>IF(ISNA(VLOOKUP($F255,DECLARATIONS!$C$5:$G$292,5,FALSE)),"",IF(VLOOKUP($F255,DECLARATIONS!$C$5:$G$292,5,FALSE)="","NOT DECLARED",VLOOKUP($F255,DECLARATIONS!$C$5:$G$292,5,FALSE)))</f>
        <v/>
      </c>
      <c r="E255" s="188" t="str">
        <f>IF(ISNA(VLOOKUP($F255,DECLARATIONS!$C$5:$F$292,4,FALSE)),"",IF(VLOOKUP($F255,DECLARATIONS!$C$5:$F$292,4,FALSE)="","NOT DECLARED",VLOOKUP($F255,DECLARATIONS!$C$5:$F$292,4,FALSE)&amp;LEFT(VLOOKUP($F255,DECLARATIONS!$C$5:$H$292,6,FALSE))))</f>
        <v/>
      </c>
      <c r="F255" s="91"/>
      <c r="G255" s="189">
        <v>0</v>
      </c>
      <c r="H255" s="188" t="str">
        <f>IF(ISNA(VLOOKUP(F255,DECLARATIONS!C$5:D$292,2,FALSE)),"",IF(VLOOKUP(F255,DECLARATIONS!C$5:D$292,2,FALSE)="","NOTDECLARED",VLOOKUP(F255,DECLARATIONS!C$5:D$292,2,FALSE)))</f>
        <v/>
      </c>
      <c r="I255" s="190">
        <f>IF(LOWER(G255)="dnf",1,IF(T255&lt;ScoringTable!C$3,ScoringTable!I$2,VLOOKUP((1000-T255),ScoringTable!H$2:I$95,2)))</f>
        <v>0</v>
      </c>
      <c r="J255" s="186" t="str" cm="1">
        <f t="array" ref="J255">IF(OR(ISBLANK(G255),G255=0), "", IF(NOT(ISNUMBER(G255)), "Not a valid time", IF(E255="","", IF(RIGHT(E255)="B", _xlfn.IFS(G255&gt;Data!$Z$8,"...",G255&gt;Data!$AA$8,"Stage 1",G255&gt;Data!$AB$8,"Stage 2",G255&gt;Data!$AC$8,"Stage 3",G255&gt;Data!$AD$8,"Stage 4",G255&gt;Data!$AE$8,"Stage 5",G255&gt;Data!$AF$8,"Stage 6",G255&gt;Data!$AG$8,"Stage 7",G255&gt;Data!$AH$8,"Stage 8",G255&lt;=Data!$AH$8,"Stage 9"), _xlfn.IFS(G255&gt;Data!$Z$19,"...",G255&gt;Data!$AA$19,"Stage 1",G255&gt;Data!$AB$19,"Stage 2",G255&gt;Data!$AC$19,"Stage 3",G255&gt;Data!$AD$19,"Stage 4",G255&gt;Data!$AE$19,"Stage 5",G255&gt;Data!$AF$19,"Stage 6",G255&gt;Data!$AG$19,"Stage 7",G255&gt;Data!$AH$19,"Stage 8",G255&lt;=Data!$AH$19,"Stage 9")))))</f>
        <v/>
      </c>
      <c r="K255" s="266" t="str" cm="1">
        <f t="array" ref="K255">IFERROR(_xlfn.IFNA(
                      _xlfn.IFS(
                      G255="", "",
                      G255=0, "",
                      AND(E255="U9B",G255&lt;=Data!$AI$8), "U9 Boys record",
                      AND(E255="U11B",G255&lt;=Data!$AI$13), "U11 Boys record",
                      AND(E255="U9G",G255&lt;=Data!$AI$19), "U9 Girls record",
                      AND(E255="U11G",G255&lt;=Data!$AI$24), "U11 Girls record"
                       ),""), "")</f>
        <v/>
      </c>
      <c r="L255" s="26"/>
      <c r="P255" s="191">
        <f t="shared" si="15"/>
        <v>0</v>
      </c>
      <c r="Q255" s="192">
        <f t="shared" si="16"/>
        <v>0</v>
      </c>
      <c r="R255" s="193">
        <f t="shared" si="17"/>
        <v>0</v>
      </c>
      <c r="S255" s="192">
        <f t="shared" si="18"/>
        <v>0</v>
      </c>
      <c r="T255" s="194">
        <f t="shared" si="19"/>
        <v>0</v>
      </c>
    </row>
    <row r="256" spans="1:20" s="11" customFormat="1" ht="16" customHeight="1">
      <c r="A256" s="187" t="s">
        <v>3</v>
      </c>
      <c r="B256" s="188" t="str">
        <f>IF(ISNA(VLOOKUP($F256,DECLARATIONS!C$5:D$292,2,FALSE)),"",IF(VLOOKUP($F256,DECLARATIONS!C$5:D$292,2,FALSE)="","NOT DECLARED",IF(ISNA(_xlfn.TEXTBEFORE(VLOOKUP($F256,DECLARATIONS!C$5:D$292,2,FALSE)," ")),VLOOKUP($F256,DECLARATIONS!C$5:D$292,2,FALSE),_xlfn.TEXTBEFORE(VLOOKUP($F256,DECLARATIONS!C$5:D$292,2,FALSE)," "))))</f>
        <v/>
      </c>
      <c r="C256" s="188" t="str">
        <f>IF(ISNA(VLOOKUP($F256,DECLARATIONS!C$5:D$292,2,FALSE)),"",IF(VLOOKUP($F256,DECLARATIONS!C$5:D$292,2,FALSE)="","NOT DECLARED",IF(ISNA(_xlfn.TEXTAFTER(VLOOKUP($F256,DECLARATIONS!C$5:D$292,2,FALSE)," ")),VLOOKUP($F256,DECLARATIONS!C$5:D$292,2,FALSE),_xlfn.TEXTAFTER(VLOOKUP($F256,DECLARATIONS!C$5:D$292,2,FALSE)," "))))</f>
        <v/>
      </c>
      <c r="D256" s="188" t="str">
        <f>IF(ISNA(VLOOKUP($F256,DECLARATIONS!$C$5:$G$292,5,FALSE)),"",IF(VLOOKUP($F256,DECLARATIONS!$C$5:$G$292,5,FALSE)="","NOT DECLARED",VLOOKUP($F256,DECLARATIONS!$C$5:$G$292,5,FALSE)))</f>
        <v/>
      </c>
      <c r="E256" s="188" t="str">
        <f>IF(ISNA(VLOOKUP($F256,DECLARATIONS!$C$5:$F$292,4,FALSE)),"",IF(VLOOKUP($F256,DECLARATIONS!$C$5:$F$292,4,FALSE)="","NOT DECLARED",VLOOKUP($F256,DECLARATIONS!$C$5:$F$292,4,FALSE)&amp;LEFT(VLOOKUP($F256,DECLARATIONS!$C$5:$H$292,6,FALSE))))</f>
        <v/>
      </c>
      <c r="F256" s="91"/>
      <c r="G256" s="189">
        <v>0</v>
      </c>
      <c r="H256" s="188" t="str">
        <f>IF(ISNA(VLOOKUP(F256,DECLARATIONS!C$5:D$292,2,FALSE)),"",IF(VLOOKUP(F256,DECLARATIONS!C$5:D$292,2,FALSE)="","NOTDECLARED",VLOOKUP(F256,DECLARATIONS!C$5:D$292,2,FALSE)))</f>
        <v/>
      </c>
      <c r="I256" s="190">
        <f>IF(LOWER(G256)="dnf",1,IF(T256&lt;ScoringTable!C$3,ScoringTable!I$2,VLOOKUP((1000-T256),ScoringTable!H$2:I$95,2)))</f>
        <v>0</v>
      </c>
      <c r="J256" s="186" t="str" cm="1">
        <f t="array" ref="J256">IF(OR(ISBLANK(G256),G256=0), "", IF(NOT(ISNUMBER(G256)), "Not a valid time", IF(E256="","", IF(RIGHT(E256)="B", _xlfn.IFS(G256&gt;Data!$Z$8,"...",G256&gt;Data!$AA$8,"Stage 1",G256&gt;Data!$AB$8,"Stage 2",G256&gt;Data!$AC$8,"Stage 3",G256&gt;Data!$AD$8,"Stage 4",G256&gt;Data!$AE$8,"Stage 5",G256&gt;Data!$AF$8,"Stage 6",G256&gt;Data!$AG$8,"Stage 7",G256&gt;Data!$AH$8,"Stage 8",G256&lt;=Data!$AH$8,"Stage 9"), _xlfn.IFS(G256&gt;Data!$Z$19,"...",G256&gt;Data!$AA$19,"Stage 1",G256&gt;Data!$AB$19,"Stage 2",G256&gt;Data!$AC$19,"Stage 3",G256&gt;Data!$AD$19,"Stage 4",G256&gt;Data!$AE$19,"Stage 5",G256&gt;Data!$AF$19,"Stage 6",G256&gt;Data!$AG$19,"Stage 7",G256&gt;Data!$AH$19,"Stage 8",G256&lt;=Data!$AH$19,"Stage 9")))))</f>
        <v/>
      </c>
      <c r="K256" s="266" t="str" cm="1">
        <f t="array" ref="K256">IFERROR(_xlfn.IFNA(
                      _xlfn.IFS(
                      G256="", "",
                      G256=0, "",
                      AND(E256="U9B",G256&lt;=Data!$AI$8), "U9 Boys record",
                      AND(E256="U11B",G256&lt;=Data!$AI$13), "U11 Boys record",
                      AND(E256="U9G",G256&lt;=Data!$AI$19), "U9 Girls record",
                      AND(E256="U11G",G256&lt;=Data!$AI$24), "U11 Girls record"
                       ),""), "")</f>
        <v/>
      </c>
      <c r="L256" s="26"/>
      <c r="P256" s="191">
        <f t="shared" si="15"/>
        <v>0</v>
      </c>
      <c r="Q256" s="192">
        <f t="shared" si="16"/>
        <v>0</v>
      </c>
      <c r="R256" s="193">
        <f t="shared" si="17"/>
        <v>0</v>
      </c>
      <c r="S256" s="192">
        <f t="shared" si="18"/>
        <v>0</v>
      </c>
      <c r="T256" s="194">
        <f t="shared" si="19"/>
        <v>0</v>
      </c>
    </row>
    <row r="257" spans="1:20" s="11" customFormat="1" ht="16" customHeight="1">
      <c r="A257" s="187" t="s">
        <v>3</v>
      </c>
      <c r="B257" s="188" t="str">
        <f>IF(ISNA(VLOOKUP($F257,DECLARATIONS!C$5:D$292,2,FALSE)),"",IF(VLOOKUP($F257,DECLARATIONS!C$5:D$292,2,FALSE)="","NOT DECLARED",IF(ISNA(_xlfn.TEXTBEFORE(VLOOKUP($F257,DECLARATIONS!C$5:D$292,2,FALSE)," ")),VLOOKUP($F257,DECLARATIONS!C$5:D$292,2,FALSE),_xlfn.TEXTBEFORE(VLOOKUP($F257,DECLARATIONS!C$5:D$292,2,FALSE)," "))))</f>
        <v/>
      </c>
      <c r="C257" s="188" t="str">
        <f>IF(ISNA(VLOOKUP($F257,DECLARATIONS!C$5:D$292,2,FALSE)),"",IF(VLOOKUP($F257,DECLARATIONS!C$5:D$292,2,FALSE)="","NOT DECLARED",IF(ISNA(_xlfn.TEXTAFTER(VLOOKUP($F257,DECLARATIONS!C$5:D$292,2,FALSE)," ")),VLOOKUP($F257,DECLARATIONS!C$5:D$292,2,FALSE),_xlfn.TEXTAFTER(VLOOKUP($F257,DECLARATIONS!C$5:D$292,2,FALSE)," "))))</f>
        <v/>
      </c>
      <c r="D257" s="188" t="str">
        <f>IF(ISNA(VLOOKUP($F257,DECLARATIONS!$C$5:$G$292,5,FALSE)),"",IF(VLOOKUP($F257,DECLARATIONS!$C$5:$G$292,5,FALSE)="","NOT DECLARED",VLOOKUP($F257,DECLARATIONS!$C$5:$G$292,5,FALSE)))</f>
        <v/>
      </c>
      <c r="E257" s="188" t="str">
        <f>IF(ISNA(VLOOKUP($F257,DECLARATIONS!$C$5:$F$292,4,FALSE)),"",IF(VLOOKUP($F257,DECLARATIONS!$C$5:$F$292,4,FALSE)="","NOT DECLARED",VLOOKUP($F257,DECLARATIONS!$C$5:$F$292,4,FALSE)&amp;LEFT(VLOOKUP($F257,DECLARATIONS!$C$5:$H$292,6,FALSE))))</f>
        <v/>
      </c>
      <c r="F257" s="91"/>
      <c r="G257" s="189">
        <v>0</v>
      </c>
      <c r="H257" s="188" t="str">
        <f>IF(ISNA(VLOOKUP(F257,DECLARATIONS!C$5:D$292,2,FALSE)),"",IF(VLOOKUP(F257,DECLARATIONS!C$5:D$292,2,FALSE)="","NOTDECLARED",VLOOKUP(F257,DECLARATIONS!C$5:D$292,2,FALSE)))</f>
        <v/>
      </c>
      <c r="I257" s="190">
        <f>IF(LOWER(G257)="dnf",1,IF(T257&lt;ScoringTable!C$3,ScoringTable!I$2,VLOOKUP((1000-T257),ScoringTable!H$2:I$95,2)))</f>
        <v>0</v>
      </c>
      <c r="J257" s="186" t="str" cm="1">
        <f t="array" ref="J257">IF(OR(ISBLANK(G257),G257=0), "", IF(NOT(ISNUMBER(G257)), "Not a valid time", IF(E257="","", IF(RIGHT(E257)="B", _xlfn.IFS(G257&gt;Data!$Z$8,"...",G257&gt;Data!$AA$8,"Stage 1",G257&gt;Data!$AB$8,"Stage 2",G257&gt;Data!$AC$8,"Stage 3",G257&gt;Data!$AD$8,"Stage 4",G257&gt;Data!$AE$8,"Stage 5",G257&gt;Data!$AF$8,"Stage 6",G257&gt;Data!$AG$8,"Stage 7",G257&gt;Data!$AH$8,"Stage 8",G257&lt;=Data!$AH$8,"Stage 9"), _xlfn.IFS(G257&gt;Data!$Z$19,"...",G257&gt;Data!$AA$19,"Stage 1",G257&gt;Data!$AB$19,"Stage 2",G257&gt;Data!$AC$19,"Stage 3",G257&gt;Data!$AD$19,"Stage 4",G257&gt;Data!$AE$19,"Stage 5",G257&gt;Data!$AF$19,"Stage 6",G257&gt;Data!$AG$19,"Stage 7",G257&gt;Data!$AH$19,"Stage 8",G257&lt;=Data!$AH$19,"Stage 9")))))</f>
        <v/>
      </c>
      <c r="K257" s="266" t="str" cm="1">
        <f t="array" ref="K257">IFERROR(_xlfn.IFNA(
                      _xlfn.IFS(
                      G257="", "",
                      G257=0, "",
                      AND(E257="U9B",G257&lt;=Data!$AI$8), "U9 Boys record",
                      AND(E257="U11B",G257&lt;=Data!$AI$13), "U11 Boys record",
                      AND(E257="U9G",G257&lt;=Data!$AI$19), "U9 Girls record",
                      AND(E257="U11G",G257&lt;=Data!$AI$24), "U11 Girls record"
                       ),""), "")</f>
        <v/>
      </c>
      <c r="L257" s="26"/>
      <c r="P257" s="191">
        <f t="shared" si="15"/>
        <v>0</v>
      </c>
      <c r="Q257" s="192">
        <f t="shared" si="16"/>
        <v>0</v>
      </c>
      <c r="R257" s="193">
        <f t="shared" si="17"/>
        <v>0</v>
      </c>
      <c r="S257" s="192">
        <f t="shared" si="18"/>
        <v>0</v>
      </c>
      <c r="T257" s="194">
        <f t="shared" si="19"/>
        <v>0</v>
      </c>
    </row>
    <row r="258" spans="1:20" s="11" customFormat="1" ht="16" customHeight="1">
      <c r="A258" s="187" t="s">
        <v>3</v>
      </c>
      <c r="B258" s="188" t="str">
        <f>IF(ISNA(VLOOKUP($F258,DECLARATIONS!C$5:D$292,2,FALSE)),"",IF(VLOOKUP($F258,DECLARATIONS!C$5:D$292,2,FALSE)="","NOT DECLARED",IF(ISNA(_xlfn.TEXTBEFORE(VLOOKUP($F258,DECLARATIONS!C$5:D$292,2,FALSE)," ")),VLOOKUP($F258,DECLARATIONS!C$5:D$292,2,FALSE),_xlfn.TEXTBEFORE(VLOOKUP($F258,DECLARATIONS!C$5:D$292,2,FALSE)," "))))</f>
        <v/>
      </c>
      <c r="C258" s="188" t="str">
        <f>IF(ISNA(VLOOKUP($F258,DECLARATIONS!C$5:D$292,2,FALSE)),"",IF(VLOOKUP($F258,DECLARATIONS!C$5:D$292,2,FALSE)="","NOT DECLARED",IF(ISNA(_xlfn.TEXTAFTER(VLOOKUP($F258,DECLARATIONS!C$5:D$292,2,FALSE)," ")),VLOOKUP($F258,DECLARATIONS!C$5:D$292,2,FALSE),_xlfn.TEXTAFTER(VLOOKUP($F258,DECLARATIONS!C$5:D$292,2,FALSE)," "))))</f>
        <v/>
      </c>
      <c r="D258" s="188" t="str">
        <f>IF(ISNA(VLOOKUP($F258,DECLARATIONS!$C$5:$G$292,5,FALSE)),"",IF(VLOOKUP($F258,DECLARATIONS!$C$5:$G$292,5,FALSE)="","NOT DECLARED",VLOOKUP($F258,DECLARATIONS!$C$5:$G$292,5,FALSE)))</f>
        <v/>
      </c>
      <c r="E258" s="188" t="str">
        <f>IF(ISNA(VLOOKUP($F258,DECLARATIONS!$C$5:$F$292,4,FALSE)),"",IF(VLOOKUP($F258,DECLARATIONS!$C$5:$F$292,4,FALSE)="","NOT DECLARED",VLOOKUP($F258,DECLARATIONS!$C$5:$F$292,4,FALSE)&amp;LEFT(VLOOKUP($F258,DECLARATIONS!$C$5:$H$292,6,FALSE))))</f>
        <v/>
      </c>
      <c r="F258" s="91"/>
      <c r="G258" s="189">
        <v>0</v>
      </c>
      <c r="H258" s="188" t="str">
        <f>IF(ISNA(VLOOKUP(F258,DECLARATIONS!C$5:D$292,2,FALSE)),"",IF(VLOOKUP(F258,DECLARATIONS!C$5:D$292,2,FALSE)="","NOTDECLARED",VLOOKUP(F258,DECLARATIONS!C$5:D$292,2,FALSE)))</f>
        <v/>
      </c>
      <c r="I258" s="190">
        <f>IF(LOWER(G258)="dnf",1,IF(T258&lt;ScoringTable!C$3,ScoringTable!I$2,VLOOKUP((1000-T258),ScoringTable!H$2:I$95,2)))</f>
        <v>0</v>
      </c>
      <c r="J258" s="186" t="str" cm="1">
        <f t="array" ref="J258">IF(OR(ISBLANK(G258),G258=0), "", IF(NOT(ISNUMBER(G258)), "Not a valid time", IF(E258="","", IF(RIGHT(E258)="B", _xlfn.IFS(G258&gt;Data!$Z$8,"...",G258&gt;Data!$AA$8,"Stage 1",G258&gt;Data!$AB$8,"Stage 2",G258&gt;Data!$AC$8,"Stage 3",G258&gt;Data!$AD$8,"Stage 4",G258&gt;Data!$AE$8,"Stage 5",G258&gt;Data!$AF$8,"Stage 6",G258&gt;Data!$AG$8,"Stage 7",G258&gt;Data!$AH$8,"Stage 8",G258&lt;=Data!$AH$8,"Stage 9"), _xlfn.IFS(G258&gt;Data!$Z$19,"...",G258&gt;Data!$AA$19,"Stage 1",G258&gt;Data!$AB$19,"Stage 2",G258&gt;Data!$AC$19,"Stage 3",G258&gt;Data!$AD$19,"Stage 4",G258&gt;Data!$AE$19,"Stage 5",G258&gt;Data!$AF$19,"Stage 6",G258&gt;Data!$AG$19,"Stage 7",G258&gt;Data!$AH$19,"Stage 8",G258&lt;=Data!$AH$19,"Stage 9")))))</f>
        <v/>
      </c>
      <c r="K258" s="266" t="str" cm="1">
        <f t="array" ref="K258">IFERROR(_xlfn.IFNA(
                      _xlfn.IFS(
                      G258="", "",
                      G258=0, "",
                      AND(E258="U9B",G258&lt;=Data!$AI$8), "U9 Boys record",
                      AND(E258="U11B",G258&lt;=Data!$AI$13), "U11 Boys record",
                      AND(E258="U9G",G258&lt;=Data!$AI$19), "U9 Girls record",
                      AND(E258="U11G",G258&lt;=Data!$AI$24), "U11 Girls record"
                       ),""), "")</f>
        <v/>
      </c>
      <c r="L258" s="26"/>
      <c r="P258" s="191">
        <f t="shared" si="15"/>
        <v>0</v>
      </c>
      <c r="Q258" s="192">
        <f t="shared" si="16"/>
        <v>0</v>
      </c>
      <c r="R258" s="193">
        <f t="shared" si="17"/>
        <v>0</v>
      </c>
      <c r="S258" s="192">
        <f t="shared" si="18"/>
        <v>0</v>
      </c>
      <c r="T258" s="194">
        <f t="shared" si="19"/>
        <v>0</v>
      </c>
    </row>
    <row r="259" spans="1:20" s="11" customFormat="1" ht="16" customHeight="1">
      <c r="A259" s="187" t="s">
        <v>3</v>
      </c>
      <c r="B259" s="188" t="str">
        <f>IF(ISNA(VLOOKUP($F259,DECLARATIONS!C$5:D$292,2,FALSE)),"",IF(VLOOKUP($F259,DECLARATIONS!C$5:D$292,2,FALSE)="","NOT DECLARED",IF(ISNA(_xlfn.TEXTBEFORE(VLOOKUP($F259,DECLARATIONS!C$5:D$292,2,FALSE)," ")),VLOOKUP($F259,DECLARATIONS!C$5:D$292,2,FALSE),_xlfn.TEXTBEFORE(VLOOKUP($F259,DECLARATIONS!C$5:D$292,2,FALSE)," "))))</f>
        <v/>
      </c>
      <c r="C259" s="188" t="str">
        <f>IF(ISNA(VLOOKUP($F259,DECLARATIONS!C$5:D$292,2,FALSE)),"",IF(VLOOKUP($F259,DECLARATIONS!C$5:D$292,2,FALSE)="","NOT DECLARED",IF(ISNA(_xlfn.TEXTAFTER(VLOOKUP($F259,DECLARATIONS!C$5:D$292,2,FALSE)," ")),VLOOKUP($F259,DECLARATIONS!C$5:D$292,2,FALSE),_xlfn.TEXTAFTER(VLOOKUP($F259,DECLARATIONS!C$5:D$292,2,FALSE)," "))))</f>
        <v/>
      </c>
      <c r="D259" s="188" t="str">
        <f>IF(ISNA(VLOOKUP($F259,DECLARATIONS!$C$5:$G$292,5,FALSE)),"",IF(VLOOKUP($F259,DECLARATIONS!$C$5:$G$292,5,FALSE)="","NOT DECLARED",VLOOKUP($F259,DECLARATIONS!$C$5:$G$292,5,FALSE)))</f>
        <v/>
      </c>
      <c r="E259" s="188" t="str">
        <f>IF(ISNA(VLOOKUP($F259,DECLARATIONS!$C$5:$F$292,4,FALSE)),"",IF(VLOOKUP($F259,DECLARATIONS!$C$5:$F$292,4,FALSE)="","NOT DECLARED",VLOOKUP($F259,DECLARATIONS!$C$5:$F$292,4,FALSE)&amp;LEFT(VLOOKUP($F259,DECLARATIONS!$C$5:$H$292,6,FALSE))))</f>
        <v/>
      </c>
      <c r="F259" s="91"/>
      <c r="G259" s="189">
        <v>0</v>
      </c>
      <c r="H259" s="188" t="str">
        <f>IF(ISNA(VLOOKUP(F259,DECLARATIONS!C$5:D$292,2,FALSE)),"",IF(VLOOKUP(F259,DECLARATIONS!C$5:D$292,2,FALSE)="","NOTDECLARED",VLOOKUP(F259,DECLARATIONS!C$5:D$292,2,FALSE)))</f>
        <v/>
      </c>
      <c r="I259" s="190">
        <f>IF(LOWER(G259)="dnf",1,IF(T259&lt;ScoringTable!C$3,ScoringTable!I$2,VLOOKUP((1000-T259),ScoringTable!H$2:I$95,2)))</f>
        <v>0</v>
      </c>
      <c r="J259" s="186" t="str" cm="1">
        <f t="array" ref="J259">IF(OR(ISBLANK(G259),G259=0), "", IF(NOT(ISNUMBER(G259)), "Not a valid time", IF(E259="","", IF(RIGHT(E259)="B", _xlfn.IFS(G259&gt;Data!$Z$8,"...",G259&gt;Data!$AA$8,"Stage 1",G259&gt;Data!$AB$8,"Stage 2",G259&gt;Data!$AC$8,"Stage 3",G259&gt;Data!$AD$8,"Stage 4",G259&gt;Data!$AE$8,"Stage 5",G259&gt;Data!$AF$8,"Stage 6",G259&gt;Data!$AG$8,"Stage 7",G259&gt;Data!$AH$8,"Stage 8",G259&lt;=Data!$AH$8,"Stage 9"), _xlfn.IFS(G259&gt;Data!$Z$19,"...",G259&gt;Data!$AA$19,"Stage 1",G259&gt;Data!$AB$19,"Stage 2",G259&gt;Data!$AC$19,"Stage 3",G259&gt;Data!$AD$19,"Stage 4",G259&gt;Data!$AE$19,"Stage 5",G259&gt;Data!$AF$19,"Stage 6",G259&gt;Data!$AG$19,"Stage 7",G259&gt;Data!$AH$19,"Stage 8",G259&lt;=Data!$AH$19,"Stage 9")))))</f>
        <v/>
      </c>
      <c r="K259" s="266" t="str" cm="1">
        <f t="array" ref="K259">IFERROR(_xlfn.IFNA(
                      _xlfn.IFS(
                      G259="", "",
                      G259=0, "",
                      AND(E259="U9B",G259&lt;=Data!$AI$8), "U9 Boys record",
                      AND(E259="U11B",G259&lt;=Data!$AI$13), "U11 Boys record",
                      AND(E259="U9G",G259&lt;=Data!$AI$19), "U9 Girls record",
                      AND(E259="U11G",G259&lt;=Data!$AI$24), "U11 Girls record"
                       ),""), "")</f>
        <v/>
      </c>
      <c r="L259" s="26"/>
      <c r="P259" s="191">
        <f t="shared" si="15"/>
        <v>0</v>
      </c>
      <c r="Q259" s="192">
        <f t="shared" si="16"/>
        <v>0</v>
      </c>
      <c r="R259" s="193">
        <f t="shared" si="17"/>
        <v>0</v>
      </c>
      <c r="S259" s="192">
        <f t="shared" si="18"/>
        <v>0</v>
      </c>
      <c r="T259" s="194">
        <f t="shared" si="19"/>
        <v>0</v>
      </c>
    </row>
    <row r="260" spans="1:20" s="11" customFormat="1" ht="16" customHeight="1">
      <c r="A260" s="187" t="s">
        <v>3</v>
      </c>
      <c r="B260" s="188" t="str">
        <f>IF(ISNA(VLOOKUP($F260,DECLARATIONS!C$5:D$292,2,FALSE)),"",IF(VLOOKUP($F260,DECLARATIONS!C$5:D$292,2,FALSE)="","NOT DECLARED",IF(ISNA(_xlfn.TEXTBEFORE(VLOOKUP($F260,DECLARATIONS!C$5:D$292,2,FALSE)," ")),VLOOKUP($F260,DECLARATIONS!C$5:D$292,2,FALSE),_xlfn.TEXTBEFORE(VLOOKUP($F260,DECLARATIONS!C$5:D$292,2,FALSE)," "))))</f>
        <v/>
      </c>
      <c r="C260" s="188" t="str">
        <f>IF(ISNA(VLOOKUP($F260,DECLARATIONS!C$5:D$292,2,FALSE)),"",IF(VLOOKUP($F260,DECLARATIONS!C$5:D$292,2,FALSE)="","NOT DECLARED",IF(ISNA(_xlfn.TEXTAFTER(VLOOKUP($F260,DECLARATIONS!C$5:D$292,2,FALSE)," ")),VLOOKUP($F260,DECLARATIONS!C$5:D$292,2,FALSE),_xlfn.TEXTAFTER(VLOOKUP($F260,DECLARATIONS!C$5:D$292,2,FALSE)," "))))</f>
        <v/>
      </c>
      <c r="D260" s="188" t="str">
        <f>IF(ISNA(VLOOKUP($F260,DECLARATIONS!$C$5:$G$292,5,FALSE)),"",IF(VLOOKUP($F260,DECLARATIONS!$C$5:$G$292,5,FALSE)="","NOT DECLARED",VLOOKUP($F260,DECLARATIONS!$C$5:$G$292,5,FALSE)))</f>
        <v/>
      </c>
      <c r="E260" s="188" t="str">
        <f>IF(ISNA(VLOOKUP($F260,DECLARATIONS!$C$5:$F$292,4,FALSE)),"",IF(VLOOKUP($F260,DECLARATIONS!$C$5:$F$292,4,FALSE)="","NOT DECLARED",VLOOKUP($F260,DECLARATIONS!$C$5:$F$292,4,FALSE)&amp;LEFT(VLOOKUP($F260,DECLARATIONS!$C$5:$H$292,6,FALSE))))</f>
        <v/>
      </c>
      <c r="F260" s="91"/>
      <c r="G260" s="189">
        <v>0</v>
      </c>
      <c r="H260" s="188" t="str">
        <f>IF(ISNA(VLOOKUP(F260,DECLARATIONS!C$5:D$292,2,FALSE)),"",IF(VLOOKUP(F260,DECLARATIONS!C$5:D$292,2,FALSE)="","NOTDECLARED",VLOOKUP(F260,DECLARATIONS!C$5:D$292,2,FALSE)))</f>
        <v/>
      </c>
      <c r="I260" s="190">
        <f>IF(LOWER(G260)="dnf",1,IF(T260&lt;ScoringTable!C$3,ScoringTable!I$2,VLOOKUP((1000-T260),ScoringTable!H$2:I$95,2)))</f>
        <v>0</v>
      </c>
      <c r="J260" s="186" t="str" cm="1">
        <f t="array" ref="J260">IF(OR(ISBLANK(G260),G260=0), "", IF(NOT(ISNUMBER(G260)), "Not a valid time", IF(E260="","", IF(RIGHT(E260)="B", _xlfn.IFS(G260&gt;Data!$Z$8,"...",G260&gt;Data!$AA$8,"Stage 1",G260&gt;Data!$AB$8,"Stage 2",G260&gt;Data!$AC$8,"Stage 3",G260&gt;Data!$AD$8,"Stage 4",G260&gt;Data!$AE$8,"Stage 5",G260&gt;Data!$AF$8,"Stage 6",G260&gt;Data!$AG$8,"Stage 7",G260&gt;Data!$AH$8,"Stage 8",G260&lt;=Data!$AH$8,"Stage 9"), _xlfn.IFS(G260&gt;Data!$Z$19,"...",G260&gt;Data!$AA$19,"Stage 1",G260&gt;Data!$AB$19,"Stage 2",G260&gt;Data!$AC$19,"Stage 3",G260&gt;Data!$AD$19,"Stage 4",G260&gt;Data!$AE$19,"Stage 5",G260&gt;Data!$AF$19,"Stage 6",G260&gt;Data!$AG$19,"Stage 7",G260&gt;Data!$AH$19,"Stage 8",G260&lt;=Data!$AH$19,"Stage 9")))))</f>
        <v/>
      </c>
      <c r="K260" s="266" t="str" cm="1">
        <f t="array" ref="K260">IFERROR(_xlfn.IFNA(
                      _xlfn.IFS(
                      G260="", "",
                      G260=0, "",
                      AND(E260="U9B",G260&lt;=Data!$AI$8), "U9 Boys record",
                      AND(E260="U11B",G260&lt;=Data!$AI$13), "U11 Boys record",
                      AND(E260="U9G",G260&lt;=Data!$AI$19), "U9 Girls record",
                      AND(E260="U11G",G260&lt;=Data!$AI$24), "U11 Girls record"
                       ),""), "")</f>
        <v/>
      </c>
      <c r="L260" s="26"/>
      <c r="P260" s="191">
        <f t="shared" si="15"/>
        <v>0</v>
      </c>
      <c r="Q260" s="192">
        <f t="shared" si="16"/>
        <v>0</v>
      </c>
      <c r="R260" s="193">
        <f t="shared" si="17"/>
        <v>0</v>
      </c>
      <c r="S260" s="192">
        <f t="shared" si="18"/>
        <v>0</v>
      </c>
      <c r="T260" s="194">
        <f t="shared" si="19"/>
        <v>0</v>
      </c>
    </row>
    <row r="261" spans="1:20" s="11" customFormat="1" ht="16" customHeight="1">
      <c r="A261" s="187" t="s">
        <v>3</v>
      </c>
      <c r="B261" s="188" t="str">
        <f>IF(ISNA(VLOOKUP($F261,DECLARATIONS!C$5:D$292,2,FALSE)),"",IF(VLOOKUP($F261,DECLARATIONS!C$5:D$292,2,FALSE)="","NOT DECLARED",IF(ISNA(_xlfn.TEXTBEFORE(VLOOKUP($F261,DECLARATIONS!C$5:D$292,2,FALSE)," ")),VLOOKUP($F261,DECLARATIONS!C$5:D$292,2,FALSE),_xlfn.TEXTBEFORE(VLOOKUP($F261,DECLARATIONS!C$5:D$292,2,FALSE)," "))))</f>
        <v/>
      </c>
      <c r="C261" s="188" t="str">
        <f>IF(ISNA(VLOOKUP($F261,DECLARATIONS!C$5:D$292,2,FALSE)),"",IF(VLOOKUP($F261,DECLARATIONS!C$5:D$292,2,FALSE)="","NOT DECLARED",IF(ISNA(_xlfn.TEXTAFTER(VLOOKUP($F261,DECLARATIONS!C$5:D$292,2,FALSE)," ")),VLOOKUP($F261,DECLARATIONS!C$5:D$292,2,FALSE),_xlfn.TEXTAFTER(VLOOKUP($F261,DECLARATIONS!C$5:D$292,2,FALSE)," "))))</f>
        <v/>
      </c>
      <c r="D261" s="188" t="str">
        <f>IF(ISNA(VLOOKUP($F261,DECLARATIONS!$C$5:$G$292,5,FALSE)),"",IF(VLOOKUP($F261,DECLARATIONS!$C$5:$G$292,5,FALSE)="","NOT DECLARED",VLOOKUP($F261,DECLARATIONS!$C$5:$G$292,5,FALSE)))</f>
        <v/>
      </c>
      <c r="E261" s="188" t="str">
        <f>IF(ISNA(VLOOKUP($F261,DECLARATIONS!$C$5:$F$292,4,FALSE)),"",IF(VLOOKUP($F261,DECLARATIONS!$C$5:$F$292,4,FALSE)="","NOT DECLARED",VLOOKUP($F261,DECLARATIONS!$C$5:$F$292,4,FALSE)&amp;LEFT(VLOOKUP($F261,DECLARATIONS!$C$5:$H$292,6,FALSE))))</f>
        <v/>
      </c>
      <c r="F261" s="91"/>
      <c r="G261" s="189">
        <v>0</v>
      </c>
      <c r="H261" s="188" t="str">
        <f>IF(ISNA(VLOOKUP(F261,DECLARATIONS!C$5:D$292,2,FALSE)),"",IF(VLOOKUP(F261,DECLARATIONS!C$5:D$292,2,FALSE)="","NOTDECLARED",VLOOKUP(F261,DECLARATIONS!C$5:D$292,2,FALSE)))</f>
        <v/>
      </c>
      <c r="I261" s="190">
        <f>IF(LOWER(G261)="dnf",1,IF(T261&lt;ScoringTable!C$3,ScoringTable!I$2,VLOOKUP((1000-T261),ScoringTable!H$2:I$95,2)))</f>
        <v>0</v>
      </c>
      <c r="J261" s="186" t="str" cm="1">
        <f t="array" ref="J261">IF(OR(ISBLANK(G261),G261=0), "", IF(NOT(ISNUMBER(G261)), "Not a valid time", IF(E261="","", IF(RIGHT(E261)="B", _xlfn.IFS(G261&gt;Data!$Z$8,"...",G261&gt;Data!$AA$8,"Stage 1",G261&gt;Data!$AB$8,"Stage 2",G261&gt;Data!$AC$8,"Stage 3",G261&gt;Data!$AD$8,"Stage 4",G261&gt;Data!$AE$8,"Stage 5",G261&gt;Data!$AF$8,"Stage 6",G261&gt;Data!$AG$8,"Stage 7",G261&gt;Data!$AH$8,"Stage 8",G261&lt;=Data!$AH$8,"Stage 9"), _xlfn.IFS(G261&gt;Data!$Z$19,"...",G261&gt;Data!$AA$19,"Stage 1",G261&gt;Data!$AB$19,"Stage 2",G261&gt;Data!$AC$19,"Stage 3",G261&gt;Data!$AD$19,"Stage 4",G261&gt;Data!$AE$19,"Stage 5",G261&gt;Data!$AF$19,"Stage 6",G261&gt;Data!$AG$19,"Stage 7",G261&gt;Data!$AH$19,"Stage 8",G261&lt;=Data!$AH$19,"Stage 9")))))</f>
        <v/>
      </c>
      <c r="K261" s="266" t="str" cm="1">
        <f t="array" ref="K261">IFERROR(_xlfn.IFNA(
                      _xlfn.IFS(
                      G261="", "",
                      G261=0, "",
                      AND(E261="U9B",G261&lt;=Data!$AI$8), "U9 Boys record",
                      AND(E261="U11B",G261&lt;=Data!$AI$13), "U11 Boys record",
                      AND(E261="U9G",G261&lt;=Data!$AI$19), "U9 Girls record",
                      AND(E261="U11G",G261&lt;=Data!$AI$24), "U11 Girls record"
                       ),""), "")</f>
        <v/>
      </c>
      <c r="L261" s="26"/>
      <c r="P261" s="191">
        <f t="shared" si="15"/>
        <v>0</v>
      </c>
      <c r="Q261" s="192">
        <f t="shared" si="16"/>
        <v>0</v>
      </c>
      <c r="R261" s="193">
        <f t="shared" si="17"/>
        <v>0</v>
      </c>
      <c r="S261" s="192">
        <f t="shared" si="18"/>
        <v>0</v>
      </c>
      <c r="T261" s="194">
        <f t="shared" si="19"/>
        <v>0</v>
      </c>
    </row>
    <row r="262" spans="1:20" s="11" customFormat="1" ht="16" customHeight="1">
      <c r="A262" s="187" t="s">
        <v>3</v>
      </c>
      <c r="B262" s="188" t="str">
        <f>IF(ISNA(VLOOKUP($F262,DECLARATIONS!C$5:D$292,2,FALSE)),"",IF(VLOOKUP($F262,DECLARATIONS!C$5:D$292,2,FALSE)="","NOT DECLARED",IF(ISNA(_xlfn.TEXTBEFORE(VLOOKUP($F262,DECLARATIONS!C$5:D$292,2,FALSE)," ")),VLOOKUP($F262,DECLARATIONS!C$5:D$292,2,FALSE),_xlfn.TEXTBEFORE(VLOOKUP($F262,DECLARATIONS!C$5:D$292,2,FALSE)," "))))</f>
        <v/>
      </c>
      <c r="C262" s="188" t="str">
        <f>IF(ISNA(VLOOKUP($F262,DECLARATIONS!C$5:D$292,2,FALSE)),"",IF(VLOOKUP($F262,DECLARATIONS!C$5:D$292,2,FALSE)="","NOT DECLARED",IF(ISNA(_xlfn.TEXTAFTER(VLOOKUP($F262,DECLARATIONS!C$5:D$292,2,FALSE)," ")),VLOOKUP($F262,DECLARATIONS!C$5:D$292,2,FALSE),_xlfn.TEXTAFTER(VLOOKUP($F262,DECLARATIONS!C$5:D$292,2,FALSE)," "))))</f>
        <v/>
      </c>
      <c r="D262" s="188" t="str">
        <f>IF(ISNA(VLOOKUP($F262,DECLARATIONS!$C$5:$G$292,5,FALSE)),"",IF(VLOOKUP($F262,DECLARATIONS!$C$5:$G$292,5,FALSE)="","NOT DECLARED",VLOOKUP($F262,DECLARATIONS!$C$5:$G$292,5,FALSE)))</f>
        <v/>
      </c>
      <c r="E262" s="188" t="str">
        <f>IF(ISNA(VLOOKUP($F262,DECLARATIONS!$C$5:$F$292,4,FALSE)),"",IF(VLOOKUP($F262,DECLARATIONS!$C$5:$F$292,4,FALSE)="","NOT DECLARED",VLOOKUP($F262,DECLARATIONS!$C$5:$F$292,4,FALSE)&amp;LEFT(VLOOKUP($F262,DECLARATIONS!$C$5:$H$292,6,FALSE))))</f>
        <v/>
      </c>
      <c r="F262" s="91"/>
      <c r="G262" s="189">
        <v>0</v>
      </c>
      <c r="H262" s="188" t="str">
        <f>IF(ISNA(VLOOKUP(F262,DECLARATIONS!C$5:D$292,2,FALSE)),"",IF(VLOOKUP(F262,DECLARATIONS!C$5:D$292,2,FALSE)="","NOTDECLARED",VLOOKUP(F262,DECLARATIONS!C$5:D$292,2,FALSE)))</f>
        <v/>
      </c>
      <c r="I262" s="190">
        <f>IF(LOWER(G262)="dnf",1,IF(T262&lt;ScoringTable!C$3,ScoringTable!I$2,VLOOKUP((1000-T262),ScoringTable!H$2:I$95,2)))</f>
        <v>0</v>
      </c>
      <c r="J262" s="186" t="str" cm="1">
        <f t="array" ref="J262">IF(OR(ISBLANK(G262),G262=0), "", IF(NOT(ISNUMBER(G262)), "Not a valid time", IF(E262="","", IF(RIGHT(E262)="B", _xlfn.IFS(G262&gt;Data!$Z$8,"...",G262&gt;Data!$AA$8,"Stage 1",G262&gt;Data!$AB$8,"Stage 2",G262&gt;Data!$AC$8,"Stage 3",G262&gt;Data!$AD$8,"Stage 4",G262&gt;Data!$AE$8,"Stage 5",G262&gt;Data!$AF$8,"Stage 6",G262&gt;Data!$AG$8,"Stage 7",G262&gt;Data!$AH$8,"Stage 8",G262&lt;=Data!$AH$8,"Stage 9"), _xlfn.IFS(G262&gt;Data!$Z$19,"...",G262&gt;Data!$AA$19,"Stage 1",G262&gt;Data!$AB$19,"Stage 2",G262&gt;Data!$AC$19,"Stage 3",G262&gt;Data!$AD$19,"Stage 4",G262&gt;Data!$AE$19,"Stage 5",G262&gt;Data!$AF$19,"Stage 6",G262&gt;Data!$AG$19,"Stage 7",G262&gt;Data!$AH$19,"Stage 8",G262&lt;=Data!$AH$19,"Stage 9")))))</f>
        <v/>
      </c>
      <c r="K262" s="266" t="str" cm="1">
        <f t="array" ref="K262">IFERROR(_xlfn.IFNA(
                      _xlfn.IFS(
                      G262="", "",
                      G262=0, "",
                      AND(E262="U9B",G262&lt;=Data!$AI$8), "U9 Boys record",
                      AND(E262="U11B",G262&lt;=Data!$AI$13), "U11 Boys record",
                      AND(E262="U9G",G262&lt;=Data!$AI$19), "U9 Girls record",
                      AND(E262="U11G",G262&lt;=Data!$AI$24), "U11 Girls record"
                       ),""), "")</f>
        <v/>
      </c>
      <c r="L262" s="26"/>
      <c r="P262" s="191">
        <f t="shared" si="15"/>
        <v>0</v>
      </c>
      <c r="Q262" s="192">
        <f t="shared" si="16"/>
        <v>0</v>
      </c>
      <c r="R262" s="193">
        <f t="shared" si="17"/>
        <v>0</v>
      </c>
      <c r="S262" s="192">
        <f t="shared" si="18"/>
        <v>0</v>
      </c>
      <c r="T262" s="194">
        <f t="shared" si="19"/>
        <v>0</v>
      </c>
    </row>
    <row r="263" spans="1:20" s="11" customFormat="1" ht="16" customHeight="1">
      <c r="A263" s="187" t="s">
        <v>3</v>
      </c>
      <c r="B263" s="188" t="str">
        <f>IF(ISNA(VLOOKUP($F263,DECLARATIONS!C$5:D$292,2,FALSE)),"",IF(VLOOKUP($F263,DECLARATIONS!C$5:D$292,2,FALSE)="","NOT DECLARED",IF(ISNA(_xlfn.TEXTBEFORE(VLOOKUP($F263,DECLARATIONS!C$5:D$292,2,FALSE)," ")),VLOOKUP($F263,DECLARATIONS!C$5:D$292,2,FALSE),_xlfn.TEXTBEFORE(VLOOKUP($F263,DECLARATIONS!C$5:D$292,2,FALSE)," "))))</f>
        <v/>
      </c>
      <c r="C263" s="188" t="str">
        <f>IF(ISNA(VLOOKUP($F263,DECLARATIONS!C$5:D$292,2,FALSE)),"",IF(VLOOKUP($F263,DECLARATIONS!C$5:D$292,2,FALSE)="","NOT DECLARED",IF(ISNA(_xlfn.TEXTAFTER(VLOOKUP($F263,DECLARATIONS!C$5:D$292,2,FALSE)," ")),VLOOKUP($F263,DECLARATIONS!C$5:D$292,2,FALSE),_xlfn.TEXTAFTER(VLOOKUP($F263,DECLARATIONS!C$5:D$292,2,FALSE)," "))))</f>
        <v/>
      </c>
      <c r="D263" s="188" t="str">
        <f>IF(ISNA(VLOOKUP($F263,DECLARATIONS!$C$5:$G$292,5,FALSE)),"",IF(VLOOKUP($F263,DECLARATIONS!$C$5:$G$292,5,FALSE)="","NOT DECLARED",VLOOKUP($F263,DECLARATIONS!$C$5:$G$292,5,FALSE)))</f>
        <v/>
      </c>
      <c r="E263" s="188" t="str">
        <f>IF(ISNA(VLOOKUP($F263,DECLARATIONS!$C$5:$F$292,4,FALSE)),"",IF(VLOOKUP($F263,DECLARATIONS!$C$5:$F$292,4,FALSE)="","NOT DECLARED",VLOOKUP($F263,DECLARATIONS!$C$5:$F$292,4,FALSE)&amp;LEFT(VLOOKUP($F263,DECLARATIONS!$C$5:$H$292,6,FALSE))))</f>
        <v/>
      </c>
      <c r="F263" s="91"/>
      <c r="G263" s="189">
        <v>0</v>
      </c>
      <c r="H263" s="188" t="str">
        <f>IF(ISNA(VLOOKUP(F263,DECLARATIONS!C$5:D$292,2,FALSE)),"",IF(VLOOKUP(F263,DECLARATIONS!C$5:D$292,2,FALSE)="","NOTDECLARED",VLOOKUP(F263,DECLARATIONS!C$5:D$292,2,FALSE)))</f>
        <v/>
      </c>
      <c r="I263" s="190">
        <f>IF(LOWER(G263)="dnf",1,IF(T263&lt;ScoringTable!C$3,ScoringTable!I$2,VLOOKUP((1000-T263),ScoringTable!H$2:I$95,2)))</f>
        <v>0</v>
      </c>
      <c r="J263" s="186" t="str" cm="1">
        <f t="array" ref="J263">IF(OR(ISBLANK(G263),G263=0), "", IF(NOT(ISNUMBER(G263)), "Not a valid time", IF(E263="","", IF(RIGHT(E263)="B", _xlfn.IFS(G263&gt;Data!$Z$8,"...",G263&gt;Data!$AA$8,"Stage 1",G263&gt;Data!$AB$8,"Stage 2",G263&gt;Data!$AC$8,"Stage 3",G263&gt;Data!$AD$8,"Stage 4",G263&gt;Data!$AE$8,"Stage 5",G263&gt;Data!$AF$8,"Stage 6",G263&gt;Data!$AG$8,"Stage 7",G263&gt;Data!$AH$8,"Stage 8",G263&lt;=Data!$AH$8,"Stage 9"), _xlfn.IFS(G263&gt;Data!$Z$19,"...",G263&gt;Data!$AA$19,"Stage 1",G263&gt;Data!$AB$19,"Stage 2",G263&gt;Data!$AC$19,"Stage 3",G263&gt;Data!$AD$19,"Stage 4",G263&gt;Data!$AE$19,"Stage 5",G263&gt;Data!$AF$19,"Stage 6",G263&gt;Data!$AG$19,"Stage 7",G263&gt;Data!$AH$19,"Stage 8",G263&lt;=Data!$AH$19,"Stage 9")))))</f>
        <v/>
      </c>
      <c r="K263" s="266" t="str" cm="1">
        <f t="array" ref="K263">IFERROR(_xlfn.IFNA(
                      _xlfn.IFS(
                      G263="", "",
                      G263=0, "",
                      AND(E263="U9B",G263&lt;=Data!$AI$8), "U9 Boys record",
                      AND(E263="U11B",G263&lt;=Data!$AI$13), "U11 Boys record",
                      AND(E263="U9G",G263&lt;=Data!$AI$19), "U9 Girls record",
                      AND(E263="U11G",G263&lt;=Data!$AI$24), "U11 Girls record"
                       ),""), "")</f>
        <v/>
      </c>
      <c r="L263" s="26"/>
      <c r="P263" s="191">
        <f t="shared" ref="P263:P293" si="20">G263*86400</f>
        <v>0</v>
      </c>
      <c r="Q263" s="192">
        <f t="shared" ref="Q263:Q293" si="21">P263/60</f>
        <v>0</v>
      </c>
      <c r="R263" s="193">
        <f t="shared" ref="R263:R293" si="22">(ROUNDDOWN(Q263,0))</f>
        <v>0</v>
      </c>
      <c r="S263" s="192">
        <f t="shared" ref="S263:S293" si="23">P263-((R263*60))</f>
        <v>0</v>
      </c>
      <c r="T263" s="194">
        <f t="shared" ref="T263:T293" si="24">+(R263)+(S263/100)</f>
        <v>0</v>
      </c>
    </row>
    <row r="264" spans="1:20" s="11" customFormat="1" ht="16" customHeight="1">
      <c r="A264" s="187" t="s">
        <v>3</v>
      </c>
      <c r="B264" s="188" t="str">
        <f>IF(ISNA(VLOOKUP($F264,DECLARATIONS!C$5:D$292,2,FALSE)),"",IF(VLOOKUP($F264,DECLARATIONS!C$5:D$292,2,FALSE)="","NOT DECLARED",IF(ISNA(_xlfn.TEXTBEFORE(VLOOKUP($F264,DECLARATIONS!C$5:D$292,2,FALSE)," ")),VLOOKUP($F264,DECLARATIONS!C$5:D$292,2,FALSE),_xlfn.TEXTBEFORE(VLOOKUP($F264,DECLARATIONS!C$5:D$292,2,FALSE)," "))))</f>
        <v/>
      </c>
      <c r="C264" s="188" t="str">
        <f>IF(ISNA(VLOOKUP($F264,DECLARATIONS!C$5:D$292,2,FALSE)),"",IF(VLOOKUP($F264,DECLARATIONS!C$5:D$292,2,FALSE)="","NOT DECLARED",IF(ISNA(_xlfn.TEXTAFTER(VLOOKUP($F264,DECLARATIONS!C$5:D$292,2,FALSE)," ")),VLOOKUP($F264,DECLARATIONS!C$5:D$292,2,FALSE),_xlfn.TEXTAFTER(VLOOKUP($F264,DECLARATIONS!C$5:D$292,2,FALSE)," "))))</f>
        <v/>
      </c>
      <c r="D264" s="188" t="str">
        <f>IF(ISNA(VLOOKUP($F264,DECLARATIONS!$C$5:$G$292,5,FALSE)),"",IF(VLOOKUP($F264,DECLARATIONS!$C$5:$G$292,5,FALSE)="","NOT DECLARED",VLOOKUP($F264,DECLARATIONS!$C$5:$G$292,5,FALSE)))</f>
        <v/>
      </c>
      <c r="E264" s="188" t="str">
        <f>IF(ISNA(VLOOKUP($F264,DECLARATIONS!$C$5:$F$292,4,FALSE)),"",IF(VLOOKUP($F264,DECLARATIONS!$C$5:$F$292,4,FALSE)="","NOT DECLARED",VLOOKUP($F264,DECLARATIONS!$C$5:$F$292,4,FALSE)&amp;LEFT(VLOOKUP($F264,DECLARATIONS!$C$5:$H$292,6,FALSE))))</f>
        <v/>
      </c>
      <c r="F264" s="91"/>
      <c r="G264" s="189">
        <v>0</v>
      </c>
      <c r="H264" s="188" t="str">
        <f>IF(ISNA(VLOOKUP(F264,DECLARATIONS!C$5:D$292,2,FALSE)),"",IF(VLOOKUP(F264,DECLARATIONS!C$5:D$292,2,FALSE)="","NOTDECLARED",VLOOKUP(F264,DECLARATIONS!C$5:D$292,2,FALSE)))</f>
        <v/>
      </c>
      <c r="I264" s="190">
        <f>IF(LOWER(G264)="dnf",1,IF(T264&lt;ScoringTable!C$3,ScoringTable!I$2,VLOOKUP((1000-T264),ScoringTable!H$2:I$95,2)))</f>
        <v>0</v>
      </c>
      <c r="J264" s="186" t="str" cm="1">
        <f t="array" ref="J264">IF(OR(ISBLANK(G264),G264=0), "", IF(NOT(ISNUMBER(G264)), "Not a valid time", IF(E264="","", IF(RIGHT(E264)="B", _xlfn.IFS(G264&gt;Data!$Z$8,"...",G264&gt;Data!$AA$8,"Stage 1",G264&gt;Data!$AB$8,"Stage 2",G264&gt;Data!$AC$8,"Stage 3",G264&gt;Data!$AD$8,"Stage 4",G264&gt;Data!$AE$8,"Stage 5",G264&gt;Data!$AF$8,"Stage 6",G264&gt;Data!$AG$8,"Stage 7",G264&gt;Data!$AH$8,"Stage 8",G264&lt;=Data!$AH$8,"Stage 9"), _xlfn.IFS(G264&gt;Data!$Z$19,"...",G264&gt;Data!$AA$19,"Stage 1",G264&gt;Data!$AB$19,"Stage 2",G264&gt;Data!$AC$19,"Stage 3",G264&gt;Data!$AD$19,"Stage 4",G264&gt;Data!$AE$19,"Stage 5",G264&gt;Data!$AF$19,"Stage 6",G264&gt;Data!$AG$19,"Stage 7",G264&gt;Data!$AH$19,"Stage 8",G264&lt;=Data!$AH$19,"Stage 9")))))</f>
        <v/>
      </c>
      <c r="K264" s="266" t="str" cm="1">
        <f t="array" ref="K264">IFERROR(_xlfn.IFNA(
                      _xlfn.IFS(
                      G264="", "",
                      G264=0, "",
                      AND(E264="U9B",G264&lt;=Data!$AI$8), "U9 Boys record",
                      AND(E264="U11B",G264&lt;=Data!$AI$13), "U11 Boys record",
                      AND(E264="U9G",G264&lt;=Data!$AI$19), "U9 Girls record",
                      AND(E264="U11G",G264&lt;=Data!$AI$24), "U11 Girls record"
                       ),""), "")</f>
        <v/>
      </c>
      <c r="L264" s="26"/>
      <c r="P264" s="191">
        <f t="shared" si="20"/>
        <v>0</v>
      </c>
      <c r="Q264" s="192">
        <f t="shared" si="21"/>
        <v>0</v>
      </c>
      <c r="R264" s="193">
        <f t="shared" si="22"/>
        <v>0</v>
      </c>
      <c r="S264" s="192">
        <f t="shared" si="23"/>
        <v>0</v>
      </c>
      <c r="T264" s="194">
        <f t="shared" si="24"/>
        <v>0</v>
      </c>
    </row>
    <row r="265" spans="1:20" s="11" customFormat="1" ht="16" customHeight="1">
      <c r="A265" s="187" t="s">
        <v>3</v>
      </c>
      <c r="B265" s="188" t="str">
        <f>IF(ISNA(VLOOKUP($F265,DECLARATIONS!C$5:D$292,2,FALSE)),"",IF(VLOOKUP($F265,DECLARATIONS!C$5:D$292,2,FALSE)="","NOT DECLARED",IF(ISNA(_xlfn.TEXTBEFORE(VLOOKUP($F265,DECLARATIONS!C$5:D$292,2,FALSE)," ")),VLOOKUP($F265,DECLARATIONS!C$5:D$292,2,FALSE),_xlfn.TEXTBEFORE(VLOOKUP($F265,DECLARATIONS!C$5:D$292,2,FALSE)," "))))</f>
        <v/>
      </c>
      <c r="C265" s="188" t="str">
        <f>IF(ISNA(VLOOKUP($F265,DECLARATIONS!C$5:D$292,2,FALSE)),"",IF(VLOOKUP($F265,DECLARATIONS!C$5:D$292,2,FALSE)="","NOT DECLARED",IF(ISNA(_xlfn.TEXTAFTER(VLOOKUP($F265,DECLARATIONS!C$5:D$292,2,FALSE)," ")),VLOOKUP($F265,DECLARATIONS!C$5:D$292,2,FALSE),_xlfn.TEXTAFTER(VLOOKUP($F265,DECLARATIONS!C$5:D$292,2,FALSE)," "))))</f>
        <v/>
      </c>
      <c r="D265" s="188" t="str">
        <f>IF(ISNA(VLOOKUP($F265,DECLARATIONS!$C$5:$G$292,5,FALSE)),"",IF(VLOOKUP($F265,DECLARATIONS!$C$5:$G$292,5,FALSE)="","NOT DECLARED",VLOOKUP($F265,DECLARATIONS!$C$5:$G$292,5,FALSE)))</f>
        <v/>
      </c>
      <c r="E265" s="188" t="str">
        <f>IF(ISNA(VLOOKUP($F265,DECLARATIONS!$C$5:$F$292,4,FALSE)),"",IF(VLOOKUP($F265,DECLARATIONS!$C$5:$F$292,4,FALSE)="","NOT DECLARED",VLOOKUP($F265,DECLARATIONS!$C$5:$F$292,4,FALSE)&amp;LEFT(VLOOKUP($F265,DECLARATIONS!$C$5:$H$292,6,FALSE))))</f>
        <v/>
      </c>
      <c r="F265" s="91"/>
      <c r="G265" s="189">
        <v>0</v>
      </c>
      <c r="H265" s="188" t="str">
        <f>IF(ISNA(VLOOKUP(F265,DECLARATIONS!C$5:D$292,2,FALSE)),"",IF(VLOOKUP(F265,DECLARATIONS!C$5:D$292,2,FALSE)="","NOTDECLARED",VLOOKUP(F265,DECLARATIONS!C$5:D$292,2,FALSE)))</f>
        <v/>
      </c>
      <c r="I265" s="190">
        <f>IF(LOWER(G265)="dnf",1,IF(T265&lt;ScoringTable!C$3,ScoringTable!I$2,VLOOKUP((1000-T265),ScoringTable!H$2:I$95,2)))</f>
        <v>0</v>
      </c>
      <c r="J265" s="186" t="str" cm="1">
        <f t="array" ref="J265">IF(OR(ISBLANK(G265),G265=0), "", IF(NOT(ISNUMBER(G265)), "Not a valid time", IF(E265="","", IF(RIGHT(E265)="B", _xlfn.IFS(G265&gt;Data!$Z$8,"...",G265&gt;Data!$AA$8,"Stage 1",G265&gt;Data!$AB$8,"Stage 2",G265&gt;Data!$AC$8,"Stage 3",G265&gt;Data!$AD$8,"Stage 4",G265&gt;Data!$AE$8,"Stage 5",G265&gt;Data!$AF$8,"Stage 6",G265&gt;Data!$AG$8,"Stage 7",G265&gt;Data!$AH$8,"Stage 8",G265&lt;=Data!$AH$8,"Stage 9"), _xlfn.IFS(G265&gt;Data!$Z$19,"...",G265&gt;Data!$AA$19,"Stage 1",G265&gt;Data!$AB$19,"Stage 2",G265&gt;Data!$AC$19,"Stage 3",G265&gt;Data!$AD$19,"Stage 4",G265&gt;Data!$AE$19,"Stage 5",G265&gt;Data!$AF$19,"Stage 6",G265&gt;Data!$AG$19,"Stage 7",G265&gt;Data!$AH$19,"Stage 8",G265&lt;=Data!$AH$19,"Stage 9")))))</f>
        <v/>
      </c>
      <c r="K265" s="266" t="str" cm="1">
        <f t="array" ref="K265">IFERROR(_xlfn.IFNA(
                      _xlfn.IFS(
                      G265="", "",
                      G265=0, "",
                      AND(E265="U9B",G265&lt;=Data!$AI$8), "U9 Boys record",
                      AND(E265="U11B",G265&lt;=Data!$AI$13), "U11 Boys record",
                      AND(E265="U9G",G265&lt;=Data!$AI$19), "U9 Girls record",
                      AND(E265="U11G",G265&lt;=Data!$AI$24), "U11 Girls record"
                       ),""), "")</f>
        <v/>
      </c>
      <c r="L265" s="26"/>
      <c r="P265" s="191">
        <f t="shared" si="20"/>
        <v>0</v>
      </c>
      <c r="Q265" s="192">
        <f t="shared" si="21"/>
        <v>0</v>
      </c>
      <c r="R265" s="193">
        <f t="shared" si="22"/>
        <v>0</v>
      </c>
      <c r="S265" s="192">
        <f t="shared" si="23"/>
        <v>0</v>
      </c>
      <c r="T265" s="194">
        <f t="shared" si="24"/>
        <v>0</v>
      </c>
    </row>
    <row r="266" spans="1:20" s="11" customFormat="1" ht="16" customHeight="1">
      <c r="A266" s="187" t="s">
        <v>3</v>
      </c>
      <c r="B266" s="188" t="str">
        <f>IF(ISNA(VLOOKUP($F266,DECLARATIONS!C$5:D$292,2,FALSE)),"",IF(VLOOKUP($F266,DECLARATIONS!C$5:D$292,2,FALSE)="","NOT DECLARED",IF(ISNA(_xlfn.TEXTBEFORE(VLOOKUP($F266,DECLARATIONS!C$5:D$292,2,FALSE)," ")),VLOOKUP($F266,DECLARATIONS!C$5:D$292,2,FALSE),_xlfn.TEXTBEFORE(VLOOKUP($F266,DECLARATIONS!C$5:D$292,2,FALSE)," "))))</f>
        <v/>
      </c>
      <c r="C266" s="188" t="str">
        <f>IF(ISNA(VLOOKUP($F266,DECLARATIONS!C$5:D$292,2,FALSE)),"",IF(VLOOKUP($F266,DECLARATIONS!C$5:D$292,2,FALSE)="","NOT DECLARED",IF(ISNA(_xlfn.TEXTAFTER(VLOOKUP($F266,DECLARATIONS!C$5:D$292,2,FALSE)," ")),VLOOKUP($F266,DECLARATIONS!C$5:D$292,2,FALSE),_xlfn.TEXTAFTER(VLOOKUP($F266,DECLARATIONS!C$5:D$292,2,FALSE)," "))))</f>
        <v/>
      </c>
      <c r="D266" s="188" t="str">
        <f>IF(ISNA(VLOOKUP($F266,DECLARATIONS!$C$5:$G$292,5,FALSE)),"",IF(VLOOKUP($F266,DECLARATIONS!$C$5:$G$292,5,FALSE)="","NOT DECLARED",VLOOKUP($F266,DECLARATIONS!$C$5:$G$292,5,FALSE)))</f>
        <v/>
      </c>
      <c r="E266" s="188" t="str">
        <f>IF(ISNA(VLOOKUP($F266,DECLARATIONS!$C$5:$F$292,4,FALSE)),"",IF(VLOOKUP($F266,DECLARATIONS!$C$5:$F$292,4,FALSE)="","NOT DECLARED",VLOOKUP($F266,DECLARATIONS!$C$5:$F$292,4,FALSE)&amp;LEFT(VLOOKUP($F266,DECLARATIONS!$C$5:$H$292,6,FALSE))))</f>
        <v/>
      </c>
      <c r="F266" s="91"/>
      <c r="G266" s="189">
        <v>0</v>
      </c>
      <c r="H266" s="188" t="str">
        <f>IF(ISNA(VLOOKUP(F266,DECLARATIONS!C$5:D$292,2,FALSE)),"",IF(VLOOKUP(F266,DECLARATIONS!C$5:D$292,2,FALSE)="","NOTDECLARED",VLOOKUP(F266,DECLARATIONS!C$5:D$292,2,FALSE)))</f>
        <v/>
      </c>
      <c r="I266" s="190">
        <f>IF(LOWER(G266)="dnf",1,IF(T266&lt;ScoringTable!C$3,ScoringTable!I$2,VLOOKUP((1000-T266),ScoringTable!H$2:I$95,2)))</f>
        <v>0</v>
      </c>
      <c r="J266" s="186" t="str" cm="1">
        <f t="array" ref="J266">IF(OR(ISBLANK(G266),G266=0), "", IF(NOT(ISNUMBER(G266)), "Not a valid time", IF(E266="","", IF(RIGHT(E266)="B", _xlfn.IFS(G266&gt;Data!$Z$8,"...",G266&gt;Data!$AA$8,"Stage 1",G266&gt;Data!$AB$8,"Stage 2",G266&gt;Data!$AC$8,"Stage 3",G266&gt;Data!$AD$8,"Stage 4",G266&gt;Data!$AE$8,"Stage 5",G266&gt;Data!$AF$8,"Stage 6",G266&gt;Data!$AG$8,"Stage 7",G266&gt;Data!$AH$8,"Stage 8",G266&lt;=Data!$AH$8,"Stage 9"), _xlfn.IFS(G266&gt;Data!$Z$19,"...",G266&gt;Data!$AA$19,"Stage 1",G266&gt;Data!$AB$19,"Stage 2",G266&gt;Data!$AC$19,"Stage 3",G266&gt;Data!$AD$19,"Stage 4",G266&gt;Data!$AE$19,"Stage 5",G266&gt;Data!$AF$19,"Stage 6",G266&gt;Data!$AG$19,"Stage 7",G266&gt;Data!$AH$19,"Stage 8",G266&lt;=Data!$AH$19,"Stage 9")))))</f>
        <v/>
      </c>
      <c r="K266" s="266" t="str" cm="1">
        <f t="array" ref="K266">IFERROR(_xlfn.IFNA(
                      _xlfn.IFS(
                      G266="", "",
                      G266=0, "",
                      AND(E266="U9B",G266&lt;=Data!$AI$8), "U9 Boys record",
                      AND(E266="U11B",G266&lt;=Data!$AI$13), "U11 Boys record",
                      AND(E266="U9G",G266&lt;=Data!$AI$19), "U9 Girls record",
                      AND(E266="U11G",G266&lt;=Data!$AI$24), "U11 Girls record"
                       ),""), "")</f>
        <v/>
      </c>
      <c r="L266" s="26"/>
      <c r="P266" s="191">
        <f t="shared" si="20"/>
        <v>0</v>
      </c>
      <c r="Q266" s="192">
        <f t="shared" si="21"/>
        <v>0</v>
      </c>
      <c r="R266" s="193">
        <f t="shared" si="22"/>
        <v>0</v>
      </c>
      <c r="S266" s="192">
        <f t="shared" si="23"/>
        <v>0</v>
      </c>
      <c r="T266" s="194">
        <f t="shared" si="24"/>
        <v>0</v>
      </c>
    </row>
    <row r="267" spans="1:20" s="11" customFormat="1" ht="16" customHeight="1">
      <c r="A267" s="187" t="s">
        <v>3</v>
      </c>
      <c r="B267" s="188" t="str">
        <f>IF(ISNA(VLOOKUP($F267,DECLARATIONS!C$5:D$292,2,FALSE)),"",IF(VLOOKUP($F267,DECLARATIONS!C$5:D$292,2,FALSE)="","NOT DECLARED",IF(ISNA(_xlfn.TEXTBEFORE(VLOOKUP($F267,DECLARATIONS!C$5:D$292,2,FALSE)," ")),VLOOKUP($F267,DECLARATIONS!C$5:D$292,2,FALSE),_xlfn.TEXTBEFORE(VLOOKUP($F267,DECLARATIONS!C$5:D$292,2,FALSE)," "))))</f>
        <v/>
      </c>
      <c r="C267" s="188" t="str">
        <f>IF(ISNA(VLOOKUP($F267,DECLARATIONS!C$5:D$292,2,FALSE)),"",IF(VLOOKUP($F267,DECLARATIONS!C$5:D$292,2,FALSE)="","NOT DECLARED",IF(ISNA(_xlfn.TEXTAFTER(VLOOKUP($F267,DECLARATIONS!C$5:D$292,2,FALSE)," ")),VLOOKUP($F267,DECLARATIONS!C$5:D$292,2,FALSE),_xlfn.TEXTAFTER(VLOOKUP($F267,DECLARATIONS!C$5:D$292,2,FALSE)," "))))</f>
        <v/>
      </c>
      <c r="D267" s="188" t="str">
        <f>IF(ISNA(VLOOKUP($F267,DECLARATIONS!$C$5:$G$292,5,FALSE)),"",IF(VLOOKUP($F267,DECLARATIONS!$C$5:$G$292,5,FALSE)="","NOT DECLARED",VLOOKUP($F267,DECLARATIONS!$C$5:$G$292,5,FALSE)))</f>
        <v/>
      </c>
      <c r="E267" s="188" t="str">
        <f>IF(ISNA(VLOOKUP($F267,DECLARATIONS!$C$5:$F$292,4,FALSE)),"",IF(VLOOKUP($F267,DECLARATIONS!$C$5:$F$292,4,FALSE)="","NOT DECLARED",VLOOKUP($F267,DECLARATIONS!$C$5:$F$292,4,FALSE)&amp;LEFT(VLOOKUP($F267,DECLARATIONS!$C$5:$H$292,6,FALSE))))</f>
        <v/>
      </c>
      <c r="F267" s="91"/>
      <c r="G267" s="189">
        <v>0</v>
      </c>
      <c r="H267" s="188" t="str">
        <f>IF(ISNA(VLOOKUP(F267,DECLARATIONS!C$5:D$292,2,FALSE)),"",IF(VLOOKUP(F267,DECLARATIONS!C$5:D$292,2,FALSE)="","NOTDECLARED",VLOOKUP(F267,DECLARATIONS!C$5:D$292,2,FALSE)))</f>
        <v/>
      </c>
      <c r="I267" s="190">
        <f>IF(LOWER(G267)="dnf",1,IF(T267&lt;ScoringTable!C$3,ScoringTable!I$2,VLOOKUP((1000-T267),ScoringTable!H$2:I$95,2)))</f>
        <v>0</v>
      </c>
      <c r="J267" s="186" t="str" cm="1">
        <f t="array" ref="J267">IF(OR(ISBLANK(G267),G267=0), "", IF(NOT(ISNUMBER(G267)), "Not a valid time", IF(E267="","", IF(RIGHT(E267)="B", _xlfn.IFS(G267&gt;Data!$Z$8,"...",G267&gt;Data!$AA$8,"Stage 1",G267&gt;Data!$AB$8,"Stage 2",G267&gt;Data!$AC$8,"Stage 3",G267&gt;Data!$AD$8,"Stage 4",G267&gt;Data!$AE$8,"Stage 5",G267&gt;Data!$AF$8,"Stage 6",G267&gt;Data!$AG$8,"Stage 7",G267&gt;Data!$AH$8,"Stage 8",G267&lt;=Data!$AH$8,"Stage 9"), _xlfn.IFS(G267&gt;Data!$Z$19,"...",G267&gt;Data!$AA$19,"Stage 1",G267&gt;Data!$AB$19,"Stage 2",G267&gt;Data!$AC$19,"Stage 3",G267&gt;Data!$AD$19,"Stage 4",G267&gt;Data!$AE$19,"Stage 5",G267&gt;Data!$AF$19,"Stage 6",G267&gt;Data!$AG$19,"Stage 7",G267&gt;Data!$AH$19,"Stage 8",G267&lt;=Data!$AH$19,"Stage 9")))))</f>
        <v/>
      </c>
      <c r="K267" s="266" t="str" cm="1">
        <f t="array" ref="K267">IFERROR(_xlfn.IFNA(
                      _xlfn.IFS(
                      G267="", "",
                      G267=0, "",
                      AND(E267="U9B",G267&lt;=Data!$AI$8), "U9 Boys record",
                      AND(E267="U11B",G267&lt;=Data!$AI$13), "U11 Boys record",
                      AND(E267="U9G",G267&lt;=Data!$AI$19), "U9 Girls record",
                      AND(E267="U11G",G267&lt;=Data!$AI$24), "U11 Girls record"
                       ),""), "")</f>
        <v/>
      </c>
      <c r="L267" s="26"/>
      <c r="P267" s="191">
        <f t="shared" si="20"/>
        <v>0</v>
      </c>
      <c r="Q267" s="192">
        <f t="shared" si="21"/>
        <v>0</v>
      </c>
      <c r="R267" s="193">
        <f t="shared" si="22"/>
        <v>0</v>
      </c>
      <c r="S267" s="192">
        <f t="shared" si="23"/>
        <v>0</v>
      </c>
      <c r="T267" s="194">
        <f t="shared" si="24"/>
        <v>0</v>
      </c>
    </row>
    <row r="268" spans="1:20" s="11" customFormat="1" ht="16" customHeight="1">
      <c r="A268" s="187" t="s">
        <v>3</v>
      </c>
      <c r="B268" s="188" t="str">
        <f>IF(ISNA(VLOOKUP($F268,DECLARATIONS!C$5:D$292,2,FALSE)),"",IF(VLOOKUP($F268,DECLARATIONS!C$5:D$292,2,FALSE)="","NOT DECLARED",IF(ISNA(_xlfn.TEXTBEFORE(VLOOKUP($F268,DECLARATIONS!C$5:D$292,2,FALSE)," ")),VLOOKUP($F268,DECLARATIONS!C$5:D$292,2,FALSE),_xlfn.TEXTBEFORE(VLOOKUP($F268,DECLARATIONS!C$5:D$292,2,FALSE)," "))))</f>
        <v/>
      </c>
      <c r="C268" s="188" t="str">
        <f>IF(ISNA(VLOOKUP($F268,DECLARATIONS!C$5:D$292,2,FALSE)),"",IF(VLOOKUP($F268,DECLARATIONS!C$5:D$292,2,FALSE)="","NOT DECLARED",IF(ISNA(_xlfn.TEXTAFTER(VLOOKUP($F268,DECLARATIONS!C$5:D$292,2,FALSE)," ")),VLOOKUP($F268,DECLARATIONS!C$5:D$292,2,FALSE),_xlfn.TEXTAFTER(VLOOKUP($F268,DECLARATIONS!C$5:D$292,2,FALSE)," "))))</f>
        <v/>
      </c>
      <c r="D268" s="188" t="str">
        <f>IF(ISNA(VLOOKUP($F268,DECLARATIONS!$C$5:$G$292,5,FALSE)),"",IF(VLOOKUP($F268,DECLARATIONS!$C$5:$G$292,5,FALSE)="","NOT DECLARED",VLOOKUP($F268,DECLARATIONS!$C$5:$G$292,5,FALSE)))</f>
        <v/>
      </c>
      <c r="E268" s="188" t="str">
        <f>IF(ISNA(VLOOKUP($F268,DECLARATIONS!$C$5:$F$292,4,FALSE)),"",IF(VLOOKUP($F268,DECLARATIONS!$C$5:$F$292,4,FALSE)="","NOT DECLARED",VLOOKUP($F268,DECLARATIONS!$C$5:$F$292,4,FALSE)&amp;LEFT(VLOOKUP($F268,DECLARATIONS!$C$5:$H$292,6,FALSE))))</f>
        <v/>
      </c>
      <c r="F268" s="91"/>
      <c r="G268" s="189">
        <v>0</v>
      </c>
      <c r="H268" s="188" t="str">
        <f>IF(ISNA(VLOOKUP(F268,DECLARATIONS!C$5:D$292,2,FALSE)),"",IF(VLOOKUP(F268,DECLARATIONS!C$5:D$292,2,FALSE)="","NOTDECLARED",VLOOKUP(F268,DECLARATIONS!C$5:D$292,2,FALSE)))</f>
        <v/>
      </c>
      <c r="I268" s="190">
        <f>IF(LOWER(G268)="dnf",1,IF(T268&lt;ScoringTable!C$3,ScoringTable!I$2,VLOOKUP((1000-T268),ScoringTable!H$2:I$95,2)))</f>
        <v>0</v>
      </c>
      <c r="J268" s="186" t="str" cm="1">
        <f t="array" ref="J268">IF(OR(ISBLANK(G268),G268=0), "", IF(NOT(ISNUMBER(G268)), "Not a valid time", IF(E268="","", IF(RIGHT(E268)="B", _xlfn.IFS(G268&gt;Data!$Z$8,"...",G268&gt;Data!$AA$8,"Stage 1",G268&gt;Data!$AB$8,"Stage 2",G268&gt;Data!$AC$8,"Stage 3",G268&gt;Data!$AD$8,"Stage 4",G268&gt;Data!$AE$8,"Stage 5",G268&gt;Data!$AF$8,"Stage 6",G268&gt;Data!$AG$8,"Stage 7",G268&gt;Data!$AH$8,"Stage 8",G268&lt;=Data!$AH$8,"Stage 9"), _xlfn.IFS(G268&gt;Data!$Z$19,"...",G268&gt;Data!$AA$19,"Stage 1",G268&gt;Data!$AB$19,"Stage 2",G268&gt;Data!$AC$19,"Stage 3",G268&gt;Data!$AD$19,"Stage 4",G268&gt;Data!$AE$19,"Stage 5",G268&gt;Data!$AF$19,"Stage 6",G268&gt;Data!$AG$19,"Stage 7",G268&gt;Data!$AH$19,"Stage 8",G268&lt;=Data!$AH$19,"Stage 9")))))</f>
        <v/>
      </c>
      <c r="K268" s="266" t="str" cm="1">
        <f t="array" ref="K268">IFERROR(_xlfn.IFNA(
                      _xlfn.IFS(
                      G268="", "",
                      G268=0, "",
                      AND(E268="U9B",G268&lt;=Data!$AI$8), "U9 Boys record",
                      AND(E268="U11B",G268&lt;=Data!$AI$13), "U11 Boys record",
                      AND(E268="U9G",G268&lt;=Data!$AI$19), "U9 Girls record",
                      AND(E268="U11G",G268&lt;=Data!$AI$24), "U11 Girls record"
                       ),""), "")</f>
        <v/>
      </c>
      <c r="L268" s="26"/>
      <c r="P268" s="191">
        <f t="shared" si="20"/>
        <v>0</v>
      </c>
      <c r="Q268" s="192">
        <f t="shared" si="21"/>
        <v>0</v>
      </c>
      <c r="R268" s="193">
        <f t="shared" si="22"/>
        <v>0</v>
      </c>
      <c r="S268" s="192">
        <f t="shared" si="23"/>
        <v>0</v>
      </c>
      <c r="T268" s="194">
        <f t="shared" si="24"/>
        <v>0</v>
      </c>
    </row>
    <row r="269" spans="1:20" s="11" customFormat="1" ht="16" customHeight="1">
      <c r="A269" s="187" t="s">
        <v>3</v>
      </c>
      <c r="B269" s="188" t="str">
        <f>IF(ISNA(VLOOKUP($F269,DECLARATIONS!C$5:D$292,2,FALSE)),"",IF(VLOOKUP($F269,DECLARATIONS!C$5:D$292,2,FALSE)="","NOT DECLARED",IF(ISNA(_xlfn.TEXTBEFORE(VLOOKUP($F269,DECLARATIONS!C$5:D$292,2,FALSE)," ")),VLOOKUP($F269,DECLARATIONS!C$5:D$292,2,FALSE),_xlfn.TEXTBEFORE(VLOOKUP($F269,DECLARATIONS!C$5:D$292,2,FALSE)," "))))</f>
        <v/>
      </c>
      <c r="C269" s="188" t="str">
        <f>IF(ISNA(VLOOKUP($F269,DECLARATIONS!C$5:D$292,2,FALSE)),"",IF(VLOOKUP($F269,DECLARATIONS!C$5:D$292,2,FALSE)="","NOT DECLARED",IF(ISNA(_xlfn.TEXTAFTER(VLOOKUP($F269,DECLARATIONS!C$5:D$292,2,FALSE)," ")),VLOOKUP($F269,DECLARATIONS!C$5:D$292,2,FALSE),_xlfn.TEXTAFTER(VLOOKUP($F269,DECLARATIONS!C$5:D$292,2,FALSE)," "))))</f>
        <v/>
      </c>
      <c r="D269" s="188" t="str">
        <f>IF(ISNA(VLOOKUP($F269,DECLARATIONS!$C$5:$G$292,5,FALSE)),"",IF(VLOOKUP($F269,DECLARATIONS!$C$5:$G$292,5,FALSE)="","NOT DECLARED",VLOOKUP($F269,DECLARATIONS!$C$5:$G$292,5,FALSE)))</f>
        <v/>
      </c>
      <c r="E269" s="188" t="str">
        <f>IF(ISNA(VLOOKUP($F269,DECLARATIONS!$C$5:$F$292,4,FALSE)),"",IF(VLOOKUP($F269,DECLARATIONS!$C$5:$F$292,4,FALSE)="","NOT DECLARED",VLOOKUP($F269,DECLARATIONS!$C$5:$F$292,4,FALSE)&amp;LEFT(VLOOKUP($F269,DECLARATIONS!$C$5:$H$292,6,FALSE))))</f>
        <v/>
      </c>
      <c r="F269" s="91"/>
      <c r="G269" s="189">
        <v>0</v>
      </c>
      <c r="H269" s="188" t="str">
        <f>IF(ISNA(VLOOKUP(F269,DECLARATIONS!C$5:D$292,2,FALSE)),"",IF(VLOOKUP(F269,DECLARATIONS!C$5:D$292,2,FALSE)="","NOTDECLARED",VLOOKUP(F269,DECLARATIONS!C$5:D$292,2,FALSE)))</f>
        <v/>
      </c>
      <c r="I269" s="190">
        <f>IF(LOWER(G269)="dnf",1,IF(T269&lt;ScoringTable!C$3,ScoringTable!I$2,VLOOKUP((1000-T269),ScoringTable!H$2:I$95,2)))</f>
        <v>0</v>
      </c>
      <c r="J269" s="186" t="str" cm="1">
        <f t="array" ref="J269">IF(OR(ISBLANK(G269),G269=0), "", IF(NOT(ISNUMBER(G269)), "Not a valid time", IF(E269="","", IF(RIGHT(E269)="B", _xlfn.IFS(G269&gt;Data!$Z$8,"...",G269&gt;Data!$AA$8,"Stage 1",G269&gt;Data!$AB$8,"Stage 2",G269&gt;Data!$AC$8,"Stage 3",G269&gt;Data!$AD$8,"Stage 4",G269&gt;Data!$AE$8,"Stage 5",G269&gt;Data!$AF$8,"Stage 6",G269&gt;Data!$AG$8,"Stage 7",G269&gt;Data!$AH$8,"Stage 8",G269&lt;=Data!$AH$8,"Stage 9"), _xlfn.IFS(G269&gt;Data!$Z$19,"...",G269&gt;Data!$AA$19,"Stage 1",G269&gt;Data!$AB$19,"Stage 2",G269&gt;Data!$AC$19,"Stage 3",G269&gt;Data!$AD$19,"Stage 4",G269&gt;Data!$AE$19,"Stage 5",G269&gt;Data!$AF$19,"Stage 6",G269&gt;Data!$AG$19,"Stage 7",G269&gt;Data!$AH$19,"Stage 8",G269&lt;=Data!$AH$19,"Stage 9")))))</f>
        <v/>
      </c>
      <c r="K269" s="266" t="str" cm="1">
        <f t="array" ref="K269">IFERROR(_xlfn.IFNA(
                      _xlfn.IFS(
                      G269="", "",
                      G269=0, "",
                      AND(E269="U9B",G269&lt;=Data!$AI$8), "U9 Boys record",
                      AND(E269="U11B",G269&lt;=Data!$AI$13), "U11 Boys record",
                      AND(E269="U9G",G269&lt;=Data!$AI$19), "U9 Girls record",
                      AND(E269="U11G",G269&lt;=Data!$AI$24), "U11 Girls record"
                       ),""), "")</f>
        <v/>
      </c>
      <c r="L269" s="26"/>
      <c r="P269" s="191">
        <f t="shared" si="20"/>
        <v>0</v>
      </c>
      <c r="Q269" s="192">
        <f t="shared" si="21"/>
        <v>0</v>
      </c>
      <c r="R269" s="193">
        <f t="shared" si="22"/>
        <v>0</v>
      </c>
      <c r="S269" s="192">
        <f t="shared" si="23"/>
        <v>0</v>
      </c>
      <c r="T269" s="194">
        <f t="shared" si="24"/>
        <v>0</v>
      </c>
    </row>
    <row r="270" spans="1:20" s="11" customFormat="1" ht="16" customHeight="1">
      <c r="A270" s="187" t="s">
        <v>3</v>
      </c>
      <c r="B270" s="188" t="str">
        <f>IF(ISNA(VLOOKUP($F270,DECLARATIONS!C$5:D$292,2,FALSE)),"",IF(VLOOKUP($F270,DECLARATIONS!C$5:D$292,2,FALSE)="","NOT DECLARED",IF(ISNA(_xlfn.TEXTBEFORE(VLOOKUP($F270,DECLARATIONS!C$5:D$292,2,FALSE)," ")),VLOOKUP($F270,DECLARATIONS!C$5:D$292,2,FALSE),_xlfn.TEXTBEFORE(VLOOKUP($F270,DECLARATIONS!C$5:D$292,2,FALSE)," "))))</f>
        <v/>
      </c>
      <c r="C270" s="188" t="str">
        <f>IF(ISNA(VLOOKUP($F270,DECLARATIONS!C$5:D$292,2,FALSE)),"",IF(VLOOKUP($F270,DECLARATIONS!C$5:D$292,2,FALSE)="","NOT DECLARED",IF(ISNA(_xlfn.TEXTAFTER(VLOOKUP($F270,DECLARATIONS!C$5:D$292,2,FALSE)," ")),VLOOKUP($F270,DECLARATIONS!C$5:D$292,2,FALSE),_xlfn.TEXTAFTER(VLOOKUP($F270,DECLARATIONS!C$5:D$292,2,FALSE)," "))))</f>
        <v/>
      </c>
      <c r="D270" s="188" t="str">
        <f>IF(ISNA(VLOOKUP($F270,DECLARATIONS!$C$5:$G$292,5,FALSE)),"",IF(VLOOKUP($F270,DECLARATIONS!$C$5:$G$292,5,FALSE)="","NOT DECLARED",VLOOKUP($F270,DECLARATIONS!$C$5:$G$292,5,FALSE)))</f>
        <v/>
      </c>
      <c r="E270" s="188" t="str">
        <f>IF(ISNA(VLOOKUP($F270,DECLARATIONS!$C$5:$F$292,4,FALSE)),"",IF(VLOOKUP($F270,DECLARATIONS!$C$5:$F$292,4,FALSE)="","NOT DECLARED",VLOOKUP($F270,DECLARATIONS!$C$5:$F$292,4,FALSE)&amp;LEFT(VLOOKUP($F270,DECLARATIONS!$C$5:$H$292,6,FALSE))))</f>
        <v/>
      </c>
      <c r="F270" s="91"/>
      <c r="G270" s="189">
        <v>0</v>
      </c>
      <c r="H270" s="188" t="str">
        <f>IF(ISNA(VLOOKUP(F270,DECLARATIONS!C$5:D$292,2,FALSE)),"",IF(VLOOKUP(F270,DECLARATIONS!C$5:D$292,2,FALSE)="","NOTDECLARED",VLOOKUP(F270,DECLARATIONS!C$5:D$292,2,FALSE)))</f>
        <v/>
      </c>
      <c r="I270" s="190">
        <f>IF(LOWER(G270)="dnf",1,IF(T270&lt;ScoringTable!C$3,ScoringTable!I$2,VLOOKUP((1000-T270),ScoringTable!H$2:I$95,2)))</f>
        <v>0</v>
      </c>
      <c r="J270" s="186" t="str" cm="1">
        <f t="array" ref="J270">IF(OR(ISBLANK(G270),G270=0), "", IF(NOT(ISNUMBER(G270)), "Not a valid time", IF(E270="","", IF(RIGHT(E270)="B", _xlfn.IFS(G270&gt;Data!$Z$8,"...",G270&gt;Data!$AA$8,"Stage 1",G270&gt;Data!$AB$8,"Stage 2",G270&gt;Data!$AC$8,"Stage 3",G270&gt;Data!$AD$8,"Stage 4",G270&gt;Data!$AE$8,"Stage 5",G270&gt;Data!$AF$8,"Stage 6",G270&gt;Data!$AG$8,"Stage 7",G270&gt;Data!$AH$8,"Stage 8",G270&lt;=Data!$AH$8,"Stage 9"), _xlfn.IFS(G270&gt;Data!$Z$19,"...",G270&gt;Data!$AA$19,"Stage 1",G270&gt;Data!$AB$19,"Stage 2",G270&gt;Data!$AC$19,"Stage 3",G270&gt;Data!$AD$19,"Stage 4",G270&gt;Data!$AE$19,"Stage 5",G270&gt;Data!$AF$19,"Stage 6",G270&gt;Data!$AG$19,"Stage 7",G270&gt;Data!$AH$19,"Stage 8",G270&lt;=Data!$AH$19,"Stage 9")))))</f>
        <v/>
      </c>
      <c r="K270" s="266" t="str" cm="1">
        <f t="array" ref="K270">IFERROR(_xlfn.IFNA(
                      _xlfn.IFS(
                      G270="", "",
                      G270=0, "",
                      AND(E270="U9B",G270&lt;=Data!$AI$8), "U9 Boys record",
                      AND(E270="U11B",G270&lt;=Data!$AI$13), "U11 Boys record",
                      AND(E270="U9G",G270&lt;=Data!$AI$19), "U9 Girls record",
                      AND(E270="U11G",G270&lt;=Data!$AI$24), "U11 Girls record"
                       ),""), "")</f>
        <v/>
      </c>
      <c r="L270" s="26"/>
      <c r="P270" s="191">
        <f t="shared" si="20"/>
        <v>0</v>
      </c>
      <c r="Q270" s="192">
        <f t="shared" si="21"/>
        <v>0</v>
      </c>
      <c r="R270" s="193">
        <f t="shared" si="22"/>
        <v>0</v>
      </c>
      <c r="S270" s="192">
        <f t="shared" si="23"/>
        <v>0</v>
      </c>
      <c r="T270" s="194">
        <f t="shared" si="24"/>
        <v>0</v>
      </c>
    </row>
    <row r="271" spans="1:20" s="11" customFormat="1" ht="16" customHeight="1">
      <c r="A271" s="187" t="s">
        <v>3</v>
      </c>
      <c r="B271" s="188" t="str">
        <f>IF(ISNA(VLOOKUP($F271,DECLARATIONS!C$5:D$292,2,FALSE)),"",IF(VLOOKUP($F271,DECLARATIONS!C$5:D$292,2,FALSE)="","NOT DECLARED",IF(ISNA(_xlfn.TEXTBEFORE(VLOOKUP($F271,DECLARATIONS!C$5:D$292,2,FALSE)," ")),VLOOKUP($F271,DECLARATIONS!C$5:D$292,2,FALSE),_xlfn.TEXTBEFORE(VLOOKUP($F271,DECLARATIONS!C$5:D$292,2,FALSE)," "))))</f>
        <v/>
      </c>
      <c r="C271" s="188" t="str">
        <f>IF(ISNA(VLOOKUP($F271,DECLARATIONS!C$5:D$292,2,FALSE)),"",IF(VLOOKUP($F271,DECLARATIONS!C$5:D$292,2,FALSE)="","NOT DECLARED",IF(ISNA(_xlfn.TEXTAFTER(VLOOKUP($F271,DECLARATIONS!C$5:D$292,2,FALSE)," ")),VLOOKUP($F271,DECLARATIONS!C$5:D$292,2,FALSE),_xlfn.TEXTAFTER(VLOOKUP($F271,DECLARATIONS!C$5:D$292,2,FALSE)," "))))</f>
        <v/>
      </c>
      <c r="D271" s="188" t="str">
        <f>IF(ISNA(VLOOKUP($F271,DECLARATIONS!$C$5:$G$292,5,FALSE)),"",IF(VLOOKUP($F271,DECLARATIONS!$C$5:$G$292,5,FALSE)="","NOT DECLARED",VLOOKUP($F271,DECLARATIONS!$C$5:$G$292,5,FALSE)))</f>
        <v/>
      </c>
      <c r="E271" s="188" t="str">
        <f>IF(ISNA(VLOOKUP($F271,DECLARATIONS!$C$5:$F$292,4,FALSE)),"",IF(VLOOKUP($F271,DECLARATIONS!$C$5:$F$292,4,FALSE)="","NOT DECLARED",VLOOKUP($F271,DECLARATIONS!$C$5:$F$292,4,FALSE)&amp;LEFT(VLOOKUP($F271,DECLARATIONS!$C$5:$H$292,6,FALSE))))</f>
        <v/>
      </c>
      <c r="F271" s="91"/>
      <c r="G271" s="189">
        <v>0</v>
      </c>
      <c r="H271" s="188" t="str">
        <f>IF(ISNA(VLOOKUP(F271,DECLARATIONS!C$5:D$292,2,FALSE)),"",IF(VLOOKUP(F271,DECLARATIONS!C$5:D$292,2,FALSE)="","NOTDECLARED",VLOOKUP(F271,DECLARATIONS!C$5:D$292,2,FALSE)))</f>
        <v/>
      </c>
      <c r="I271" s="190">
        <f>IF(LOWER(G271)="dnf",1,IF(T271&lt;ScoringTable!C$3,ScoringTable!I$2,VLOOKUP((1000-T271),ScoringTable!H$2:I$95,2)))</f>
        <v>0</v>
      </c>
      <c r="J271" s="186" t="str" cm="1">
        <f t="array" ref="J271">IF(OR(ISBLANK(G271),G271=0), "", IF(NOT(ISNUMBER(G271)), "Not a valid time", IF(E271="","", IF(RIGHT(E271)="B", _xlfn.IFS(G271&gt;Data!$Z$8,"...",G271&gt;Data!$AA$8,"Stage 1",G271&gt;Data!$AB$8,"Stage 2",G271&gt;Data!$AC$8,"Stage 3",G271&gt;Data!$AD$8,"Stage 4",G271&gt;Data!$AE$8,"Stage 5",G271&gt;Data!$AF$8,"Stage 6",G271&gt;Data!$AG$8,"Stage 7",G271&gt;Data!$AH$8,"Stage 8",G271&lt;=Data!$AH$8,"Stage 9"), _xlfn.IFS(G271&gt;Data!$Z$19,"...",G271&gt;Data!$AA$19,"Stage 1",G271&gt;Data!$AB$19,"Stage 2",G271&gt;Data!$AC$19,"Stage 3",G271&gt;Data!$AD$19,"Stage 4",G271&gt;Data!$AE$19,"Stage 5",G271&gt;Data!$AF$19,"Stage 6",G271&gt;Data!$AG$19,"Stage 7",G271&gt;Data!$AH$19,"Stage 8",G271&lt;=Data!$AH$19,"Stage 9")))))</f>
        <v/>
      </c>
      <c r="K271" s="266" t="str" cm="1">
        <f t="array" ref="K271">IFERROR(_xlfn.IFNA(
                      _xlfn.IFS(
                      G271="", "",
                      G271=0, "",
                      AND(E271="U9B",G271&lt;=Data!$AI$8), "U9 Boys record",
                      AND(E271="U11B",G271&lt;=Data!$AI$13), "U11 Boys record",
                      AND(E271="U9G",G271&lt;=Data!$AI$19), "U9 Girls record",
                      AND(E271="U11G",G271&lt;=Data!$AI$24), "U11 Girls record"
                       ),""), "")</f>
        <v/>
      </c>
      <c r="L271" s="26"/>
      <c r="P271" s="191">
        <f t="shared" si="20"/>
        <v>0</v>
      </c>
      <c r="Q271" s="192">
        <f t="shared" si="21"/>
        <v>0</v>
      </c>
      <c r="R271" s="193">
        <f t="shared" si="22"/>
        <v>0</v>
      </c>
      <c r="S271" s="192">
        <f t="shared" si="23"/>
        <v>0</v>
      </c>
      <c r="T271" s="194">
        <f t="shared" si="24"/>
        <v>0</v>
      </c>
    </row>
    <row r="272" spans="1:20" s="11" customFormat="1" ht="16" customHeight="1">
      <c r="A272" s="187" t="s">
        <v>3</v>
      </c>
      <c r="B272" s="188" t="str">
        <f>IF(ISNA(VLOOKUP($F272,DECLARATIONS!C$5:D$292,2,FALSE)),"",IF(VLOOKUP($F272,DECLARATIONS!C$5:D$292,2,FALSE)="","NOT DECLARED",IF(ISNA(_xlfn.TEXTBEFORE(VLOOKUP($F272,DECLARATIONS!C$5:D$292,2,FALSE)," ")),VLOOKUP($F272,DECLARATIONS!C$5:D$292,2,FALSE),_xlfn.TEXTBEFORE(VLOOKUP($F272,DECLARATIONS!C$5:D$292,2,FALSE)," "))))</f>
        <v/>
      </c>
      <c r="C272" s="188" t="str">
        <f>IF(ISNA(VLOOKUP($F272,DECLARATIONS!C$5:D$292,2,FALSE)),"",IF(VLOOKUP($F272,DECLARATIONS!C$5:D$292,2,FALSE)="","NOT DECLARED",IF(ISNA(_xlfn.TEXTAFTER(VLOOKUP($F272,DECLARATIONS!C$5:D$292,2,FALSE)," ")),VLOOKUP($F272,DECLARATIONS!C$5:D$292,2,FALSE),_xlfn.TEXTAFTER(VLOOKUP($F272,DECLARATIONS!C$5:D$292,2,FALSE)," "))))</f>
        <v/>
      </c>
      <c r="D272" s="188" t="str">
        <f>IF(ISNA(VLOOKUP($F272,DECLARATIONS!$C$5:$G$292,5,FALSE)),"",IF(VLOOKUP($F272,DECLARATIONS!$C$5:$G$292,5,FALSE)="","NOT DECLARED",VLOOKUP($F272,DECLARATIONS!$C$5:$G$292,5,FALSE)))</f>
        <v/>
      </c>
      <c r="E272" s="188" t="str">
        <f>IF(ISNA(VLOOKUP($F272,DECLARATIONS!$C$5:$F$292,4,FALSE)),"",IF(VLOOKUP($F272,DECLARATIONS!$C$5:$F$292,4,FALSE)="","NOT DECLARED",VLOOKUP($F272,DECLARATIONS!$C$5:$F$292,4,FALSE)&amp;LEFT(VLOOKUP($F272,DECLARATIONS!$C$5:$H$292,6,FALSE))))</f>
        <v/>
      </c>
      <c r="F272" s="91"/>
      <c r="G272" s="189">
        <v>0</v>
      </c>
      <c r="H272" s="188" t="str">
        <f>IF(ISNA(VLOOKUP(F272,DECLARATIONS!C$5:D$292,2,FALSE)),"",IF(VLOOKUP(F272,DECLARATIONS!C$5:D$292,2,FALSE)="","NOTDECLARED",VLOOKUP(F272,DECLARATIONS!C$5:D$292,2,FALSE)))</f>
        <v/>
      </c>
      <c r="I272" s="190">
        <f>IF(LOWER(G272)="dnf",1,IF(T272&lt;ScoringTable!C$3,ScoringTable!I$2,VLOOKUP((1000-T272),ScoringTable!H$2:I$95,2)))</f>
        <v>0</v>
      </c>
      <c r="J272" s="186" t="str" cm="1">
        <f t="array" ref="J272">IF(OR(ISBLANK(G272),G272=0), "", IF(NOT(ISNUMBER(G272)), "Not a valid time", IF(E272="","", IF(RIGHT(E272)="B", _xlfn.IFS(G272&gt;Data!$Z$8,"...",G272&gt;Data!$AA$8,"Stage 1",G272&gt;Data!$AB$8,"Stage 2",G272&gt;Data!$AC$8,"Stage 3",G272&gt;Data!$AD$8,"Stage 4",G272&gt;Data!$AE$8,"Stage 5",G272&gt;Data!$AF$8,"Stage 6",G272&gt;Data!$AG$8,"Stage 7",G272&gt;Data!$AH$8,"Stage 8",G272&lt;=Data!$AH$8,"Stage 9"), _xlfn.IFS(G272&gt;Data!$Z$19,"...",G272&gt;Data!$AA$19,"Stage 1",G272&gt;Data!$AB$19,"Stage 2",G272&gt;Data!$AC$19,"Stage 3",G272&gt;Data!$AD$19,"Stage 4",G272&gt;Data!$AE$19,"Stage 5",G272&gt;Data!$AF$19,"Stage 6",G272&gt;Data!$AG$19,"Stage 7",G272&gt;Data!$AH$19,"Stage 8",G272&lt;=Data!$AH$19,"Stage 9")))))</f>
        <v/>
      </c>
      <c r="K272" s="266" t="str" cm="1">
        <f t="array" ref="K272">IFERROR(_xlfn.IFNA(
                      _xlfn.IFS(
                      G272="", "",
                      G272=0, "",
                      AND(E272="U9B",G272&lt;=Data!$AI$8), "U9 Boys record",
                      AND(E272="U11B",G272&lt;=Data!$AI$13), "U11 Boys record",
                      AND(E272="U9G",G272&lt;=Data!$AI$19), "U9 Girls record",
                      AND(E272="U11G",G272&lt;=Data!$AI$24), "U11 Girls record"
                       ),""), "")</f>
        <v/>
      </c>
      <c r="L272" s="26"/>
      <c r="P272" s="191">
        <f t="shared" si="20"/>
        <v>0</v>
      </c>
      <c r="Q272" s="192">
        <f t="shared" si="21"/>
        <v>0</v>
      </c>
      <c r="R272" s="193">
        <f t="shared" si="22"/>
        <v>0</v>
      </c>
      <c r="S272" s="192">
        <f t="shared" si="23"/>
        <v>0</v>
      </c>
      <c r="T272" s="194">
        <f t="shared" si="24"/>
        <v>0</v>
      </c>
    </row>
    <row r="273" spans="1:20" s="11" customFormat="1" ht="16" customHeight="1">
      <c r="A273" s="187" t="s">
        <v>3</v>
      </c>
      <c r="B273" s="188" t="str">
        <f>IF(ISNA(VLOOKUP($F273,DECLARATIONS!C$5:D$292,2,FALSE)),"",IF(VLOOKUP($F273,DECLARATIONS!C$5:D$292,2,FALSE)="","NOT DECLARED",IF(ISNA(_xlfn.TEXTBEFORE(VLOOKUP($F273,DECLARATIONS!C$5:D$292,2,FALSE)," ")),VLOOKUP($F273,DECLARATIONS!C$5:D$292,2,FALSE),_xlfn.TEXTBEFORE(VLOOKUP($F273,DECLARATIONS!C$5:D$292,2,FALSE)," "))))</f>
        <v/>
      </c>
      <c r="C273" s="188" t="str">
        <f>IF(ISNA(VLOOKUP($F273,DECLARATIONS!C$5:D$292,2,FALSE)),"",IF(VLOOKUP($F273,DECLARATIONS!C$5:D$292,2,FALSE)="","NOT DECLARED",IF(ISNA(_xlfn.TEXTAFTER(VLOOKUP($F273,DECLARATIONS!C$5:D$292,2,FALSE)," ")),VLOOKUP($F273,DECLARATIONS!C$5:D$292,2,FALSE),_xlfn.TEXTAFTER(VLOOKUP($F273,DECLARATIONS!C$5:D$292,2,FALSE)," "))))</f>
        <v/>
      </c>
      <c r="D273" s="188" t="str">
        <f>IF(ISNA(VLOOKUP($F273,DECLARATIONS!$C$5:$G$292,5,FALSE)),"",IF(VLOOKUP($F273,DECLARATIONS!$C$5:$G$292,5,FALSE)="","NOT DECLARED",VLOOKUP($F273,DECLARATIONS!$C$5:$G$292,5,FALSE)))</f>
        <v/>
      </c>
      <c r="E273" s="188" t="str">
        <f>IF(ISNA(VLOOKUP($F273,DECLARATIONS!$C$5:$F$292,4,FALSE)),"",IF(VLOOKUP($F273,DECLARATIONS!$C$5:$F$292,4,FALSE)="","NOT DECLARED",VLOOKUP($F273,DECLARATIONS!$C$5:$F$292,4,FALSE)&amp;LEFT(VLOOKUP($F273,DECLARATIONS!$C$5:$H$292,6,FALSE))))</f>
        <v/>
      </c>
      <c r="F273" s="91"/>
      <c r="G273" s="189">
        <v>0</v>
      </c>
      <c r="H273" s="188" t="str">
        <f>IF(ISNA(VLOOKUP(F273,DECLARATIONS!C$5:D$292,2,FALSE)),"",IF(VLOOKUP(F273,DECLARATIONS!C$5:D$292,2,FALSE)="","NOTDECLARED",VLOOKUP(F273,DECLARATIONS!C$5:D$292,2,FALSE)))</f>
        <v/>
      </c>
      <c r="I273" s="190">
        <f>IF(LOWER(G273)="dnf",1,IF(T273&lt;ScoringTable!C$3,ScoringTable!I$2,VLOOKUP((1000-T273),ScoringTable!H$2:I$95,2)))</f>
        <v>0</v>
      </c>
      <c r="J273" s="186" t="str" cm="1">
        <f t="array" ref="J273">IF(OR(ISBLANK(G273),G273=0), "", IF(NOT(ISNUMBER(G273)), "Not a valid time", IF(E273="","", IF(RIGHT(E273)="B", _xlfn.IFS(G273&gt;Data!$Z$8,"...",G273&gt;Data!$AA$8,"Stage 1",G273&gt;Data!$AB$8,"Stage 2",G273&gt;Data!$AC$8,"Stage 3",G273&gt;Data!$AD$8,"Stage 4",G273&gt;Data!$AE$8,"Stage 5",G273&gt;Data!$AF$8,"Stage 6",G273&gt;Data!$AG$8,"Stage 7",G273&gt;Data!$AH$8,"Stage 8",G273&lt;=Data!$AH$8,"Stage 9"), _xlfn.IFS(G273&gt;Data!$Z$19,"...",G273&gt;Data!$AA$19,"Stage 1",G273&gt;Data!$AB$19,"Stage 2",G273&gt;Data!$AC$19,"Stage 3",G273&gt;Data!$AD$19,"Stage 4",G273&gt;Data!$AE$19,"Stage 5",G273&gt;Data!$AF$19,"Stage 6",G273&gt;Data!$AG$19,"Stage 7",G273&gt;Data!$AH$19,"Stage 8",G273&lt;=Data!$AH$19,"Stage 9")))))</f>
        <v/>
      </c>
      <c r="K273" s="266" t="str" cm="1">
        <f t="array" ref="K273">IFERROR(_xlfn.IFNA(
                      _xlfn.IFS(
                      G273="", "",
                      G273=0, "",
                      AND(E273="U9B",G273&lt;=Data!$AI$8), "U9 Boys record",
                      AND(E273="U11B",G273&lt;=Data!$AI$13), "U11 Boys record",
                      AND(E273="U9G",G273&lt;=Data!$AI$19), "U9 Girls record",
                      AND(E273="U11G",G273&lt;=Data!$AI$24), "U11 Girls record"
                       ),""), "")</f>
        <v/>
      </c>
      <c r="L273" s="26"/>
      <c r="P273" s="191">
        <f t="shared" si="20"/>
        <v>0</v>
      </c>
      <c r="Q273" s="192">
        <f t="shared" si="21"/>
        <v>0</v>
      </c>
      <c r="R273" s="193">
        <f t="shared" si="22"/>
        <v>0</v>
      </c>
      <c r="S273" s="192">
        <f t="shared" si="23"/>
        <v>0</v>
      </c>
      <c r="T273" s="194">
        <f t="shared" si="24"/>
        <v>0</v>
      </c>
    </row>
    <row r="274" spans="1:20" s="11" customFormat="1" ht="16" customHeight="1">
      <c r="A274" s="187" t="s">
        <v>3</v>
      </c>
      <c r="B274" s="188" t="str">
        <f>IF(ISNA(VLOOKUP($F274,DECLARATIONS!C$5:D$292,2,FALSE)),"",IF(VLOOKUP($F274,DECLARATIONS!C$5:D$292,2,FALSE)="","NOT DECLARED",IF(ISNA(_xlfn.TEXTBEFORE(VLOOKUP($F274,DECLARATIONS!C$5:D$292,2,FALSE)," ")),VLOOKUP($F274,DECLARATIONS!C$5:D$292,2,FALSE),_xlfn.TEXTBEFORE(VLOOKUP($F274,DECLARATIONS!C$5:D$292,2,FALSE)," "))))</f>
        <v/>
      </c>
      <c r="C274" s="188" t="str">
        <f>IF(ISNA(VLOOKUP($F274,DECLARATIONS!C$5:D$292,2,FALSE)),"",IF(VLOOKUP($F274,DECLARATIONS!C$5:D$292,2,FALSE)="","NOT DECLARED",IF(ISNA(_xlfn.TEXTAFTER(VLOOKUP($F274,DECLARATIONS!C$5:D$292,2,FALSE)," ")),VLOOKUP($F274,DECLARATIONS!C$5:D$292,2,FALSE),_xlfn.TEXTAFTER(VLOOKUP($F274,DECLARATIONS!C$5:D$292,2,FALSE)," "))))</f>
        <v/>
      </c>
      <c r="D274" s="188" t="str">
        <f>IF(ISNA(VLOOKUP($F274,DECLARATIONS!$C$5:$G$292,5,FALSE)),"",IF(VLOOKUP($F274,DECLARATIONS!$C$5:$G$292,5,FALSE)="","NOT DECLARED",VLOOKUP($F274,DECLARATIONS!$C$5:$G$292,5,FALSE)))</f>
        <v/>
      </c>
      <c r="E274" s="188" t="str">
        <f>IF(ISNA(VLOOKUP($F274,DECLARATIONS!$C$5:$F$292,4,FALSE)),"",IF(VLOOKUP($F274,DECLARATIONS!$C$5:$F$292,4,FALSE)="","NOT DECLARED",VLOOKUP($F274,DECLARATIONS!$C$5:$F$292,4,FALSE)&amp;LEFT(VLOOKUP($F274,DECLARATIONS!$C$5:$H$292,6,FALSE))))</f>
        <v/>
      </c>
      <c r="F274" s="91"/>
      <c r="G274" s="189">
        <v>0</v>
      </c>
      <c r="H274" s="188" t="str">
        <f>IF(ISNA(VLOOKUP(F274,DECLARATIONS!C$5:D$292,2,FALSE)),"",IF(VLOOKUP(F274,DECLARATIONS!C$5:D$292,2,FALSE)="","NOTDECLARED",VLOOKUP(F274,DECLARATIONS!C$5:D$292,2,FALSE)))</f>
        <v/>
      </c>
      <c r="I274" s="190">
        <f>IF(LOWER(G274)="dnf",1,IF(T274&lt;ScoringTable!C$3,ScoringTable!I$2,VLOOKUP((1000-T274),ScoringTable!H$2:I$95,2)))</f>
        <v>0</v>
      </c>
      <c r="J274" s="186" t="str" cm="1">
        <f t="array" ref="J274">IF(OR(ISBLANK(G274),G274=0), "", IF(NOT(ISNUMBER(G274)), "Not a valid time", IF(E274="","", IF(RIGHT(E274)="B", _xlfn.IFS(G274&gt;Data!$Z$8,"...",G274&gt;Data!$AA$8,"Stage 1",G274&gt;Data!$AB$8,"Stage 2",G274&gt;Data!$AC$8,"Stage 3",G274&gt;Data!$AD$8,"Stage 4",G274&gt;Data!$AE$8,"Stage 5",G274&gt;Data!$AF$8,"Stage 6",G274&gt;Data!$AG$8,"Stage 7",G274&gt;Data!$AH$8,"Stage 8",G274&lt;=Data!$AH$8,"Stage 9"), _xlfn.IFS(G274&gt;Data!$Z$19,"...",G274&gt;Data!$AA$19,"Stage 1",G274&gt;Data!$AB$19,"Stage 2",G274&gt;Data!$AC$19,"Stage 3",G274&gt;Data!$AD$19,"Stage 4",G274&gt;Data!$AE$19,"Stage 5",G274&gt;Data!$AF$19,"Stage 6",G274&gt;Data!$AG$19,"Stage 7",G274&gt;Data!$AH$19,"Stage 8",G274&lt;=Data!$AH$19,"Stage 9")))))</f>
        <v/>
      </c>
      <c r="K274" s="266" t="str" cm="1">
        <f t="array" ref="K274">IFERROR(_xlfn.IFNA(
                      _xlfn.IFS(
                      G274="", "",
                      G274=0, "",
                      AND(E274="U9B",G274&lt;=Data!$AI$8), "U9 Boys record",
                      AND(E274="U11B",G274&lt;=Data!$AI$13), "U11 Boys record",
                      AND(E274="U9G",G274&lt;=Data!$AI$19), "U9 Girls record",
                      AND(E274="U11G",G274&lt;=Data!$AI$24), "U11 Girls record"
                       ),""), "")</f>
        <v/>
      </c>
      <c r="L274" s="26"/>
      <c r="P274" s="191">
        <f t="shared" si="20"/>
        <v>0</v>
      </c>
      <c r="Q274" s="192">
        <f t="shared" si="21"/>
        <v>0</v>
      </c>
      <c r="R274" s="193">
        <f t="shared" si="22"/>
        <v>0</v>
      </c>
      <c r="S274" s="192">
        <f t="shared" si="23"/>
        <v>0</v>
      </c>
      <c r="T274" s="194">
        <f t="shared" si="24"/>
        <v>0</v>
      </c>
    </row>
    <row r="275" spans="1:20" s="11" customFormat="1" ht="16" customHeight="1">
      <c r="A275" s="187" t="s">
        <v>3</v>
      </c>
      <c r="B275" s="188" t="str">
        <f>IF(ISNA(VLOOKUP($F275,DECLARATIONS!C$5:D$292,2,FALSE)),"",IF(VLOOKUP($F275,DECLARATIONS!C$5:D$292,2,FALSE)="","NOT DECLARED",IF(ISNA(_xlfn.TEXTBEFORE(VLOOKUP($F275,DECLARATIONS!C$5:D$292,2,FALSE)," ")),VLOOKUP($F275,DECLARATIONS!C$5:D$292,2,FALSE),_xlfn.TEXTBEFORE(VLOOKUP($F275,DECLARATIONS!C$5:D$292,2,FALSE)," "))))</f>
        <v/>
      </c>
      <c r="C275" s="188" t="str">
        <f>IF(ISNA(VLOOKUP($F275,DECLARATIONS!C$5:D$292,2,FALSE)),"",IF(VLOOKUP($F275,DECLARATIONS!C$5:D$292,2,FALSE)="","NOT DECLARED",IF(ISNA(_xlfn.TEXTAFTER(VLOOKUP($F275,DECLARATIONS!C$5:D$292,2,FALSE)," ")),VLOOKUP($F275,DECLARATIONS!C$5:D$292,2,FALSE),_xlfn.TEXTAFTER(VLOOKUP($F275,DECLARATIONS!C$5:D$292,2,FALSE)," "))))</f>
        <v/>
      </c>
      <c r="D275" s="188" t="str">
        <f>IF(ISNA(VLOOKUP($F275,DECLARATIONS!$C$5:$G$292,5,FALSE)),"",IF(VLOOKUP($F275,DECLARATIONS!$C$5:$G$292,5,FALSE)="","NOT DECLARED",VLOOKUP($F275,DECLARATIONS!$C$5:$G$292,5,FALSE)))</f>
        <v/>
      </c>
      <c r="E275" s="188" t="str">
        <f>IF(ISNA(VLOOKUP($F275,DECLARATIONS!$C$5:$F$292,4,FALSE)),"",IF(VLOOKUP($F275,DECLARATIONS!$C$5:$F$292,4,FALSE)="","NOT DECLARED",VLOOKUP($F275,DECLARATIONS!$C$5:$F$292,4,FALSE)&amp;LEFT(VLOOKUP($F275,DECLARATIONS!$C$5:$H$292,6,FALSE))))</f>
        <v/>
      </c>
      <c r="F275" s="91"/>
      <c r="G275" s="189">
        <v>0</v>
      </c>
      <c r="H275" s="188" t="str">
        <f>IF(ISNA(VLOOKUP(F275,DECLARATIONS!C$5:D$292,2,FALSE)),"",IF(VLOOKUP(F275,DECLARATIONS!C$5:D$292,2,FALSE)="","NOTDECLARED",VLOOKUP(F275,DECLARATIONS!C$5:D$292,2,FALSE)))</f>
        <v/>
      </c>
      <c r="I275" s="190">
        <f>IF(LOWER(G275)="dnf",1,IF(T275&lt;ScoringTable!C$3,ScoringTable!I$2,VLOOKUP((1000-T275),ScoringTable!H$2:I$95,2)))</f>
        <v>0</v>
      </c>
      <c r="J275" s="186" t="str" cm="1">
        <f t="array" ref="J275">IF(OR(ISBLANK(G275),G275=0), "", IF(NOT(ISNUMBER(G275)), "Not a valid time", IF(E275="","", IF(RIGHT(E275)="B", _xlfn.IFS(G275&gt;Data!$Z$8,"...",G275&gt;Data!$AA$8,"Stage 1",G275&gt;Data!$AB$8,"Stage 2",G275&gt;Data!$AC$8,"Stage 3",G275&gt;Data!$AD$8,"Stage 4",G275&gt;Data!$AE$8,"Stage 5",G275&gt;Data!$AF$8,"Stage 6",G275&gt;Data!$AG$8,"Stage 7",G275&gt;Data!$AH$8,"Stage 8",G275&lt;=Data!$AH$8,"Stage 9"), _xlfn.IFS(G275&gt;Data!$Z$19,"...",G275&gt;Data!$AA$19,"Stage 1",G275&gt;Data!$AB$19,"Stage 2",G275&gt;Data!$AC$19,"Stage 3",G275&gt;Data!$AD$19,"Stage 4",G275&gt;Data!$AE$19,"Stage 5",G275&gt;Data!$AF$19,"Stage 6",G275&gt;Data!$AG$19,"Stage 7",G275&gt;Data!$AH$19,"Stage 8",G275&lt;=Data!$AH$19,"Stage 9")))))</f>
        <v/>
      </c>
      <c r="K275" s="266" t="str" cm="1">
        <f t="array" ref="K275">IFERROR(_xlfn.IFNA(
                      _xlfn.IFS(
                      G275="", "",
                      G275=0, "",
                      AND(E275="U9B",G275&lt;=Data!$AI$8), "U9 Boys record",
                      AND(E275="U11B",G275&lt;=Data!$AI$13), "U11 Boys record",
                      AND(E275="U9G",G275&lt;=Data!$AI$19), "U9 Girls record",
                      AND(E275="U11G",G275&lt;=Data!$AI$24), "U11 Girls record"
                       ),""), "")</f>
        <v/>
      </c>
      <c r="L275" s="26"/>
      <c r="P275" s="191">
        <f t="shared" si="20"/>
        <v>0</v>
      </c>
      <c r="Q275" s="192">
        <f t="shared" si="21"/>
        <v>0</v>
      </c>
      <c r="R275" s="193">
        <f t="shared" si="22"/>
        <v>0</v>
      </c>
      <c r="S275" s="192">
        <f t="shared" si="23"/>
        <v>0</v>
      </c>
      <c r="T275" s="194">
        <f t="shared" si="24"/>
        <v>0</v>
      </c>
    </row>
    <row r="276" spans="1:20" s="11" customFormat="1" ht="16" customHeight="1">
      <c r="A276" s="187" t="s">
        <v>3</v>
      </c>
      <c r="B276" s="188" t="str">
        <f>IF(ISNA(VLOOKUP($F276,DECLARATIONS!C$5:D$292,2,FALSE)),"",IF(VLOOKUP($F276,DECLARATIONS!C$5:D$292,2,FALSE)="","NOT DECLARED",IF(ISNA(_xlfn.TEXTBEFORE(VLOOKUP($F276,DECLARATIONS!C$5:D$292,2,FALSE)," ")),VLOOKUP($F276,DECLARATIONS!C$5:D$292,2,FALSE),_xlfn.TEXTBEFORE(VLOOKUP($F276,DECLARATIONS!C$5:D$292,2,FALSE)," "))))</f>
        <v/>
      </c>
      <c r="C276" s="188" t="str">
        <f>IF(ISNA(VLOOKUP($F276,DECLARATIONS!C$5:D$292,2,FALSE)),"",IF(VLOOKUP($F276,DECLARATIONS!C$5:D$292,2,FALSE)="","NOT DECLARED",IF(ISNA(_xlfn.TEXTAFTER(VLOOKUP($F276,DECLARATIONS!C$5:D$292,2,FALSE)," ")),VLOOKUP($F276,DECLARATIONS!C$5:D$292,2,FALSE),_xlfn.TEXTAFTER(VLOOKUP($F276,DECLARATIONS!C$5:D$292,2,FALSE)," "))))</f>
        <v/>
      </c>
      <c r="D276" s="188" t="str">
        <f>IF(ISNA(VLOOKUP($F276,DECLARATIONS!$C$5:$G$292,5,FALSE)),"",IF(VLOOKUP($F276,DECLARATIONS!$C$5:$G$292,5,FALSE)="","NOT DECLARED",VLOOKUP($F276,DECLARATIONS!$C$5:$G$292,5,FALSE)))</f>
        <v/>
      </c>
      <c r="E276" s="188" t="str">
        <f>IF(ISNA(VLOOKUP($F276,DECLARATIONS!$C$5:$F$292,4,FALSE)),"",IF(VLOOKUP($F276,DECLARATIONS!$C$5:$F$292,4,FALSE)="","NOT DECLARED",VLOOKUP($F276,DECLARATIONS!$C$5:$F$292,4,FALSE)&amp;LEFT(VLOOKUP($F276,DECLARATIONS!$C$5:$H$292,6,FALSE))))</f>
        <v/>
      </c>
      <c r="F276" s="91"/>
      <c r="G276" s="189">
        <v>0</v>
      </c>
      <c r="H276" s="188" t="str">
        <f>IF(ISNA(VLOOKUP(F276,DECLARATIONS!C$5:D$292,2,FALSE)),"",IF(VLOOKUP(F276,DECLARATIONS!C$5:D$292,2,FALSE)="","NOTDECLARED",VLOOKUP(F276,DECLARATIONS!C$5:D$292,2,FALSE)))</f>
        <v/>
      </c>
      <c r="I276" s="190">
        <f>IF(LOWER(G276)="dnf",1,IF(T276&lt;ScoringTable!C$3,ScoringTable!I$2,VLOOKUP((1000-T276),ScoringTable!H$2:I$95,2)))</f>
        <v>0</v>
      </c>
      <c r="J276" s="186" t="str" cm="1">
        <f t="array" ref="J276">IF(OR(ISBLANK(G276),G276=0), "", IF(NOT(ISNUMBER(G276)), "Not a valid time", IF(E276="","", IF(RIGHT(E276)="B", _xlfn.IFS(G276&gt;Data!$Z$8,"...",G276&gt;Data!$AA$8,"Stage 1",G276&gt;Data!$AB$8,"Stage 2",G276&gt;Data!$AC$8,"Stage 3",G276&gt;Data!$AD$8,"Stage 4",G276&gt;Data!$AE$8,"Stage 5",G276&gt;Data!$AF$8,"Stage 6",G276&gt;Data!$AG$8,"Stage 7",G276&gt;Data!$AH$8,"Stage 8",G276&lt;=Data!$AH$8,"Stage 9"), _xlfn.IFS(G276&gt;Data!$Z$19,"...",G276&gt;Data!$AA$19,"Stage 1",G276&gt;Data!$AB$19,"Stage 2",G276&gt;Data!$AC$19,"Stage 3",G276&gt;Data!$AD$19,"Stage 4",G276&gt;Data!$AE$19,"Stage 5",G276&gt;Data!$AF$19,"Stage 6",G276&gt;Data!$AG$19,"Stage 7",G276&gt;Data!$AH$19,"Stage 8",G276&lt;=Data!$AH$19,"Stage 9")))))</f>
        <v/>
      </c>
      <c r="K276" s="266" t="str" cm="1">
        <f t="array" ref="K276">IFERROR(_xlfn.IFNA(
                      _xlfn.IFS(
                      G276="", "",
                      G276=0, "",
                      AND(E276="U9B",G276&lt;=Data!$AI$8), "U9 Boys record",
                      AND(E276="U11B",G276&lt;=Data!$AI$13), "U11 Boys record",
                      AND(E276="U9G",G276&lt;=Data!$AI$19), "U9 Girls record",
                      AND(E276="U11G",G276&lt;=Data!$AI$24), "U11 Girls record"
                       ),""), "")</f>
        <v/>
      </c>
      <c r="L276" s="26"/>
      <c r="P276" s="191">
        <f t="shared" si="20"/>
        <v>0</v>
      </c>
      <c r="Q276" s="192">
        <f t="shared" si="21"/>
        <v>0</v>
      </c>
      <c r="R276" s="193">
        <f t="shared" si="22"/>
        <v>0</v>
      </c>
      <c r="S276" s="192">
        <f t="shared" si="23"/>
        <v>0</v>
      </c>
      <c r="T276" s="194">
        <f t="shared" si="24"/>
        <v>0</v>
      </c>
    </row>
    <row r="277" spans="1:20" s="11" customFormat="1" ht="16" customHeight="1">
      <c r="A277" s="187" t="s">
        <v>3</v>
      </c>
      <c r="B277" s="188" t="str">
        <f>IF(ISNA(VLOOKUP($F277,DECLARATIONS!C$5:D$292,2,FALSE)),"",IF(VLOOKUP($F277,DECLARATIONS!C$5:D$292,2,FALSE)="","NOT DECLARED",IF(ISNA(_xlfn.TEXTBEFORE(VLOOKUP($F277,DECLARATIONS!C$5:D$292,2,FALSE)," ")),VLOOKUP($F277,DECLARATIONS!C$5:D$292,2,FALSE),_xlfn.TEXTBEFORE(VLOOKUP($F277,DECLARATIONS!C$5:D$292,2,FALSE)," "))))</f>
        <v/>
      </c>
      <c r="C277" s="188" t="str">
        <f>IF(ISNA(VLOOKUP($F277,DECLARATIONS!C$5:D$292,2,FALSE)),"",IF(VLOOKUP($F277,DECLARATIONS!C$5:D$292,2,FALSE)="","NOT DECLARED",IF(ISNA(_xlfn.TEXTAFTER(VLOOKUP($F277,DECLARATIONS!C$5:D$292,2,FALSE)," ")),VLOOKUP($F277,DECLARATIONS!C$5:D$292,2,FALSE),_xlfn.TEXTAFTER(VLOOKUP($F277,DECLARATIONS!C$5:D$292,2,FALSE)," "))))</f>
        <v/>
      </c>
      <c r="D277" s="188" t="str">
        <f>IF(ISNA(VLOOKUP($F277,DECLARATIONS!$C$5:$G$292,5,FALSE)),"",IF(VLOOKUP($F277,DECLARATIONS!$C$5:$G$292,5,FALSE)="","NOT DECLARED",VLOOKUP($F277,DECLARATIONS!$C$5:$G$292,5,FALSE)))</f>
        <v/>
      </c>
      <c r="E277" s="188" t="str">
        <f>IF(ISNA(VLOOKUP($F277,DECLARATIONS!$C$5:$F$292,4,FALSE)),"",IF(VLOOKUP($F277,DECLARATIONS!$C$5:$F$292,4,FALSE)="","NOT DECLARED",VLOOKUP($F277,DECLARATIONS!$C$5:$F$292,4,FALSE)&amp;LEFT(VLOOKUP($F277,DECLARATIONS!$C$5:$H$292,6,FALSE))))</f>
        <v/>
      </c>
      <c r="F277" s="91"/>
      <c r="G277" s="189">
        <v>0</v>
      </c>
      <c r="H277" s="188" t="str">
        <f>IF(ISNA(VLOOKUP(F277,DECLARATIONS!C$5:D$292,2,FALSE)),"",IF(VLOOKUP(F277,DECLARATIONS!C$5:D$292,2,FALSE)="","NOTDECLARED",VLOOKUP(F277,DECLARATIONS!C$5:D$292,2,FALSE)))</f>
        <v/>
      </c>
      <c r="I277" s="190">
        <f>IF(LOWER(G277)="dnf",1,IF(T277&lt;ScoringTable!C$3,ScoringTable!I$2,VLOOKUP((1000-T277),ScoringTable!H$2:I$95,2)))</f>
        <v>0</v>
      </c>
      <c r="J277" s="186" t="str" cm="1">
        <f t="array" ref="J277">IF(OR(ISBLANK(G277),G277=0), "", IF(NOT(ISNUMBER(G277)), "Not a valid time", IF(E277="","", IF(RIGHT(E277)="B", _xlfn.IFS(G277&gt;Data!$Z$8,"...",G277&gt;Data!$AA$8,"Stage 1",G277&gt;Data!$AB$8,"Stage 2",G277&gt;Data!$AC$8,"Stage 3",G277&gt;Data!$AD$8,"Stage 4",G277&gt;Data!$AE$8,"Stage 5",G277&gt;Data!$AF$8,"Stage 6",G277&gt;Data!$AG$8,"Stage 7",G277&gt;Data!$AH$8,"Stage 8",G277&lt;=Data!$AH$8,"Stage 9"), _xlfn.IFS(G277&gt;Data!$Z$19,"...",G277&gt;Data!$AA$19,"Stage 1",G277&gt;Data!$AB$19,"Stage 2",G277&gt;Data!$AC$19,"Stage 3",G277&gt;Data!$AD$19,"Stage 4",G277&gt;Data!$AE$19,"Stage 5",G277&gt;Data!$AF$19,"Stage 6",G277&gt;Data!$AG$19,"Stage 7",G277&gt;Data!$AH$19,"Stage 8",G277&lt;=Data!$AH$19,"Stage 9")))))</f>
        <v/>
      </c>
      <c r="K277" s="266" t="str" cm="1">
        <f t="array" ref="K277">IFERROR(_xlfn.IFNA(
                      _xlfn.IFS(
                      G277="", "",
                      G277=0, "",
                      AND(E277="U9B",G277&lt;=Data!$AI$8), "U9 Boys record",
                      AND(E277="U11B",G277&lt;=Data!$AI$13), "U11 Boys record",
                      AND(E277="U9G",G277&lt;=Data!$AI$19), "U9 Girls record",
                      AND(E277="U11G",G277&lt;=Data!$AI$24), "U11 Girls record"
                       ),""), "")</f>
        <v/>
      </c>
      <c r="L277" s="26"/>
      <c r="P277" s="191">
        <f t="shared" si="20"/>
        <v>0</v>
      </c>
      <c r="Q277" s="192">
        <f t="shared" si="21"/>
        <v>0</v>
      </c>
      <c r="R277" s="193">
        <f t="shared" si="22"/>
        <v>0</v>
      </c>
      <c r="S277" s="192">
        <f t="shared" si="23"/>
        <v>0</v>
      </c>
      <c r="T277" s="194">
        <f t="shared" si="24"/>
        <v>0</v>
      </c>
    </row>
    <row r="278" spans="1:20" s="11" customFormat="1" ht="16" customHeight="1">
      <c r="A278" s="187" t="s">
        <v>3</v>
      </c>
      <c r="B278" s="188" t="str">
        <f>IF(ISNA(VLOOKUP($F278,DECLARATIONS!C$5:D$292,2,FALSE)),"",IF(VLOOKUP($F278,DECLARATIONS!C$5:D$292,2,FALSE)="","NOT DECLARED",IF(ISNA(_xlfn.TEXTBEFORE(VLOOKUP($F278,DECLARATIONS!C$5:D$292,2,FALSE)," ")),VLOOKUP($F278,DECLARATIONS!C$5:D$292,2,FALSE),_xlfn.TEXTBEFORE(VLOOKUP($F278,DECLARATIONS!C$5:D$292,2,FALSE)," "))))</f>
        <v/>
      </c>
      <c r="C278" s="188" t="str">
        <f>IF(ISNA(VLOOKUP($F278,DECLARATIONS!C$5:D$292,2,FALSE)),"",IF(VLOOKUP($F278,DECLARATIONS!C$5:D$292,2,FALSE)="","NOT DECLARED",IF(ISNA(_xlfn.TEXTAFTER(VLOOKUP($F278,DECLARATIONS!C$5:D$292,2,FALSE)," ")),VLOOKUP($F278,DECLARATIONS!C$5:D$292,2,FALSE),_xlfn.TEXTAFTER(VLOOKUP($F278,DECLARATIONS!C$5:D$292,2,FALSE)," "))))</f>
        <v/>
      </c>
      <c r="D278" s="188" t="str">
        <f>IF(ISNA(VLOOKUP($F278,DECLARATIONS!$C$5:$G$292,5,FALSE)),"",IF(VLOOKUP($F278,DECLARATIONS!$C$5:$G$292,5,FALSE)="","NOT DECLARED",VLOOKUP($F278,DECLARATIONS!$C$5:$G$292,5,FALSE)))</f>
        <v/>
      </c>
      <c r="E278" s="188" t="str">
        <f>IF(ISNA(VLOOKUP($F278,DECLARATIONS!$C$5:$F$292,4,FALSE)),"",IF(VLOOKUP($F278,DECLARATIONS!$C$5:$F$292,4,FALSE)="","NOT DECLARED",VLOOKUP($F278,DECLARATIONS!$C$5:$F$292,4,FALSE)&amp;LEFT(VLOOKUP($F278,DECLARATIONS!$C$5:$H$292,6,FALSE))))</f>
        <v/>
      </c>
      <c r="F278" s="91"/>
      <c r="G278" s="189">
        <v>0</v>
      </c>
      <c r="H278" s="188" t="str">
        <f>IF(ISNA(VLOOKUP(F278,DECLARATIONS!C$5:D$292,2,FALSE)),"",IF(VLOOKUP(F278,DECLARATIONS!C$5:D$292,2,FALSE)="","NOTDECLARED",VLOOKUP(F278,DECLARATIONS!C$5:D$292,2,FALSE)))</f>
        <v/>
      </c>
      <c r="I278" s="190">
        <f>IF(LOWER(G278)="dnf",1,IF(T278&lt;ScoringTable!C$3,ScoringTable!I$2,VLOOKUP((1000-T278),ScoringTable!H$2:I$95,2)))</f>
        <v>0</v>
      </c>
      <c r="J278" s="186" t="str" cm="1">
        <f t="array" ref="J278">IF(OR(ISBLANK(G278),G278=0), "", IF(NOT(ISNUMBER(G278)), "Not a valid time", IF(E278="","", IF(RIGHT(E278)="B", _xlfn.IFS(G278&gt;Data!$Z$8,"...",G278&gt;Data!$AA$8,"Stage 1",G278&gt;Data!$AB$8,"Stage 2",G278&gt;Data!$AC$8,"Stage 3",G278&gt;Data!$AD$8,"Stage 4",G278&gt;Data!$AE$8,"Stage 5",G278&gt;Data!$AF$8,"Stage 6",G278&gt;Data!$AG$8,"Stage 7",G278&gt;Data!$AH$8,"Stage 8",G278&lt;=Data!$AH$8,"Stage 9"), _xlfn.IFS(G278&gt;Data!$Z$19,"...",G278&gt;Data!$AA$19,"Stage 1",G278&gt;Data!$AB$19,"Stage 2",G278&gt;Data!$AC$19,"Stage 3",G278&gt;Data!$AD$19,"Stage 4",G278&gt;Data!$AE$19,"Stage 5",G278&gt;Data!$AF$19,"Stage 6",G278&gt;Data!$AG$19,"Stage 7",G278&gt;Data!$AH$19,"Stage 8",G278&lt;=Data!$AH$19,"Stage 9")))))</f>
        <v/>
      </c>
      <c r="K278" s="266" t="str" cm="1">
        <f t="array" ref="K278">IFERROR(_xlfn.IFNA(
                      _xlfn.IFS(
                      G278="", "",
                      G278=0, "",
                      AND(E278="U9B",G278&lt;=Data!$AI$8), "U9 Boys record",
                      AND(E278="U11B",G278&lt;=Data!$AI$13), "U11 Boys record",
                      AND(E278="U9G",G278&lt;=Data!$AI$19), "U9 Girls record",
                      AND(E278="U11G",G278&lt;=Data!$AI$24), "U11 Girls record"
                       ),""), "")</f>
        <v/>
      </c>
      <c r="L278" s="26"/>
      <c r="P278" s="191">
        <f t="shared" si="20"/>
        <v>0</v>
      </c>
      <c r="Q278" s="192">
        <f t="shared" si="21"/>
        <v>0</v>
      </c>
      <c r="R278" s="193">
        <f t="shared" si="22"/>
        <v>0</v>
      </c>
      <c r="S278" s="192">
        <f t="shared" si="23"/>
        <v>0</v>
      </c>
      <c r="T278" s="194">
        <f t="shared" si="24"/>
        <v>0</v>
      </c>
    </row>
    <row r="279" spans="1:20" s="11" customFormat="1" ht="16" customHeight="1">
      <c r="A279" s="187" t="s">
        <v>3</v>
      </c>
      <c r="B279" s="188" t="str">
        <f>IF(ISNA(VLOOKUP($F279,DECLARATIONS!C$5:D$292,2,FALSE)),"",IF(VLOOKUP($F279,DECLARATIONS!C$5:D$292,2,FALSE)="","NOT DECLARED",IF(ISNA(_xlfn.TEXTBEFORE(VLOOKUP($F279,DECLARATIONS!C$5:D$292,2,FALSE)," ")),VLOOKUP($F279,DECLARATIONS!C$5:D$292,2,FALSE),_xlfn.TEXTBEFORE(VLOOKUP($F279,DECLARATIONS!C$5:D$292,2,FALSE)," "))))</f>
        <v/>
      </c>
      <c r="C279" s="188" t="str">
        <f>IF(ISNA(VLOOKUP($F279,DECLARATIONS!C$5:D$292,2,FALSE)),"",IF(VLOOKUP($F279,DECLARATIONS!C$5:D$292,2,FALSE)="","NOT DECLARED",IF(ISNA(_xlfn.TEXTAFTER(VLOOKUP($F279,DECLARATIONS!C$5:D$292,2,FALSE)," ")),VLOOKUP($F279,DECLARATIONS!C$5:D$292,2,FALSE),_xlfn.TEXTAFTER(VLOOKUP($F279,DECLARATIONS!C$5:D$292,2,FALSE)," "))))</f>
        <v/>
      </c>
      <c r="D279" s="188" t="str">
        <f>IF(ISNA(VLOOKUP($F279,DECLARATIONS!$C$5:$G$292,5,FALSE)),"",IF(VLOOKUP($F279,DECLARATIONS!$C$5:$G$292,5,FALSE)="","NOT DECLARED",VLOOKUP($F279,DECLARATIONS!$C$5:$G$292,5,FALSE)))</f>
        <v/>
      </c>
      <c r="E279" s="188" t="str">
        <f>IF(ISNA(VLOOKUP($F279,DECLARATIONS!$C$5:$F$292,4,FALSE)),"",IF(VLOOKUP($F279,DECLARATIONS!$C$5:$F$292,4,FALSE)="","NOT DECLARED",VLOOKUP($F279,DECLARATIONS!$C$5:$F$292,4,FALSE)&amp;LEFT(VLOOKUP($F279,DECLARATIONS!$C$5:$H$292,6,FALSE))))</f>
        <v/>
      </c>
      <c r="F279" s="91"/>
      <c r="G279" s="189">
        <v>0</v>
      </c>
      <c r="H279" s="188" t="str">
        <f>IF(ISNA(VLOOKUP(F279,DECLARATIONS!C$5:D$292,2,FALSE)),"",IF(VLOOKUP(F279,DECLARATIONS!C$5:D$292,2,FALSE)="","NOTDECLARED",VLOOKUP(F279,DECLARATIONS!C$5:D$292,2,FALSE)))</f>
        <v/>
      </c>
      <c r="I279" s="190">
        <f>IF(LOWER(G279)="dnf",1,IF(T279&lt;ScoringTable!C$3,ScoringTable!I$2,VLOOKUP((1000-T279),ScoringTable!H$2:I$95,2)))</f>
        <v>0</v>
      </c>
      <c r="J279" s="186" t="str" cm="1">
        <f t="array" ref="J279">IF(OR(ISBLANK(G279),G279=0), "", IF(NOT(ISNUMBER(G279)), "Not a valid time", IF(E279="","", IF(RIGHT(E279)="B", _xlfn.IFS(G279&gt;Data!$Z$8,"...",G279&gt;Data!$AA$8,"Stage 1",G279&gt;Data!$AB$8,"Stage 2",G279&gt;Data!$AC$8,"Stage 3",G279&gt;Data!$AD$8,"Stage 4",G279&gt;Data!$AE$8,"Stage 5",G279&gt;Data!$AF$8,"Stage 6",G279&gt;Data!$AG$8,"Stage 7",G279&gt;Data!$AH$8,"Stage 8",G279&lt;=Data!$AH$8,"Stage 9"), _xlfn.IFS(G279&gt;Data!$Z$19,"...",G279&gt;Data!$AA$19,"Stage 1",G279&gt;Data!$AB$19,"Stage 2",G279&gt;Data!$AC$19,"Stage 3",G279&gt;Data!$AD$19,"Stage 4",G279&gt;Data!$AE$19,"Stage 5",G279&gt;Data!$AF$19,"Stage 6",G279&gt;Data!$AG$19,"Stage 7",G279&gt;Data!$AH$19,"Stage 8",G279&lt;=Data!$AH$19,"Stage 9")))))</f>
        <v/>
      </c>
      <c r="K279" s="266" t="str" cm="1">
        <f t="array" ref="K279">IFERROR(_xlfn.IFNA(
                      _xlfn.IFS(
                      G279="", "",
                      G279=0, "",
                      AND(E279="U9B",G279&lt;=Data!$AI$8), "U9 Boys record",
                      AND(E279="U11B",G279&lt;=Data!$AI$13), "U11 Boys record",
                      AND(E279="U9G",G279&lt;=Data!$AI$19), "U9 Girls record",
                      AND(E279="U11G",G279&lt;=Data!$AI$24), "U11 Girls record"
                       ),""), "")</f>
        <v/>
      </c>
      <c r="L279" s="26"/>
      <c r="P279" s="191">
        <f t="shared" si="20"/>
        <v>0</v>
      </c>
      <c r="Q279" s="192">
        <f t="shared" si="21"/>
        <v>0</v>
      </c>
      <c r="R279" s="193">
        <f t="shared" si="22"/>
        <v>0</v>
      </c>
      <c r="S279" s="192">
        <f t="shared" si="23"/>
        <v>0</v>
      </c>
      <c r="T279" s="194">
        <f t="shared" si="24"/>
        <v>0</v>
      </c>
    </row>
    <row r="280" spans="1:20" s="11" customFormat="1" ht="16" customHeight="1">
      <c r="A280" s="187" t="s">
        <v>3</v>
      </c>
      <c r="B280" s="188" t="str">
        <f>IF(ISNA(VLOOKUP($F280,DECLARATIONS!C$5:D$292,2,FALSE)),"",IF(VLOOKUP($F280,DECLARATIONS!C$5:D$292,2,FALSE)="","NOT DECLARED",IF(ISNA(_xlfn.TEXTBEFORE(VLOOKUP($F280,DECLARATIONS!C$5:D$292,2,FALSE)," ")),VLOOKUP($F280,DECLARATIONS!C$5:D$292,2,FALSE),_xlfn.TEXTBEFORE(VLOOKUP($F280,DECLARATIONS!C$5:D$292,2,FALSE)," "))))</f>
        <v/>
      </c>
      <c r="C280" s="188" t="str">
        <f>IF(ISNA(VLOOKUP($F280,DECLARATIONS!C$5:D$292,2,FALSE)),"",IF(VLOOKUP($F280,DECLARATIONS!C$5:D$292,2,FALSE)="","NOT DECLARED",IF(ISNA(_xlfn.TEXTAFTER(VLOOKUP($F280,DECLARATIONS!C$5:D$292,2,FALSE)," ")),VLOOKUP($F280,DECLARATIONS!C$5:D$292,2,FALSE),_xlfn.TEXTAFTER(VLOOKUP($F280,DECLARATIONS!C$5:D$292,2,FALSE)," "))))</f>
        <v/>
      </c>
      <c r="D280" s="188" t="str">
        <f>IF(ISNA(VLOOKUP($F280,DECLARATIONS!$C$5:$G$292,5,FALSE)),"",IF(VLOOKUP($F280,DECLARATIONS!$C$5:$G$292,5,FALSE)="","NOT DECLARED",VLOOKUP($F280,DECLARATIONS!$C$5:$G$292,5,FALSE)))</f>
        <v/>
      </c>
      <c r="E280" s="188" t="str">
        <f>IF(ISNA(VLOOKUP($F280,DECLARATIONS!$C$5:$F$292,4,FALSE)),"",IF(VLOOKUP($F280,DECLARATIONS!$C$5:$F$292,4,FALSE)="","NOT DECLARED",VLOOKUP($F280,DECLARATIONS!$C$5:$F$292,4,FALSE)&amp;LEFT(VLOOKUP($F280,DECLARATIONS!$C$5:$H$292,6,FALSE))))</f>
        <v/>
      </c>
      <c r="F280" s="91"/>
      <c r="G280" s="189">
        <v>0</v>
      </c>
      <c r="H280" s="188" t="str">
        <f>IF(ISNA(VLOOKUP(F280,DECLARATIONS!C$5:D$292,2,FALSE)),"",IF(VLOOKUP(F280,DECLARATIONS!C$5:D$292,2,FALSE)="","NOTDECLARED",VLOOKUP(F280,DECLARATIONS!C$5:D$292,2,FALSE)))</f>
        <v/>
      </c>
      <c r="I280" s="190">
        <f>IF(LOWER(G280)="dnf",1,IF(T280&lt;ScoringTable!C$3,ScoringTable!I$2,VLOOKUP((1000-T280),ScoringTable!H$2:I$95,2)))</f>
        <v>0</v>
      </c>
      <c r="J280" s="186" t="str" cm="1">
        <f t="array" ref="J280">IF(OR(ISBLANK(G280),G280=0), "", IF(NOT(ISNUMBER(G280)), "Not a valid time", IF(E280="","", IF(RIGHT(E280)="B", _xlfn.IFS(G280&gt;Data!$Z$8,"...",G280&gt;Data!$AA$8,"Stage 1",G280&gt;Data!$AB$8,"Stage 2",G280&gt;Data!$AC$8,"Stage 3",G280&gt;Data!$AD$8,"Stage 4",G280&gt;Data!$AE$8,"Stage 5",G280&gt;Data!$AF$8,"Stage 6",G280&gt;Data!$AG$8,"Stage 7",G280&gt;Data!$AH$8,"Stage 8",G280&lt;=Data!$AH$8,"Stage 9"), _xlfn.IFS(G280&gt;Data!$Z$19,"...",G280&gt;Data!$AA$19,"Stage 1",G280&gt;Data!$AB$19,"Stage 2",G280&gt;Data!$AC$19,"Stage 3",G280&gt;Data!$AD$19,"Stage 4",G280&gt;Data!$AE$19,"Stage 5",G280&gt;Data!$AF$19,"Stage 6",G280&gt;Data!$AG$19,"Stage 7",G280&gt;Data!$AH$19,"Stage 8",G280&lt;=Data!$AH$19,"Stage 9")))))</f>
        <v/>
      </c>
      <c r="K280" s="266" t="str" cm="1">
        <f t="array" ref="K280">IFERROR(_xlfn.IFNA(
                      _xlfn.IFS(
                      G280="", "",
                      G280=0, "",
                      AND(E280="U9B",G280&lt;=Data!$AI$8), "U9 Boys record",
                      AND(E280="U11B",G280&lt;=Data!$AI$13), "U11 Boys record",
                      AND(E280="U9G",G280&lt;=Data!$AI$19), "U9 Girls record",
                      AND(E280="U11G",G280&lt;=Data!$AI$24), "U11 Girls record"
                       ),""), "")</f>
        <v/>
      </c>
      <c r="L280" s="26"/>
      <c r="P280" s="191">
        <f t="shared" si="20"/>
        <v>0</v>
      </c>
      <c r="Q280" s="192">
        <f t="shared" si="21"/>
        <v>0</v>
      </c>
      <c r="R280" s="193">
        <f t="shared" si="22"/>
        <v>0</v>
      </c>
      <c r="S280" s="192">
        <f t="shared" si="23"/>
        <v>0</v>
      </c>
      <c r="T280" s="194">
        <f t="shared" si="24"/>
        <v>0</v>
      </c>
    </row>
    <row r="281" spans="1:20" s="11" customFormat="1" ht="16" customHeight="1">
      <c r="A281" s="187" t="s">
        <v>3</v>
      </c>
      <c r="B281" s="188" t="str">
        <f>IF(ISNA(VLOOKUP($F281,DECLARATIONS!C$5:D$292,2,FALSE)),"",IF(VLOOKUP($F281,DECLARATIONS!C$5:D$292,2,FALSE)="","NOT DECLARED",IF(ISNA(_xlfn.TEXTBEFORE(VLOOKUP($F281,DECLARATIONS!C$5:D$292,2,FALSE)," ")),VLOOKUP($F281,DECLARATIONS!C$5:D$292,2,FALSE),_xlfn.TEXTBEFORE(VLOOKUP($F281,DECLARATIONS!C$5:D$292,2,FALSE)," "))))</f>
        <v/>
      </c>
      <c r="C281" s="188" t="str">
        <f>IF(ISNA(VLOOKUP($F281,DECLARATIONS!C$5:D$292,2,FALSE)),"",IF(VLOOKUP($F281,DECLARATIONS!C$5:D$292,2,FALSE)="","NOT DECLARED",IF(ISNA(_xlfn.TEXTAFTER(VLOOKUP($F281,DECLARATIONS!C$5:D$292,2,FALSE)," ")),VLOOKUP($F281,DECLARATIONS!C$5:D$292,2,FALSE),_xlfn.TEXTAFTER(VLOOKUP($F281,DECLARATIONS!C$5:D$292,2,FALSE)," "))))</f>
        <v/>
      </c>
      <c r="D281" s="188" t="str">
        <f>IF(ISNA(VLOOKUP($F281,DECLARATIONS!$C$5:$G$292,5,FALSE)),"",IF(VLOOKUP($F281,DECLARATIONS!$C$5:$G$292,5,FALSE)="","NOT DECLARED",VLOOKUP($F281,DECLARATIONS!$C$5:$G$292,5,FALSE)))</f>
        <v/>
      </c>
      <c r="E281" s="188" t="str">
        <f>IF(ISNA(VLOOKUP($F281,DECLARATIONS!$C$5:$F$292,4,FALSE)),"",IF(VLOOKUP($F281,DECLARATIONS!$C$5:$F$292,4,FALSE)="","NOT DECLARED",VLOOKUP($F281,DECLARATIONS!$C$5:$F$292,4,FALSE)&amp;LEFT(VLOOKUP($F281,DECLARATIONS!$C$5:$H$292,6,FALSE))))</f>
        <v/>
      </c>
      <c r="F281" s="91"/>
      <c r="G281" s="189">
        <v>0</v>
      </c>
      <c r="H281" s="188" t="str">
        <f>IF(ISNA(VLOOKUP(F281,DECLARATIONS!C$5:D$292,2,FALSE)),"",IF(VLOOKUP(F281,DECLARATIONS!C$5:D$292,2,FALSE)="","NOTDECLARED",VLOOKUP(F281,DECLARATIONS!C$5:D$292,2,FALSE)))</f>
        <v/>
      </c>
      <c r="I281" s="190">
        <f>IF(LOWER(G281)="dnf",1,IF(T281&lt;ScoringTable!C$3,ScoringTable!I$2,VLOOKUP((1000-T281),ScoringTable!H$2:I$95,2)))</f>
        <v>0</v>
      </c>
      <c r="J281" s="186" t="str" cm="1">
        <f t="array" ref="J281">IF(OR(ISBLANK(G281),G281=0), "", IF(NOT(ISNUMBER(G281)), "Not a valid time", IF(E281="","", IF(RIGHT(E281)="B", _xlfn.IFS(G281&gt;Data!$Z$8,"...",G281&gt;Data!$AA$8,"Stage 1",G281&gt;Data!$AB$8,"Stage 2",G281&gt;Data!$AC$8,"Stage 3",G281&gt;Data!$AD$8,"Stage 4",G281&gt;Data!$AE$8,"Stage 5",G281&gt;Data!$AF$8,"Stage 6",G281&gt;Data!$AG$8,"Stage 7",G281&gt;Data!$AH$8,"Stage 8",G281&lt;=Data!$AH$8,"Stage 9"), _xlfn.IFS(G281&gt;Data!$Z$19,"...",G281&gt;Data!$AA$19,"Stage 1",G281&gt;Data!$AB$19,"Stage 2",G281&gt;Data!$AC$19,"Stage 3",G281&gt;Data!$AD$19,"Stage 4",G281&gt;Data!$AE$19,"Stage 5",G281&gt;Data!$AF$19,"Stage 6",G281&gt;Data!$AG$19,"Stage 7",G281&gt;Data!$AH$19,"Stage 8",G281&lt;=Data!$AH$19,"Stage 9")))))</f>
        <v/>
      </c>
      <c r="K281" s="266" t="str" cm="1">
        <f t="array" ref="K281">IFERROR(_xlfn.IFNA(
                      _xlfn.IFS(
                      G281="", "",
                      G281=0, "",
                      AND(E281="U9B",G281&lt;=Data!$AI$8), "U9 Boys record",
                      AND(E281="U11B",G281&lt;=Data!$AI$13), "U11 Boys record",
                      AND(E281="U9G",G281&lt;=Data!$AI$19), "U9 Girls record",
                      AND(E281="U11G",G281&lt;=Data!$AI$24), "U11 Girls record"
                       ),""), "")</f>
        <v/>
      </c>
      <c r="L281" s="26"/>
      <c r="P281" s="191">
        <f t="shared" si="20"/>
        <v>0</v>
      </c>
      <c r="Q281" s="192">
        <f t="shared" si="21"/>
        <v>0</v>
      </c>
      <c r="R281" s="193">
        <f t="shared" si="22"/>
        <v>0</v>
      </c>
      <c r="S281" s="192">
        <f t="shared" si="23"/>
        <v>0</v>
      </c>
      <c r="T281" s="194">
        <f t="shared" si="24"/>
        <v>0</v>
      </c>
    </row>
    <row r="282" spans="1:20" s="11" customFormat="1" ht="16" customHeight="1">
      <c r="A282" s="187" t="s">
        <v>3</v>
      </c>
      <c r="B282" s="188" t="str">
        <f>IF(ISNA(VLOOKUP($F282,DECLARATIONS!C$5:D$292,2,FALSE)),"",IF(VLOOKUP($F282,DECLARATIONS!C$5:D$292,2,FALSE)="","NOT DECLARED",IF(ISNA(_xlfn.TEXTBEFORE(VLOOKUP($F282,DECLARATIONS!C$5:D$292,2,FALSE)," ")),VLOOKUP($F282,DECLARATIONS!C$5:D$292,2,FALSE),_xlfn.TEXTBEFORE(VLOOKUP($F282,DECLARATIONS!C$5:D$292,2,FALSE)," "))))</f>
        <v/>
      </c>
      <c r="C282" s="188" t="str">
        <f>IF(ISNA(VLOOKUP($F282,DECLARATIONS!C$5:D$292,2,FALSE)),"",IF(VLOOKUP($F282,DECLARATIONS!C$5:D$292,2,FALSE)="","NOT DECLARED",IF(ISNA(_xlfn.TEXTAFTER(VLOOKUP($F282,DECLARATIONS!C$5:D$292,2,FALSE)," ")),VLOOKUP($F282,DECLARATIONS!C$5:D$292,2,FALSE),_xlfn.TEXTAFTER(VLOOKUP($F282,DECLARATIONS!C$5:D$292,2,FALSE)," "))))</f>
        <v/>
      </c>
      <c r="D282" s="188" t="str">
        <f>IF(ISNA(VLOOKUP($F282,DECLARATIONS!$C$5:$G$292,5,FALSE)),"",IF(VLOOKUP($F282,DECLARATIONS!$C$5:$G$292,5,FALSE)="","NOT DECLARED",VLOOKUP($F282,DECLARATIONS!$C$5:$G$292,5,FALSE)))</f>
        <v/>
      </c>
      <c r="E282" s="188" t="str">
        <f>IF(ISNA(VLOOKUP($F282,DECLARATIONS!$C$5:$F$292,4,FALSE)),"",IF(VLOOKUP($F282,DECLARATIONS!$C$5:$F$292,4,FALSE)="","NOT DECLARED",VLOOKUP($F282,DECLARATIONS!$C$5:$F$292,4,FALSE)&amp;LEFT(VLOOKUP($F282,DECLARATIONS!$C$5:$H$292,6,FALSE))))</f>
        <v/>
      </c>
      <c r="F282" s="91"/>
      <c r="G282" s="189">
        <v>0</v>
      </c>
      <c r="H282" s="188" t="str">
        <f>IF(ISNA(VLOOKUP(F282,DECLARATIONS!C$5:D$292,2,FALSE)),"",IF(VLOOKUP(F282,DECLARATIONS!C$5:D$292,2,FALSE)="","NOTDECLARED",VLOOKUP(F282,DECLARATIONS!C$5:D$292,2,FALSE)))</f>
        <v/>
      </c>
      <c r="I282" s="190">
        <f>IF(LOWER(G282)="dnf",1,IF(T282&lt;ScoringTable!C$3,ScoringTable!I$2,VLOOKUP((1000-T282),ScoringTable!H$2:I$95,2)))</f>
        <v>0</v>
      </c>
      <c r="J282" s="186" t="str" cm="1">
        <f t="array" ref="J282">IF(OR(ISBLANK(G282),G282=0), "", IF(NOT(ISNUMBER(G282)), "Not a valid time", IF(E282="","", IF(RIGHT(E282)="B", _xlfn.IFS(G282&gt;Data!$Z$8,"...",G282&gt;Data!$AA$8,"Stage 1",G282&gt;Data!$AB$8,"Stage 2",G282&gt;Data!$AC$8,"Stage 3",G282&gt;Data!$AD$8,"Stage 4",G282&gt;Data!$AE$8,"Stage 5",G282&gt;Data!$AF$8,"Stage 6",G282&gt;Data!$AG$8,"Stage 7",G282&gt;Data!$AH$8,"Stage 8",G282&lt;=Data!$AH$8,"Stage 9"), _xlfn.IFS(G282&gt;Data!$Z$19,"...",G282&gt;Data!$AA$19,"Stage 1",G282&gt;Data!$AB$19,"Stage 2",G282&gt;Data!$AC$19,"Stage 3",G282&gt;Data!$AD$19,"Stage 4",G282&gt;Data!$AE$19,"Stage 5",G282&gt;Data!$AF$19,"Stage 6",G282&gt;Data!$AG$19,"Stage 7",G282&gt;Data!$AH$19,"Stage 8",G282&lt;=Data!$AH$19,"Stage 9")))))</f>
        <v/>
      </c>
      <c r="K282" s="266" t="str" cm="1">
        <f t="array" ref="K282">IFERROR(_xlfn.IFNA(
                      _xlfn.IFS(
                      G282="", "",
                      G282=0, "",
                      AND(E282="U9B",G282&lt;=Data!$AI$8), "U9 Boys record",
                      AND(E282="U11B",G282&lt;=Data!$AI$13), "U11 Boys record",
                      AND(E282="U9G",G282&lt;=Data!$AI$19), "U9 Girls record",
                      AND(E282="U11G",G282&lt;=Data!$AI$24), "U11 Girls record"
                       ),""), "")</f>
        <v/>
      </c>
      <c r="L282" s="26"/>
      <c r="P282" s="191">
        <f t="shared" si="20"/>
        <v>0</v>
      </c>
      <c r="Q282" s="192">
        <f t="shared" si="21"/>
        <v>0</v>
      </c>
      <c r="R282" s="193">
        <f t="shared" si="22"/>
        <v>0</v>
      </c>
      <c r="S282" s="192">
        <f t="shared" si="23"/>
        <v>0</v>
      </c>
      <c r="T282" s="194">
        <f t="shared" si="24"/>
        <v>0</v>
      </c>
    </row>
    <row r="283" spans="1:20" s="11" customFormat="1" ht="16" customHeight="1">
      <c r="A283" s="187" t="s">
        <v>3</v>
      </c>
      <c r="B283" s="188" t="str">
        <f>IF(ISNA(VLOOKUP($F283,DECLARATIONS!C$5:D$292,2,FALSE)),"",IF(VLOOKUP($F283,DECLARATIONS!C$5:D$292,2,FALSE)="","NOT DECLARED",IF(ISNA(_xlfn.TEXTBEFORE(VLOOKUP($F283,DECLARATIONS!C$5:D$292,2,FALSE)," ")),VLOOKUP($F283,DECLARATIONS!C$5:D$292,2,FALSE),_xlfn.TEXTBEFORE(VLOOKUP($F283,DECLARATIONS!C$5:D$292,2,FALSE)," "))))</f>
        <v/>
      </c>
      <c r="C283" s="188" t="str">
        <f>IF(ISNA(VLOOKUP($F283,DECLARATIONS!C$5:D$292,2,FALSE)),"",IF(VLOOKUP($F283,DECLARATIONS!C$5:D$292,2,FALSE)="","NOT DECLARED",IF(ISNA(_xlfn.TEXTAFTER(VLOOKUP($F283,DECLARATIONS!C$5:D$292,2,FALSE)," ")),VLOOKUP($F283,DECLARATIONS!C$5:D$292,2,FALSE),_xlfn.TEXTAFTER(VLOOKUP($F283,DECLARATIONS!C$5:D$292,2,FALSE)," "))))</f>
        <v/>
      </c>
      <c r="D283" s="188" t="str">
        <f>IF(ISNA(VLOOKUP($F283,DECLARATIONS!$C$5:$G$292,5,FALSE)),"",IF(VLOOKUP($F283,DECLARATIONS!$C$5:$G$292,5,FALSE)="","NOT DECLARED",VLOOKUP($F283,DECLARATIONS!$C$5:$G$292,5,FALSE)))</f>
        <v/>
      </c>
      <c r="E283" s="188" t="str">
        <f>IF(ISNA(VLOOKUP($F283,DECLARATIONS!$C$5:$F$292,4,FALSE)),"",IF(VLOOKUP($F283,DECLARATIONS!$C$5:$F$292,4,FALSE)="","NOT DECLARED",VLOOKUP($F283,DECLARATIONS!$C$5:$F$292,4,FALSE)&amp;LEFT(VLOOKUP($F283,DECLARATIONS!$C$5:$H$292,6,FALSE))))</f>
        <v/>
      </c>
      <c r="F283" s="91"/>
      <c r="G283" s="189">
        <v>0</v>
      </c>
      <c r="H283" s="188" t="str">
        <f>IF(ISNA(VLOOKUP(F283,DECLARATIONS!C$5:D$292,2,FALSE)),"",IF(VLOOKUP(F283,DECLARATIONS!C$5:D$292,2,FALSE)="","NOTDECLARED",VLOOKUP(F283,DECLARATIONS!C$5:D$292,2,FALSE)))</f>
        <v/>
      </c>
      <c r="I283" s="190">
        <f>IF(LOWER(G283)="dnf",1,IF(T283&lt;ScoringTable!C$3,ScoringTable!I$2,VLOOKUP((1000-T283),ScoringTable!H$2:I$95,2)))</f>
        <v>0</v>
      </c>
      <c r="J283" s="186" t="str" cm="1">
        <f t="array" ref="J283">IF(OR(ISBLANK(G283),G283=0), "", IF(NOT(ISNUMBER(G283)), "Not a valid time", IF(E283="","", IF(RIGHT(E283)="B", _xlfn.IFS(G283&gt;Data!$Z$8,"...",G283&gt;Data!$AA$8,"Stage 1",G283&gt;Data!$AB$8,"Stage 2",G283&gt;Data!$AC$8,"Stage 3",G283&gt;Data!$AD$8,"Stage 4",G283&gt;Data!$AE$8,"Stage 5",G283&gt;Data!$AF$8,"Stage 6",G283&gt;Data!$AG$8,"Stage 7",G283&gt;Data!$AH$8,"Stage 8",G283&lt;=Data!$AH$8,"Stage 9"), _xlfn.IFS(G283&gt;Data!$Z$19,"...",G283&gt;Data!$AA$19,"Stage 1",G283&gt;Data!$AB$19,"Stage 2",G283&gt;Data!$AC$19,"Stage 3",G283&gt;Data!$AD$19,"Stage 4",G283&gt;Data!$AE$19,"Stage 5",G283&gt;Data!$AF$19,"Stage 6",G283&gt;Data!$AG$19,"Stage 7",G283&gt;Data!$AH$19,"Stage 8",G283&lt;=Data!$AH$19,"Stage 9")))))</f>
        <v/>
      </c>
      <c r="K283" s="266" t="str" cm="1">
        <f t="array" ref="K283">IFERROR(_xlfn.IFNA(
                      _xlfn.IFS(
                      G283="", "",
                      G283=0, "",
                      AND(E283="U9B",G283&lt;=Data!$AI$8), "U9 Boys record",
                      AND(E283="U11B",G283&lt;=Data!$AI$13), "U11 Boys record",
                      AND(E283="U9G",G283&lt;=Data!$AI$19), "U9 Girls record",
                      AND(E283="U11G",G283&lt;=Data!$AI$24), "U11 Girls record"
                       ),""), "")</f>
        <v/>
      </c>
      <c r="L283" s="26"/>
      <c r="P283" s="191">
        <f t="shared" si="20"/>
        <v>0</v>
      </c>
      <c r="Q283" s="192">
        <f t="shared" si="21"/>
        <v>0</v>
      </c>
      <c r="R283" s="193">
        <f t="shared" si="22"/>
        <v>0</v>
      </c>
      <c r="S283" s="192">
        <f t="shared" si="23"/>
        <v>0</v>
      </c>
      <c r="T283" s="194">
        <f t="shared" si="24"/>
        <v>0</v>
      </c>
    </row>
    <row r="284" spans="1:20" s="11" customFormat="1" ht="16" customHeight="1">
      <c r="A284" s="187" t="s">
        <v>3</v>
      </c>
      <c r="B284" s="188" t="str">
        <f>IF(ISNA(VLOOKUP($F284,DECLARATIONS!C$5:D$292,2,FALSE)),"",IF(VLOOKUP($F284,DECLARATIONS!C$5:D$292,2,FALSE)="","NOT DECLARED",IF(ISNA(_xlfn.TEXTBEFORE(VLOOKUP($F284,DECLARATIONS!C$5:D$292,2,FALSE)," ")),VLOOKUP($F284,DECLARATIONS!C$5:D$292,2,FALSE),_xlfn.TEXTBEFORE(VLOOKUP($F284,DECLARATIONS!C$5:D$292,2,FALSE)," "))))</f>
        <v/>
      </c>
      <c r="C284" s="188" t="str">
        <f>IF(ISNA(VLOOKUP($F284,DECLARATIONS!C$5:D$292,2,FALSE)),"",IF(VLOOKUP($F284,DECLARATIONS!C$5:D$292,2,FALSE)="","NOT DECLARED",IF(ISNA(_xlfn.TEXTAFTER(VLOOKUP($F284,DECLARATIONS!C$5:D$292,2,FALSE)," ")),VLOOKUP($F284,DECLARATIONS!C$5:D$292,2,FALSE),_xlfn.TEXTAFTER(VLOOKUP($F284,DECLARATIONS!C$5:D$292,2,FALSE)," "))))</f>
        <v/>
      </c>
      <c r="D284" s="188" t="str">
        <f>IF(ISNA(VLOOKUP($F284,DECLARATIONS!$C$5:$G$292,5,FALSE)),"",IF(VLOOKUP($F284,DECLARATIONS!$C$5:$G$292,5,FALSE)="","NOT DECLARED",VLOOKUP($F284,DECLARATIONS!$C$5:$G$292,5,FALSE)))</f>
        <v/>
      </c>
      <c r="E284" s="188" t="str">
        <f>IF(ISNA(VLOOKUP($F284,DECLARATIONS!$C$5:$F$292,4,FALSE)),"",IF(VLOOKUP($F284,DECLARATIONS!$C$5:$F$292,4,FALSE)="","NOT DECLARED",VLOOKUP($F284,DECLARATIONS!$C$5:$F$292,4,FALSE)&amp;LEFT(VLOOKUP($F284,DECLARATIONS!$C$5:$H$292,6,FALSE))))</f>
        <v/>
      </c>
      <c r="F284" s="91"/>
      <c r="G284" s="189">
        <v>0</v>
      </c>
      <c r="H284" s="188" t="str">
        <f>IF(ISNA(VLOOKUP(F284,DECLARATIONS!C$5:D$292,2,FALSE)),"",IF(VLOOKUP(F284,DECLARATIONS!C$5:D$292,2,FALSE)="","NOTDECLARED",VLOOKUP(F284,DECLARATIONS!C$5:D$292,2,FALSE)))</f>
        <v/>
      </c>
      <c r="I284" s="190">
        <f>IF(LOWER(G284)="dnf",1,IF(T284&lt;ScoringTable!C$3,ScoringTable!I$2,VLOOKUP((1000-T284),ScoringTable!H$2:I$95,2)))</f>
        <v>0</v>
      </c>
      <c r="J284" s="186" t="str" cm="1">
        <f t="array" ref="J284">IF(OR(ISBLANK(G284),G284=0), "", IF(NOT(ISNUMBER(G284)), "Not a valid time", IF(E284="","", IF(RIGHT(E284)="B", _xlfn.IFS(G284&gt;Data!$Z$8,"...",G284&gt;Data!$AA$8,"Stage 1",G284&gt;Data!$AB$8,"Stage 2",G284&gt;Data!$AC$8,"Stage 3",G284&gt;Data!$AD$8,"Stage 4",G284&gt;Data!$AE$8,"Stage 5",G284&gt;Data!$AF$8,"Stage 6",G284&gt;Data!$AG$8,"Stage 7",G284&gt;Data!$AH$8,"Stage 8",G284&lt;=Data!$AH$8,"Stage 9"), _xlfn.IFS(G284&gt;Data!$Z$19,"...",G284&gt;Data!$AA$19,"Stage 1",G284&gt;Data!$AB$19,"Stage 2",G284&gt;Data!$AC$19,"Stage 3",G284&gt;Data!$AD$19,"Stage 4",G284&gt;Data!$AE$19,"Stage 5",G284&gt;Data!$AF$19,"Stage 6",G284&gt;Data!$AG$19,"Stage 7",G284&gt;Data!$AH$19,"Stage 8",G284&lt;=Data!$AH$19,"Stage 9")))))</f>
        <v/>
      </c>
      <c r="K284" s="266" t="str" cm="1">
        <f t="array" ref="K284">IFERROR(_xlfn.IFNA(
                      _xlfn.IFS(
                      G284="", "",
                      G284=0, "",
                      AND(E284="U9B",G284&lt;=Data!$AI$8), "U9 Boys record",
                      AND(E284="U11B",G284&lt;=Data!$AI$13), "U11 Boys record",
                      AND(E284="U9G",G284&lt;=Data!$AI$19), "U9 Girls record",
                      AND(E284="U11G",G284&lt;=Data!$AI$24), "U11 Girls record"
                       ),""), "")</f>
        <v/>
      </c>
      <c r="L284" s="26"/>
      <c r="P284" s="191">
        <f t="shared" si="20"/>
        <v>0</v>
      </c>
      <c r="Q284" s="192">
        <f t="shared" si="21"/>
        <v>0</v>
      </c>
      <c r="R284" s="193">
        <f t="shared" si="22"/>
        <v>0</v>
      </c>
      <c r="S284" s="192">
        <f t="shared" si="23"/>
        <v>0</v>
      </c>
      <c r="T284" s="194">
        <f t="shared" si="24"/>
        <v>0</v>
      </c>
    </row>
    <row r="285" spans="1:20" s="11" customFormat="1" ht="16" customHeight="1">
      <c r="A285" s="187" t="s">
        <v>3</v>
      </c>
      <c r="B285" s="188" t="str">
        <f>IF(ISNA(VLOOKUP($F285,DECLARATIONS!C$5:D$292,2,FALSE)),"",IF(VLOOKUP($F285,DECLARATIONS!C$5:D$292,2,FALSE)="","NOT DECLARED",IF(ISNA(_xlfn.TEXTBEFORE(VLOOKUP($F285,DECLARATIONS!C$5:D$292,2,FALSE)," ")),VLOOKUP($F285,DECLARATIONS!C$5:D$292,2,FALSE),_xlfn.TEXTBEFORE(VLOOKUP($F285,DECLARATIONS!C$5:D$292,2,FALSE)," "))))</f>
        <v/>
      </c>
      <c r="C285" s="188" t="str">
        <f>IF(ISNA(VLOOKUP($F285,DECLARATIONS!C$5:D$292,2,FALSE)),"",IF(VLOOKUP($F285,DECLARATIONS!C$5:D$292,2,FALSE)="","NOT DECLARED",IF(ISNA(_xlfn.TEXTAFTER(VLOOKUP($F285,DECLARATIONS!C$5:D$292,2,FALSE)," ")),VLOOKUP($F285,DECLARATIONS!C$5:D$292,2,FALSE),_xlfn.TEXTAFTER(VLOOKUP($F285,DECLARATIONS!C$5:D$292,2,FALSE)," "))))</f>
        <v/>
      </c>
      <c r="D285" s="188" t="str">
        <f>IF(ISNA(VLOOKUP($F285,DECLARATIONS!$C$5:$G$292,5,FALSE)),"",IF(VLOOKUP($F285,DECLARATIONS!$C$5:$G$292,5,FALSE)="","NOT DECLARED",VLOOKUP($F285,DECLARATIONS!$C$5:$G$292,5,FALSE)))</f>
        <v/>
      </c>
      <c r="E285" s="188" t="str">
        <f>IF(ISNA(VLOOKUP($F285,DECLARATIONS!$C$5:$F$292,4,FALSE)),"",IF(VLOOKUP($F285,DECLARATIONS!$C$5:$F$292,4,FALSE)="","NOT DECLARED",VLOOKUP($F285,DECLARATIONS!$C$5:$F$292,4,FALSE)&amp;LEFT(VLOOKUP($F285,DECLARATIONS!$C$5:$H$292,6,FALSE))))</f>
        <v/>
      </c>
      <c r="F285" s="91"/>
      <c r="G285" s="189">
        <v>0</v>
      </c>
      <c r="H285" s="188" t="str">
        <f>IF(ISNA(VLOOKUP(F285,DECLARATIONS!C$5:D$292,2,FALSE)),"",IF(VLOOKUP(F285,DECLARATIONS!C$5:D$292,2,FALSE)="","NOTDECLARED",VLOOKUP(F285,DECLARATIONS!C$5:D$292,2,FALSE)))</f>
        <v/>
      </c>
      <c r="I285" s="190">
        <f>IF(LOWER(G285)="dnf",1,IF(T285&lt;ScoringTable!C$3,ScoringTable!I$2,VLOOKUP((1000-T285),ScoringTable!H$2:I$95,2)))</f>
        <v>0</v>
      </c>
      <c r="J285" s="186" t="str" cm="1">
        <f t="array" ref="J285">IF(OR(ISBLANK(G285),G285=0), "", IF(NOT(ISNUMBER(G285)), "Not a valid time", IF(E285="","", IF(RIGHT(E285)="B", _xlfn.IFS(G285&gt;Data!$Z$8,"...",G285&gt;Data!$AA$8,"Stage 1",G285&gt;Data!$AB$8,"Stage 2",G285&gt;Data!$AC$8,"Stage 3",G285&gt;Data!$AD$8,"Stage 4",G285&gt;Data!$AE$8,"Stage 5",G285&gt;Data!$AF$8,"Stage 6",G285&gt;Data!$AG$8,"Stage 7",G285&gt;Data!$AH$8,"Stage 8",G285&lt;=Data!$AH$8,"Stage 9"), _xlfn.IFS(G285&gt;Data!$Z$19,"...",G285&gt;Data!$AA$19,"Stage 1",G285&gt;Data!$AB$19,"Stage 2",G285&gt;Data!$AC$19,"Stage 3",G285&gt;Data!$AD$19,"Stage 4",G285&gt;Data!$AE$19,"Stage 5",G285&gt;Data!$AF$19,"Stage 6",G285&gt;Data!$AG$19,"Stage 7",G285&gt;Data!$AH$19,"Stage 8",G285&lt;=Data!$AH$19,"Stage 9")))))</f>
        <v/>
      </c>
      <c r="K285" s="266" t="str" cm="1">
        <f t="array" ref="K285">IFERROR(_xlfn.IFNA(
                      _xlfn.IFS(
                      G285="", "",
                      G285=0, "",
                      AND(E285="U9B",G285&lt;=Data!$AI$8), "U9 Boys record",
                      AND(E285="U11B",G285&lt;=Data!$AI$13), "U11 Boys record",
                      AND(E285="U9G",G285&lt;=Data!$AI$19), "U9 Girls record",
                      AND(E285="U11G",G285&lt;=Data!$AI$24), "U11 Girls record"
                       ),""), "")</f>
        <v/>
      </c>
      <c r="L285" s="26"/>
      <c r="P285" s="191">
        <f t="shared" si="20"/>
        <v>0</v>
      </c>
      <c r="Q285" s="192">
        <f t="shared" si="21"/>
        <v>0</v>
      </c>
      <c r="R285" s="193">
        <f t="shared" si="22"/>
        <v>0</v>
      </c>
      <c r="S285" s="192">
        <f t="shared" si="23"/>
        <v>0</v>
      </c>
      <c r="T285" s="194">
        <f t="shared" si="24"/>
        <v>0</v>
      </c>
    </row>
    <row r="286" spans="1:20" s="11" customFormat="1" ht="16" customHeight="1">
      <c r="A286" s="187" t="s">
        <v>3</v>
      </c>
      <c r="B286" s="188" t="str">
        <f>IF(ISNA(VLOOKUP($F286,DECLARATIONS!C$5:D$292,2,FALSE)),"",IF(VLOOKUP($F286,DECLARATIONS!C$5:D$292,2,FALSE)="","NOT DECLARED",IF(ISNA(_xlfn.TEXTBEFORE(VLOOKUP($F286,DECLARATIONS!C$5:D$292,2,FALSE)," ")),VLOOKUP($F286,DECLARATIONS!C$5:D$292,2,FALSE),_xlfn.TEXTBEFORE(VLOOKUP($F286,DECLARATIONS!C$5:D$292,2,FALSE)," "))))</f>
        <v/>
      </c>
      <c r="C286" s="188" t="str">
        <f>IF(ISNA(VLOOKUP($F286,DECLARATIONS!C$5:D$292,2,FALSE)),"",IF(VLOOKUP($F286,DECLARATIONS!C$5:D$292,2,FALSE)="","NOT DECLARED",IF(ISNA(_xlfn.TEXTAFTER(VLOOKUP($F286,DECLARATIONS!C$5:D$292,2,FALSE)," ")),VLOOKUP($F286,DECLARATIONS!C$5:D$292,2,FALSE),_xlfn.TEXTAFTER(VLOOKUP($F286,DECLARATIONS!C$5:D$292,2,FALSE)," "))))</f>
        <v/>
      </c>
      <c r="D286" s="188" t="str">
        <f>IF(ISNA(VLOOKUP($F286,DECLARATIONS!$C$5:$G$292,5,FALSE)),"",IF(VLOOKUP($F286,DECLARATIONS!$C$5:$G$292,5,FALSE)="","NOT DECLARED",VLOOKUP($F286,DECLARATIONS!$C$5:$G$292,5,FALSE)))</f>
        <v/>
      </c>
      <c r="E286" s="188" t="str">
        <f>IF(ISNA(VLOOKUP($F286,DECLARATIONS!$C$5:$F$292,4,FALSE)),"",IF(VLOOKUP($F286,DECLARATIONS!$C$5:$F$292,4,FALSE)="","NOT DECLARED",VLOOKUP($F286,DECLARATIONS!$C$5:$F$292,4,FALSE)&amp;LEFT(VLOOKUP($F286,DECLARATIONS!$C$5:$H$292,6,FALSE))))</f>
        <v/>
      </c>
      <c r="F286" s="91"/>
      <c r="G286" s="189">
        <v>0</v>
      </c>
      <c r="H286" s="188" t="str">
        <f>IF(ISNA(VLOOKUP(F286,DECLARATIONS!C$5:D$292,2,FALSE)),"",IF(VLOOKUP(F286,DECLARATIONS!C$5:D$292,2,FALSE)="","NOTDECLARED",VLOOKUP(F286,DECLARATIONS!C$5:D$292,2,FALSE)))</f>
        <v/>
      </c>
      <c r="I286" s="190">
        <f>IF(LOWER(G286)="dnf",1,IF(T286&lt;ScoringTable!C$3,ScoringTable!I$2,VLOOKUP((1000-T286),ScoringTable!H$2:I$95,2)))</f>
        <v>0</v>
      </c>
      <c r="J286" s="186" t="str" cm="1">
        <f t="array" ref="J286">IF(OR(ISBLANK(G286),G286=0), "", IF(NOT(ISNUMBER(G286)), "Not a valid time", IF(E286="","", IF(RIGHT(E286)="B", _xlfn.IFS(G286&gt;Data!$Z$8,"...",G286&gt;Data!$AA$8,"Stage 1",G286&gt;Data!$AB$8,"Stage 2",G286&gt;Data!$AC$8,"Stage 3",G286&gt;Data!$AD$8,"Stage 4",G286&gt;Data!$AE$8,"Stage 5",G286&gt;Data!$AF$8,"Stage 6",G286&gt;Data!$AG$8,"Stage 7",G286&gt;Data!$AH$8,"Stage 8",G286&lt;=Data!$AH$8,"Stage 9"), _xlfn.IFS(G286&gt;Data!$Z$19,"...",G286&gt;Data!$AA$19,"Stage 1",G286&gt;Data!$AB$19,"Stage 2",G286&gt;Data!$AC$19,"Stage 3",G286&gt;Data!$AD$19,"Stage 4",G286&gt;Data!$AE$19,"Stage 5",G286&gt;Data!$AF$19,"Stage 6",G286&gt;Data!$AG$19,"Stage 7",G286&gt;Data!$AH$19,"Stage 8",G286&lt;=Data!$AH$19,"Stage 9")))))</f>
        <v/>
      </c>
      <c r="K286" s="266" t="str" cm="1">
        <f t="array" ref="K286">IFERROR(_xlfn.IFNA(
                      _xlfn.IFS(
                      G286="", "",
                      G286=0, "",
                      AND(E286="U9B",G286&lt;=Data!$AI$8), "U9 Boys record",
                      AND(E286="U11B",G286&lt;=Data!$AI$13), "U11 Boys record",
                      AND(E286="U9G",G286&lt;=Data!$AI$19), "U9 Girls record",
                      AND(E286="U11G",G286&lt;=Data!$AI$24), "U11 Girls record"
                       ),""), "")</f>
        <v/>
      </c>
      <c r="L286" s="26"/>
      <c r="P286" s="191">
        <f t="shared" si="20"/>
        <v>0</v>
      </c>
      <c r="Q286" s="192">
        <f t="shared" si="21"/>
        <v>0</v>
      </c>
      <c r="R286" s="193">
        <f t="shared" si="22"/>
        <v>0</v>
      </c>
      <c r="S286" s="192">
        <f t="shared" si="23"/>
        <v>0</v>
      </c>
      <c r="T286" s="194">
        <f t="shared" si="24"/>
        <v>0</v>
      </c>
    </row>
    <row r="287" spans="1:20" s="11" customFormat="1" ht="16" customHeight="1">
      <c r="A287" s="187" t="s">
        <v>3</v>
      </c>
      <c r="B287" s="188" t="str">
        <f>IF(ISNA(VLOOKUP($F287,DECLARATIONS!C$5:D$292,2,FALSE)),"",IF(VLOOKUP($F287,DECLARATIONS!C$5:D$292,2,FALSE)="","NOT DECLARED",IF(ISNA(_xlfn.TEXTBEFORE(VLOOKUP($F287,DECLARATIONS!C$5:D$292,2,FALSE)," ")),VLOOKUP($F287,DECLARATIONS!C$5:D$292,2,FALSE),_xlfn.TEXTBEFORE(VLOOKUP($F287,DECLARATIONS!C$5:D$292,2,FALSE)," "))))</f>
        <v/>
      </c>
      <c r="C287" s="188" t="str">
        <f>IF(ISNA(VLOOKUP($F287,DECLARATIONS!C$5:D$292,2,FALSE)),"",IF(VLOOKUP($F287,DECLARATIONS!C$5:D$292,2,FALSE)="","NOT DECLARED",IF(ISNA(_xlfn.TEXTAFTER(VLOOKUP($F287,DECLARATIONS!C$5:D$292,2,FALSE)," ")),VLOOKUP($F287,DECLARATIONS!C$5:D$292,2,FALSE),_xlfn.TEXTAFTER(VLOOKUP($F287,DECLARATIONS!C$5:D$292,2,FALSE)," "))))</f>
        <v/>
      </c>
      <c r="D287" s="188" t="str">
        <f>IF(ISNA(VLOOKUP($F287,DECLARATIONS!$C$5:$G$292,5,FALSE)),"",IF(VLOOKUP($F287,DECLARATIONS!$C$5:$G$292,5,FALSE)="","NOT DECLARED",VLOOKUP($F287,DECLARATIONS!$C$5:$G$292,5,FALSE)))</f>
        <v/>
      </c>
      <c r="E287" s="188" t="str">
        <f>IF(ISNA(VLOOKUP($F287,DECLARATIONS!$C$5:$F$292,4,FALSE)),"",IF(VLOOKUP($F287,DECLARATIONS!$C$5:$F$292,4,FALSE)="","NOT DECLARED",VLOOKUP($F287,DECLARATIONS!$C$5:$F$292,4,FALSE)&amp;LEFT(VLOOKUP($F287,DECLARATIONS!$C$5:$H$292,6,FALSE))))</f>
        <v/>
      </c>
      <c r="F287" s="91"/>
      <c r="G287" s="189">
        <v>0</v>
      </c>
      <c r="H287" s="188" t="str">
        <f>IF(ISNA(VLOOKUP(F287,DECLARATIONS!C$5:D$292,2,FALSE)),"",IF(VLOOKUP(F287,DECLARATIONS!C$5:D$292,2,FALSE)="","NOTDECLARED",VLOOKUP(F287,DECLARATIONS!C$5:D$292,2,FALSE)))</f>
        <v/>
      </c>
      <c r="I287" s="190">
        <f>IF(LOWER(G287)="dnf",1,IF(T287&lt;ScoringTable!C$3,ScoringTable!I$2,VLOOKUP((1000-T287),ScoringTable!H$2:I$95,2)))</f>
        <v>0</v>
      </c>
      <c r="J287" s="186" t="str" cm="1">
        <f t="array" ref="J287">IF(OR(ISBLANK(G287),G287=0), "", IF(NOT(ISNUMBER(G287)), "Not a valid time", IF(E287="","", IF(RIGHT(E287)="B", _xlfn.IFS(G287&gt;Data!$Z$8,"...",G287&gt;Data!$AA$8,"Stage 1",G287&gt;Data!$AB$8,"Stage 2",G287&gt;Data!$AC$8,"Stage 3",G287&gt;Data!$AD$8,"Stage 4",G287&gt;Data!$AE$8,"Stage 5",G287&gt;Data!$AF$8,"Stage 6",G287&gt;Data!$AG$8,"Stage 7",G287&gt;Data!$AH$8,"Stage 8",G287&lt;=Data!$AH$8,"Stage 9"), _xlfn.IFS(G287&gt;Data!$Z$19,"...",G287&gt;Data!$AA$19,"Stage 1",G287&gt;Data!$AB$19,"Stage 2",G287&gt;Data!$AC$19,"Stage 3",G287&gt;Data!$AD$19,"Stage 4",G287&gt;Data!$AE$19,"Stage 5",G287&gt;Data!$AF$19,"Stage 6",G287&gt;Data!$AG$19,"Stage 7",G287&gt;Data!$AH$19,"Stage 8",G287&lt;=Data!$AH$19,"Stage 9")))))</f>
        <v/>
      </c>
      <c r="K287" s="266" t="str" cm="1">
        <f t="array" ref="K287">IFERROR(_xlfn.IFNA(
                      _xlfn.IFS(
                      G287="", "",
                      G287=0, "",
                      AND(E287="U9B",G287&lt;=Data!$AI$8), "U9 Boys record",
                      AND(E287="U11B",G287&lt;=Data!$AI$13), "U11 Boys record",
                      AND(E287="U9G",G287&lt;=Data!$AI$19), "U9 Girls record",
                      AND(E287="U11G",G287&lt;=Data!$AI$24), "U11 Girls record"
                       ),""), "")</f>
        <v/>
      </c>
      <c r="L287" s="26"/>
      <c r="P287" s="191">
        <f t="shared" si="20"/>
        <v>0</v>
      </c>
      <c r="Q287" s="192">
        <f t="shared" si="21"/>
        <v>0</v>
      </c>
      <c r="R287" s="193">
        <f t="shared" si="22"/>
        <v>0</v>
      </c>
      <c r="S287" s="192">
        <f t="shared" si="23"/>
        <v>0</v>
      </c>
      <c r="T287" s="194">
        <f t="shared" si="24"/>
        <v>0</v>
      </c>
    </row>
    <row r="288" spans="1:20" s="11" customFormat="1" ht="16" customHeight="1">
      <c r="A288" s="187" t="s">
        <v>3</v>
      </c>
      <c r="B288" s="188" t="str">
        <f>IF(ISNA(VLOOKUP($F288,DECLARATIONS!C$5:D$292,2,FALSE)),"",IF(VLOOKUP($F288,DECLARATIONS!C$5:D$292,2,FALSE)="","NOT DECLARED",IF(ISNA(_xlfn.TEXTBEFORE(VLOOKUP($F288,DECLARATIONS!C$5:D$292,2,FALSE)," ")),VLOOKUP($F288,DECLARATIONS!C$5:D$292,2,FALSE),_xlfn.TEXTBEFORE(VLOOKUP($F288,DECLARATIONS!C$5:D$292,2,FALSE)," "))))</f>
        <v/>
      </c>
      <c r="C288" s="188" t="str">
        <f>IF(ISNA(VLOOKUP($F288,DECLARATIONS!C$5:D$292,2,FALSE)),"",IF(VLOOKUP($F288,DECLARATIONS!C$5:D$292,2,FALSE)="","NOT DECLARED",IF(ISNA(_xlfn.TEXTAFTER(VLOOKUP($F288,DECLARATIONS!C$5:D$292,2,FALSE)," ")),VLOOKUP($F288,DECLARATIONS!C$5:D$292,2,FALSE),_xlfn.TEXTAFTER(VLOOKUP($F288,DECLARATIONS!C$5:D$292,2,FALSE)," "))))</f>
        <v/>
      </c>
      <c r="D288" s="188" t="str">
        <f>IF(ISNA(VLOOKUP($F288,DECLARATIONS!$C$5:$G$292,5,FALSE)),"",IF(VLOOKUP($F288,DECLARATIONS!$C$5:$G$292,5,FALSE)="","NOT DECLARED",VLOOKUP($F288,DECLARATIONS!$C$5:$G$292,5,FALSE)))</f>
        <v/>
      </c>
      <c r="E288" s="188" t="str">
        <f>IF(ISNA(VLOOKUP($F288,DECLARATIONS!$C$5:$F$292,4,FALSE)),"",IF(VLOOKUP($F288,DECLARATIONS!$C$5:$F$292,4,FALSE)="","NOT DECLARED",VLOOKUP($F288,DECLARATIONS!$C$5:$F$292,4,FALSE)&amp;LEFT(VLOOKUP($F288,DECLARATIONS!$C$5:$H$292,6,FALSE))))</f>
        <v/>
      </c>
      <c r="F288" s="91"/>
      <c r="G288" s="189">
        <v>0</v>
      </c>
      <c r="H288" s="188" t="str">
        <f>IF(ISNA(VLOOKUP(F288,DECLARATIONS!C$5:D$292,2,FALSE)),"",IF(VLOOKUP(F288,DECLARATIONS!C$5:D$292,2,FALSE)="","NOTDECLARED",VLOOKUP(F288,DECLARATIONS!C$5:D$292,2,FALSE)))</f>
        <v/>
      </c>
      <c r="I288" s="190">
        <f>IF(LOWER(G288)="dnf",1,IF(T288&lt;ScoringTable!C$3,ScoringTable!I$2,VLOOKUP((1000-T288),ScoringTable!H$2:I$95,2)))</f>
        <v>0</v>
      </c>
      <c r="J288" s="186" t="str" cm="1">
        <f t="array" ref="J288">IF(OR(ISBLANK(G288),G288=0), "", IF(NOT(ISNUMBER(G288)), "Not a valid time", IF(E288="","", IF(RIGHT(E288)="B", _xlfn.IFS(G288&gt;Data!$Z$8,"...",G288&gt;Data!$AA$8,"Stage 1",G288&gt;Data!$AB$8,"Stage 2",G288&gt;Data!$AC$8,"Stage 3",G288&gt;Data!$AD$8,"Stage 4",G288&gt;Data!$AE$8,"Stage 5",G288&gt;Data!$AF$8,"Stage 6",G288&gt;Data!$AG$8,"Stage 7",G288&gt;Data!$AH$8,"Stage 8",G288&lt;=Data!$AH$8,"Stage 9"), _xlfn.IFS(G288&gt;Data!$Z$19,"...",G288&gt;Data!$AA$19,"Stage 1",G288&gt;Data!$AB$19,"Stage 2",G288&gt;Data!$AC$19,"Stage 3",G288&gt;Data!$AD$19,"Stage 4",G288&gt;Data!$AE$19,"Stage 5",G288&gt;Data!$AF$19,"Stage 6",G288&gt;Data!$AG$19,"Stage 7",G288&gt;Data!$AH$19,"Stage 8",G288&lt;=Data!$AH$19,"Stage 9")))))</f>
        <v/>
      </c>
      <c r="K288" s="266" t="str" cm="1">
        <f t="array" ref="K288">IFERROR(_xlfn.IFNA(
                      _xlfn.IFS(
                      G288="", "",
                      G288=0, "",
                      AND(E288="U9B",G288&lt;=Data!$AI$8), "U9 Boys record",
                      AND(E288="U11B",G288&lt;=Data!$AI$13), "U11 Boys record",
                      AND(E288="U9G",G288&lt;=Data!$AI$19), "U9 Girls record",
                      AND(E288="U11G",G288&lt;=Data!$AI$24), "U11 Girls record"
                       ),""), "")</f>
        <v/>
      </c>
      <c r="L288" s="26"/>
      <c r="P288" s="191">
        <f t="shared" si="20"/>
        <v>0</v>
      </c>
      <c r="Q288" s="192">
        <f t="shared" si="21"/>
        <v>0</v>
      </c>
      <c r="R288" s="193">
        <f t="shared" si="22"/>
        <v>0</v>
      </c>
      <c r="S288" s="192">
        <f t="shared" si="23"/>
        <v>0</v>
      </c>
      <c r="T288" s="194">
        <f t="shared" si="24"/>
        <v>0</v>
      </c>
    </row>
    <row r="289" spans="1:20" s="11" customFormat="1" ht="16" customHeight="1">
      <c r="A289" s="187" t="s">
        <v>3</v>
      </c>
      <c r="B289" s="188" t="str">
        <f>IF(ISNA(VLOOKUP($F289,DECLARATIONS!C$5:D$292,2,FALSE)),"",IF(VLOOKUP($F289,DECLARATIONS!C$5:D$292,2,FALSE)="","NOT DECLARED",IF(ISNA(_xlfn.TEXTBEFORE(VLOOKUP($F289,DECLARATIONS!C$5:D$292,2,FALSE)," ")),VLOOKUP($F289,DECLARATIONS!C$5:D$292,2,FALSE),_xlfn.TEXTBEFORE(VLOOKUP($F289,DECLARATIONS!C$5:D$292,2,FALSE)," "))))</f>
        <v/>
      </c>
      <c r="C289" s="188" t="str">
        <f>IF(ISNA(VLOOKUP($F289,DECLARATIONS!C$5:D$292,2,FALSE)),"",IF(VLOOKUP($F289,DECLARATIONS!C$5:D$292,2,FALSE)="","NOT DECLARED",IF(ISNA(_xlfn.TEXTAFTER(VLOOKUP($F289,DECLARATIONS!C$5:D$292,2,FALSE)," ")),VLOOKUP($F289,DECLARATIONS!C$5:D$292,2,FALSE),_xlfn.TEXTAFTER(VLOOKUP($F289,DECLARATIONS!C$5:D$292,2,FALSE)," "))))</f>
        <v/>
      </c>
      <c r="D289" s="188" t="str">
        <f>IF(ISNA(VLOOKUP($F289,DECLARATIONS!$C$5:$G$292,5,FALSE)),"",IF(VLOOKUP($F289,DECLARATIONS!$C$5:$G$292,5,FALSE)="","NOT DECLARED",VLOOKUP($F289,DECLARATIONS!$C$5:$G$292,5,FALSE)))</f>
        <v/>
      </c>
      <c r="E289" s="188" t="str">
        <f>IF(ISNA(VLOOKUP($F289,DECLARATIONS!$C$5:$F$292,4,FALSE)),"",IF(VLOOKUP($F289,DECLARATIONS!$C$5:$F$292,4,FALSE)="","NOT DECLARED",VLOOKUP($F289,DECLARATIONS!$C$5:$F$292,4,FALSE)&amp;LEFT(VLOOKUP($F289,DECLARATIONS!$C$5:$H$292,6,FALSE))))</f>
        <v/>
      </c>
      <c r="F289" s="91"/>
      <c r="G289" s="189">
        <v>0</v>
      </c>
      <c r="H289" s="188" t="str">
        <f>IF(ISNA(VLOOKUP(F289,DECLARATIONS!C$5:D$292,2,FALSE)),"",IF(VLOOKUP(F289,DECLARATIONS!C$5:D$292,2,FALSE)="","NOTDECLARED",VLOOKUP(F289,DECLARATIONS!C$5:D$292,2,FALSE)))</f>
        <v/>
      </c>
      <c r="I289" s="190">
        <f>IF(LOWER(G289)="dnf",1,IF(T289&lt;ScoringTable!C$3,ScoringTable!I$2,VLOOKUP((1000-T289),ScoringTable!H$2:I$95,2)))</f>
        <v>0</v>
      </c>
      <c r="J289" s="186" t="str" cm="1">
        <f t="array" ref="J289">IF(OR(ISBLANK(G289),G289=0), "", IF(NOT(ISNUMBER(G289)), "Not a valid time", IF(E289="","", IF(RIGHT(E289)="B", _xlfn.IFS(G289&gt;Data!$Z$8,"...",G289&gt;Data!$AA$8,"Stage 1",G289&gt;Data!$AB$8,"Stage 2",G289&gt;Data!$AC$8,"Stage 3",G289&gt;Data!$AD$8,"Stage 4",G289&gt;Data!$AE$8,"Stage 5",G289&gt;Data!$AF$8,"Stage 6",G289&gt;Data!$AG$8,"Stage 7",G289&gt;Data!$AH$8,"Stage 8",G289&lt;=Data!$AH$8,"Stage 9"), _xlfn.IFS(G289&gt;Data!$Z$19,"...",G289&gt;Data!$AA$19,"Stage 1",G289&gt;Data!$AB$19,"Stage 2",G289&gt;Data!$AC$19,"Stage 3",G289&gt;Data!$AD$19,"Stage 4",G289&gt;Data!$AE$19,"Stage 5",G289&gt;Data!$AF$19,"Stage 6",G289&gt;Data!$AG$19,"Stage 7",G289&gt;Data!$AH$19,"Stage 8",G289&lt;=Data!$AH$19,"Stage 9")))))</f>
        <v/>
      </c>
      <c r="K289" s="266" t="str" cm="1">
        <f t="array" ref="K289">IFERROR(_xlfn.IFNA(
                      _xlfn.IFS(
                      G289="", "",
                      G289=0, "",
                      AND(E289="U9B",G289&lt;=Data!$AI$8), "U9 Boys record",
                      AND(E289="U11B",G289&lt;=Data!$AI$13), "U11 Boys record",
                      AND(E289="U9G",G289&lt;=Data!$AI$19), "U9 Girls record",
                      AND(E289="U11G",G289&lt;=Data!$AI$24), "U11 Girls record"
                       ),""), "")</f>
        <v/>
      </c>
      <c r="L289" s="26"/>
      <c r="P289" s="191">
        <f t="shared" si="20"/>
        <v>0</v>
      </c>
      <c r="Q289" s="192">
        <f t="shared" si="21"/>
        <v>0</v>
      </c>
      <c r="R289" s="193">
        <f t="shared" si="22"/>
        <v>0</v>
      </c>
      <c r="S289" s="192">
        <f t="shared" si="23"/>
        <v>0</v>
      </c>
      <c r="T289" s="194">
        <f t="shared" si="24"/>
        <v>0</v>
      </c>
    </row>
    <row r="290" spans="1:20" s="11" customFormat="1" ht="16" customHeight="1">
      <c r="A290" s="187" t="s">
        <v>3</v>
      </c>
      <c r="B290" s="188" t="str">
        <f>IF(ISNA(VLOOKUP($F290,DECLARATIONS!C$5:D$292,2,FALSE)),"",IF(VLOOKUP($F290,DECLARATIONS!C$5:D$292,2,FALSE)="","NOT DECLARED",IF(ISNA(_xlfn.TEXTBEFORE(VLOOKUP($F290,DECLARATIONS!C$5:D$292,2,FALSE)," ")),VLOOKUP($F290,DECLARATIONS!C$5:D$292,2,FALSE),_xlfn.TEXTBEFORE(VLOOKUP($F290,DECLARATIONS!C$5:D$292,2,FALSE)," "))))</f>
        <v/>
      </c>
      <c r="C290" s="188" t="str">
        <f>IF(ISNA(VLOOKUP($F290,DECLARATIONS!C$5:D$292,2,FALSE)),"",IF(VLOOKUP($F290,DECLARATIONS!C$5:D$292,2,FALSE)="","NOT DECLARED",IF(ISNA(_xlfn.TEXTAFTER(VLOOKUP($F290,DECLARATIONS!C$5:D$292,2,FALSE)," ")),VLOOKUP($F290,DECLARATIONS!C$5:D$292,2,FALSE),_xlfn.TEXTAFTER(VLOOKUP($F290,DECLARATIONS!C$5:D$292,2,FALSE)," "))))</f>
        <v/>
      </c>
      <c r="D290" s="188" t="str">
        <f>IF(ISNA(VLOOKUP($F290,DECLARATIONS!$C$5:$G$292,5,FALSE)),"",IF(VLOOKUP($F290,DECLARATIONS!$C$5:$G$292,5,FALSE)="","NOT DECLARED",VLOOKUP($F290,DECLARATIONS!$C$5:$G$292,5,FALSE)))</f>
        <v/>
      </c>
      <c r="E290" s="188" t="str">
        <f>IF(ISNA(VLOOKUP($F290,DECLARATIONS!$C$5:$F$292,4,FALSE)),"",IF(VLOOKUP($F290,DECLARATIONS!$C$5:$F$292,4,FALSE)="","NOT DECLARED",VLOOKUP($F290,DECLARATIONS!$C$5:$F$292,4,FALSE)&amp;LEFT(VLOOKUP($F290,DECLARATIONS!$C$5:$H$292,6,FALSE))))</f>
        <v/>
      </c>
      <c r="F290" s="91"/>
      <c r="G290" s="189">
        <v>0</v>
      </c>
      <c r="H290" s="188" t="str">
        <f>IF(ISNA(VLOOKUP(F290,DECLARATIONS!C$5:D$292,2,FALSE)),"",IF(VLOOKUP(F290,DECLARATIONS!C$5:D$292,2,FALSE)="","NOTDECLARED",VLOOKUP(F290,DECLARATIONS!C$5:D$292,2,FALSE)))</f>
        <v/>
      </c>
      <c r="I290" s="190">
        <f>IF(LOWER(G290)="dnf",1,IF(T290&lt;ScoringTable!C$3,ScoringTable!I$2,VLOOKUP((1000-T290),ScoringTable!H$2:I$95,2)))</f>
        <v>0</v>
      </c>
      <c r="J290" s="186" t="str" cm="1">
        <f t="array" ref="J290">IF(OR(ISBLANK(G290),G290=0), "", IF(NOT(ISNUMBER(G290)), "Not a valid time", IF(E290="","", IF(RIGHT(E290)="B", _xlfn.IFS(G290&gt;Data!$Z$8,"...",G290&gt;Data!$AA$8,"Stage 1",G290&gt;Data!$AB$8,"Stage 2",G290&gt;Data!$AC$8,"Stage 3",G290&gt;Data!$AD$8,"Stage 4",G290&gt;Data!$AE$8,"Stage 5",G290&gt;Data!$AF$8,"Stage 6",G290&gt;Data!$AG$8,"Stage 7",G290&gt;Data!$AH$8,"Stage 8",G290&lt;=Data!$AH$8,"Stage 9"), _xlfn.IFS(G290&gt;Data!$Z$19,"...",G290&gt;Data!$AA$19,"Stage 1",G290&gt;Data!$AB$19,"Stage 2",G290&gt;Data!$AC$19,"Stage 3",G290&gt;Data!$AD$19,"Stage 4",G290&gt;Data!$AE$19,"Stage 5",G290&gt;Data!$AF$19,"Stage 6",G290&gt;Data!$AG$19,"Stage 7",G290&gt;Data!$AH$19,"Stage 8",G290&lt;=Data!$AH$19,"Stage 9")))))</f>
        <v/>
      </c>
      <c r="K290" s="266" t="str" cm="1">
        <f t="array" ref="K290">IFERROR(_xlfn.IFNA(
                      _xlfn.IFS(
                      G290="", "",
                      G290=0, "",
                      AND(E290="U9B",G290&lt;=Data!$AI$8), "U9 Boys record",
                      AND(E290="U11B",G290&lt;=Data!$AI$13), "U11 Boys record",
                      AND(E290="U9G",G290&lt;=Data!$AI$19), "U9 Girls record",
                      AND(E290="U11G",G290&lt;=Data!$AI$24), "U11 Girls record"
                       ),""), "")</f>
        <v/>
      </c>
      <c r="L290" s="26"/>
      <c r="P290" s="191">
        <f t="shared" si="20"/>
        <v>0</v>
      </c>
      <c r="Q290" s="192">
        <f t="shared" si="21"/>
        <v>0</v>
      </c>
      <c r="R290" s="193">
        <f t="shared" si="22"/>
        <v>0</v>
      </c>
      <c r="S290" s="192">
        <f t="shared" si="23"/>
        <v>0</v>
      </c>
      <c r="T290" s="194">
        <f t="shared" si="24"/>
        <v>0</v>
      </c>
    </row>
    <row r="291" spans="1:20" s="11" customFormat="1" ht="16" customHeight="1">
      <c r="A291" s="187" t="s">
        <v>3</v>
      </c>
      <c r="B291" s="188" t="str">
        <f>IF(ISNA(VLOOKUP($F291,DECLARATIONS!C$5:D$292,2,FALSE)),"",IF(VLOOKUP($F291,DECLARATIONS!C$5:D$292,2,FALSE)="","NOT DECLARED",IF(ISNA(_xlfn.TEXTBEFORE(VLOOKUP($F291,DECLARATIONS!C$5:D$292,2,FALSE)," ")),VLOOKUP($F291,DECLARATIONS!C$5:D$292,2,FALSE),_xlfn.TEXTBEFORE(VLOOKUP($F291,DECLARATIONS!C$5:D$292,2,FALSE)," "))))</f>
        <v/>
      </c>
      <c r="C291" s="188" t="str">
        <f>IF(ISNA(VLOOKUP($F291,DECLARATIONS!C$5:D$292,2,FALSE)),"",IF(VLOOKUP($F291,DECLARATIONS!C$5:D$292,2,FALSE)="","NOT DECLARED",IF(ISNA(_xlfn.TEXTAFTER(VLOOKUP($F291,DECLARATIONS!C$5:D$292,2,FALSE)," ")),VLOOKUP($F291,DECLARATIONS!C$5:D$292,2,FALSE),_xlfn.TEXTAFTER(VLOOKUP($F291,DECLARATIONS!C$5:D$292,2,FALSE)," "))))</f>
        <v/>
      </c>
      <c r="D291" s="188" t="str">
        <f>IF(ISNA(VLOOKUP($F291,DECLARATIONS!$C$5:$G$292,5,FALSE)),"",IF(VLOOKUP($F291,DECLARATIONS!$C$5:$G$292,5,FALSE)="","NOT DECLARED",VLOOKUP($F291,DECLARATIONS!$C$5:$G$292,5,FALSE)))</f>
        <v/>
      </c>
      <c r="E291" s="188" t="str">
        <f>IF(ISNA(VLOOKUP($F291,DECLARATIONS!$C$5:$F$292,4,FALSE)),"",IF(VLOOKUP($F291,DECLARATIONS!$C$5:$F$292,4,FALSE)="","NOT DECLARED",VLOOKUP($F291,DECLARATIONS!$C$5:$F$292,4,FALSE)&amp;LEFT(VLOOKUP($F291,DECLARATIONS!$C$5:$H$292,6,FALSE))))</f>
        <v/>
      </c>
      <c r="F291" s="91"/>
      <c r="G291" s="189">
        <v>0</v>
      </c>
      <c r="H291" s="188" t="str">
        <f>IF(ISNA(VLOOKUP(F291,DECLARATIONS!C$5:D$292,2,FALSE)),"",IF(VLOOKUP(F291,DECLARATIONS!C$5:D$292,2,FALSE)="","NOTDECLARED",VLOOKUP(F291,DECLARATIONS!C$5:D$292,2,FALSE)))</f>
        <v/>
      </c>
      <c r="I291" s="190">
        <f>IF(LOWER(G291)="dnf",1,IF(T291&lt;ScoringTable!C$3,ScoringTable!I$2,VLOOKUP((1000-T291),ScoringTable!H$2:I$95,2)))</f>
        <v>0</v>
      </c>
      <c r="J291" s="186" t="str" cm="1">
        <f t="array" ref="J291">IF(OR(ISBLANK(G291),G291=0), "", IF(NOT(ISNUMBER(G291)), "Not a valid time", IF(E291="","", IF(RIGHT(E291)="B", _xlfn.IFS(G291&gt;Data!$Z$8,"...",G291&gt;Data!$AA$8,"Stage 1",G291&gt;Data!$AB$8,"Stage 2",G291&gt;Data!$AC$8,"Stage 3",G291&gt;Data!$AD$8,"Stage 4",G291&gt;Data!$AE$8,"Stage 5",G291&gt;Data!$AF$8,"Stage 6",G291&gt;Data!$AG$8,"Stage 7",G291&gt;Data!$AH$8,"Stage 8",G291&lt;=Data!$AH$8,"Stage 9"), _xlfn.IFS(G291&gt;Data!$Z$19,"...",G291&gt;Data!$AA$19,"Stage 1",G291&gt;Data!$AB$19,"Stage 2",G291&gt;Data!$AC$19,"Stage 3",G291&gt;Data!$AD$19,"Stage 4",G291&gt;Data!$AE$19,"Stage 5",G291&gt;Data!$AF$19,"Stage 6",G291&gt;Data!$AG$19,"Stage 7",G291&gt;Data!$AH$19,"Stage 8",G291&lt;=Data!$AH$19,"Stage 9")))))</f>
        <v/>
      </c>
      <c r="K291" s="266" t="str" cm="1">
        <f t="array" ref="K291">IFERROR(_xlfn.IFNA(
                      _xlfn.IFS(
                      G291="", "",
                      G291=0, "",
                      AND(E291="U9B",G291&lt;=Data!$AI$8), "U9 Boys record",
                      AND(E291="U11B",G291&lt;=Data!$AI$13), "U11 Boys record",
                      AND(E291="U9G",G291&lt;=Data!$AI$19), "U9 Girls record",
                      AND(E291="U11G",G291&lt;=Data!$AI$24), "U11 Girls record"
                       ),""), "")</f>
        <v/>
      </c>
      <c r="L291" s="26"/>
      <c r="P291" s="191">
        <f t="shared" si="20"/>
        <v>0</v>
      </c>
      <c r="Q291" s="192">
        <f t="shared" si="21"/>
        <v>0</v>
      </c>
      <c r="R291" s="193">
        <f t="shared" si="22"/>
        <v>0</v>
      </c>
      <c r="S291" s="192">
        <f t="shared" si="23"/>
        <v>0</v>
      </c>
      <c r="T291" s="194">
        <f t="shared" si="24"/>
        <v>0</v>
      </c>
    </row>
    <row r="292" spans="1:20" s="11" customFormat="1" ht="16" customHeight="1">
      <c r="A292" s="187" t="s">
        <v>3</v>
      </c>
      <c r="B292" s="188" t="str">
        <f>IF(ISNA(VLOOKUP($F292,DECLARATIONS!C$5:D$292,2,FALSE)),"",IF(VLOOKUP($F292,DECLARATIONS!C$5:D$292,2,FALSE)="","NOT DECLARED",IF(ISNA(_xlfn.TEXTBEFORE(VLOOKUP($F292,DECLARATIONS!C$5:D$292,2,FALSE)," ")),VLOOKUP($F292,DECLARATIONS!C$5:D$292,2,FALSE),_xlfn.TEXTBEFORE(VLOOKUP($F292,DECLARATIONS!C$5:D$292,2,FALSE)," "))))</f>
        <v/>
      </c>
      <c r="C292" s="188" t="str">
        <f>IF(ISNA(VLOOKUP($F292,DECLARATIONS!C$5:D$292,2,FALSE)),"",IF(VLOOKUP($F292,DECLARATIONS!C$5:D$292,2,FALSE)="","NOT DECLARED",IF(ISNA(_xlfn.TEXTAFTER(VLOOKUP($F292,DECLARATIONS!C$5:D$292,2,FALSE)," ")),VLOOKUP($F292,DECLARATIONS!C$5:D$292,2,FALSE),_xlfn.TEXTAFTER(VLOOKUP($F292,DECLARATIONS!C$5:D$292,2,FALSE)," "))))</f>
        <v/>
      </c>
      <c r="D292" s="188" t="str">
        <f>IF(ISNA(VLOOKUP($F292,DECLARATIONS!$C$5:$G$292,5,FALSE)),"",IF(VLOOKUP($F292,DECLARATIONS!$C$5:$G$292,5,FALSE)="","NOT DECLARED",VLOOKUP($F292,DECLARATIONS!$C$5:$G$292,5,FALSE)))</f>
        <v/>
      </c>
      <c r="E292" s="188" t="str">
        <f>IF(ISNA(VLOOKUP($F292,DECLARATIONS!$C$5:$F$292,4,FALSE)),"",IF(VLOOKUP($F292,DECLARATIONS!$C$5:$F$292,4,FALSE)="","NOT DECLARED",VLOOKUP($F292,DECLARATIONS!$C$5:$F$292,4,FALSE)&amp;LEFT(VLOOKUP($F292,DECLARATIONS!$C$5:$H$292,6,FALSE))))</f>
        <v/>
      </c>
      <c r="F292" s="91"/>
      <c r="G292" s="189">
        <v>0</v>
      </c>
      <c r="H292" s="188" t="str">
        <f>IF(ISNA(VLOOKUP(F292,DECLARATIONS!C$5:D$292,2,FALSE)),"",IF(VLOOKUP(F292,DECLARATIONS!C$5:D$292,2,FALSE)="","NOTDECLARED",VLOOKUP(F292,DECLARATIONS!C$5:D$292,2,FALSE)))</f>
        <v/>
      </c>
      <c r="I292" s="190">
        <f>IF(LOWER(G292)="dnf",1,IF(T292&lt;ScoringTable!C$3,ScoringTable!I$2,VLOOKUP((1000-T292),ScoringTable!H$2:I$95,2)))</f>
        <v>0</v>
      </c>
      <c r="J292" s="186" t="str" cm="1">
        <f t="array" ref="J292">IF(OR(ISBLANK(G292),G292=0), "", IF(NOT(ISNUMBER(G292)), "Not a valid time", IF(E292="","", IF(RIGHT(E292)="B", _xlfn.IFS(G292&gt;Data!$Z$8,"...",G292&gt;Data!$AA$8,"Stage 1",G292&gt;Data!$AB$8,"Stage 2",G292&gt;Data!$AC$8,"Stage 3",G292&gt;Data!$AD$8,"Stage 4",G292&gt;Data!$AE$8,"Stage 5",G292&gt;Data!$AF$8,"Stage 6",G292&gt;Data!$AG$8,"Stage 7",G292&gt;Data!$AH$8,"Stage 8",G292&lt;=Data!$AH$8,"Stage 9"), _xlfn.IFS(G292&gt;Data!$Z$19,"...",G292&gt;Data!$AA$19,"Stage 1",G292&gt;Data!$AB$19,"Stage 2",G292&gt;Data!$AC$19,"Stage 3",G292&gt;Data!$AD$19,"Stage 4",G292&gt;Data!$AE$19,"Stage 5",G292&gt;Data!$AF$19,"Stage 6",G292&gt;Data!$AG$19,"Stage 7",G292&gt;Data!$AH$19,"Stage 8",G292&lt;=Data!$AH$19,"Stage 9")))))</f>
        <v/>
      </c>
      <c r="K292" s="266" t="str" cm="1">
        <f t="array" ref="K292">IFERROR(_xlfn.IFNA(
                      _xlfn.IFS(
                      G292="", "",
                      G292=0, "",
                      AND(E292="U9B",G292&lt;=Data!$AI$8), "U9 Boys record",
                      AND(E292="U11B",G292&lt;=Data!$AI$13), "U11 Boys record",
                      AND(E292="U9G",G292&lt;=Data!$AI$19), "U9 Girls record",
                      AND(E292="U11G",G292&lt;=Data!$AI$24), "U11 Girls record"
                       ),""), "")</f>
        <v/>
      </c>
      <c r="L292" s="26"/>
      <c r="P292" s="191">
        <f t="shared" si="20"/>
        <v>0</v>
      </c>
      <c r="Q292" s="192">
        <f t="shared" si="21"/>
        <v>0</v>
      </c>
      <c r="R292" s="193">
        <f t="shared" si="22"/>
        <v>0</v>
      </c>
      <c r="S292" s="192">
        <f t="shared" si="23"/>
        <v>0</v>
      </c>
      <c r="T292" s="194">
        <f t="shared" si="24"/>
        <v>0</v>
      </c>
    </row>
    <row r="293" spans="1:20" s="11" customFormat="1" ht="16" customHeight="1">
      <c r="A293" s="187" t="s">
        <v>3</v>
      </c>
      <c r="B293" s="188" t="str">
        <f>IF(ISNA(VLOOKUP($F293,DECLARATIONS!C$5:D$292,2,FALSE)),"",IF(VLOOKUP($F293,DECLARATIONS!C$5:D$292,2,FALSE)="","NOT DECLARED",IF(ISNA(_xlfn.TEXTBEFORE(VLOOKUP($F293,DECLARATIONS!C$5:D$292,2,FALSE)," ")),VLOOKUP($F293,DECLARATIONS!C$5:D$292,2,FALSE),_xlfn.TEXTBEFORE(VLOOKUP($F293,DECLARATIONS!C$5:D$292,2,FALSE)," "))))</f>
        <v/>
      </c>
      <c r="C293" s="188" t="str">
        <f>IF(ISNA(VLOOKUP($F293,DECLARATIONS!C$5:D$292,2,FALSE)),"",IF(VLOOKUP($F293,DECLARATIONS!C$5:D$292,2,FALSE)="","NOT DECLARED",IF(ISNA(_xlfn.TEXTAFTER(VLOOKUP($F293,DECLARATIONS!C$5:D$292,2,FALSE)," ")),VLOOKUP($F293,DECLARATIONS!C$5:D$292,2,FALSE),_xlfn.TEXTAFTER(VLOOKUP($F293,DECLARATIONS!C$5:D$292,2,FALSE)," "))))</f>
        <v/>
      </c>
      <c r="D293" s="188" t="str">
        <f>IF(ISNA(VLOOKUP($F293,DECLARATIONS!$C$5:$G$292,5,FALSE)),"",IF(VLOOKUP($F293,DECLARATIONS!$C$5:$G$292,5,FALSE)="","NOT DECLARED",VLOOKUP($F293,DECLARATIONS!$C$5:$G$292,5,FALSE)))</f>
        <v/>
      </c>
      <c r="E293" s="188" t="str">
        <f>IF(ISNA(VLOOKUP($F293,DECLARATIONS!$C$5:$F$292,4,FALSE)),"",IF(VLOOKUP($F293,DECLARATIONS!$C$5:$F$292,4,FALSE)="","NOT DECLARED",VLOOKUP($F293,DECLARATIONS!$C$5:$F$292,4,FALSE)&amp;LEFT(VLOOKUP($F293,DECLARATIONS!$C$5:$H$292,6,FALSE))))</f>
        <v/>
      </c>
      <c r="F293" s="91"/>
      <c r="G293" s="189">
        <v>0</v>
      </c>
      <c r="H293" s="188" t="str">
        <f>IF(ISNA(VLOOKUP(F293,DECLARATIONS!C$5:D$292,2,FALSE)),"",IF(VLOOKUP(F293,DECLARATIONS!C$5:D$292,2,FALSE)="","NOTDECLARED",VLOOKUP(F293,DECLARATIONS!C$5:D$292,2,FALSE)))</f>
        <v/>
      </c>
      <c r="I293" s="190">
        <f>IF(LOWER(G293)="dnf",1,IF(T293&lt;ScoringTable!C$3,ScoringTable!I$2,VLOOKUP((1000-T293),ScoringTable!H$2:I$95,2)))</f>
        <v>0</v>
      </c>
      <c r="J293" s="186" t="str" cm="1">
        <f t="array" ref="J293">IF(OR(ISBLANK(G293),G293=0), "", IF(NOT(ISNUMBER(G293)), "Not a valid time", IF(E293="","", IF(RIGHT(E293)="B", _xlfn.IFS(G293&gt;Data!$Z$8,"...",G293&gt;Data!$AA$8,"Stage 1",G293&gt;Data!$AB$8,"Stage 2",G293&gt;Data!$AC$8,"Stage 3",G293&gt;Data!$AD$8,"Stage 4",G293&gt;Data!$AE$8,"Stage 5",G293&gt;Data!$AF$8,"Stage 6",G293&gt;Data!$AG$8,"Stage 7",G293&gt;Data!$AH$8,"Stage 8",G293&lt;=Data!$AH$8,"Stage 9"), _xlfn.IFS(G293&gt;Data!$Z$19,"...",G293&gt;Data!$AA$19,"Stage 1",G293&gt;Data!$AB$19,"Stage 2",G293&gt;Data!$AC$19,"Stage 3",G293&gt;Data!$AD$19,"Stage 4",G293&gt;Data!$AE$19,"Stage 5",G293&gt;Data!$AF$19,"Stage 6",G293&gt;Data!$AG$19,"Stage 7",G293&gt;Data!$AH$19,"Stage 8",G293&lt;=Data!$AH$19,"Stage 9")))))</f>
        <v/>
      </c>
      <c r="K293" s="266" t="str" cm="1">
        <f t="array" ref="K293">IFERROR(_xlfn.IFNA(
                      _xlfn.IFS(
                      G293="", "",
                      G293=0, "",
                      AND(E293="U9B",G293&lt;=Data!$AI$8), "U9 Boys record",
                      AND(E293="U11B",G293&lt;=Data!$AI$13), "U11 Boys record",
                      AND(E293="U9G",G293&lt;=Data!$AI$19), "U9 Girls record",
                      AND(E293="U11G",G293&lt;=Data!$AI$24), "U11 Girls record"
                       ),""), "")</f>
        <v/>
      </c>
      <c r="L293" s="26"/>
      <c r="P293" s="191">
        <f t="shared" si="20"/>
        <v>0</v>
      </c>
      <c r="Q293" s="192">
        <f t="shared" si="21"/>
        <v>0</v>
      </c>
      <c r="R293" s="193">
        <f t="shared" si="22"/>
        <v>0</v>
      </c>
      <c r="S293" s="192">
        <f t="shared" si="23"/>
        <v>0</v>
      </c>
      <c r="T293" s="194">
        <f t="shared" si="24"/>
        <v>0</v>
      </c>
    </row>
    <row r="294" spans="1:20" ht="13" customHeight="1"/>
    <row r="295" spans="1:20" ht="13" customHeight="1"/>
    <row r="296" spans="1:20" ht="13" customHeight="1"/>
    <row r="297" spans="1:20" ht="13" customHeight="1"/>
  </sheetData>
  <sheetProtection sheet="1" objects="1" scenarios="1"/>
  <mergeCells count="7">
    <mergeCell ref="P4:T4"/>
    <mergeCell ref="A1:D1"/>
    <mergeCell ref="F1:G1"/>
    <mergeCell ref="A2:D2"/>
    <mergeCell ref="F2:G2"/>
    <mergeCell ref="H1:J1"/>
    <mergeCell ref="H2:J2"/>
  </mergeCells>
  <phoneticPr fontId="5" type="noConversion"/>
  <conditionalFormatting sqref="F1:F1048576">
    <cfRule type="duplicateValues" dxfId="10" priority="2"/>
  </conditionalFormatting>
  <pageMargins left="0.75" right="0.75" top="1" bottom="1" header="0.5" footer="0.5"/>
  <pageSetup paperSize="9" scale="48" fitToHeight="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FF6600"/>
    <pageSetUpPr fitToPage="1"/>
  </sheetPr>
  <dimension ref="A1:K293"/>
  <sheetViews>
    <sheetView zoomScale="120" zoomScaleNormal="120" workbookViewId="0">
      <pane ySplit="5" topLeftCell="A6" activePane="bottomLeft" state="frozen"/>
      <selection activeCell="F147" sqref="F147"/>
      <selection pane="bottomLeft" activeCell="G162" sqref="F6:G162"/>
    </sheetView>
  </sheetViews>
  <sheetFormatPr baseColWidth="10" defaultColWidth="10.6640625" defaultRowHeight="13"/>
  <cols>
    <col min="1" max="1" width="6.6640625" bestFit="1" customWidth="1"/>
    <col min="2" max="2" width="11.6640625" bestFit="1" customWidth="1"/>
    <col min="3" max="3" width="12.83203125" bestFit="1" customWidth="1"/>
    <col min="4" max="4" width="18.1640625" bestFit="1" customWidth="1"/>
    <col min="5" max="5" width="10.83203125" bestFit="1" customWidth="1"/>
    <col min="6" max="6" width="20" style="6" customWidth="1"/>
    <col min="7" max="7" width="20" style="7" customWidth="1"/>
    <col min="8" max="8" width="33.33203125" style="6" customWidth="1"/>
    <col min="9" max="9" width="16.6640625" style="6" customWidth="1"/>
    <col min="10" max="10" width="16.6640625" customWidth="1"/>
    <col min="11" max="11" width="15.6640625" customWidth="1"/>
  </cols>
  <sheetData>
    <row r="1" spans="1:11" ht="40" customHeight="1">
      <c r="A1" s="422" t="str">
        <f>'MATCH DETAILS'!A1:D1</f>
        <v>OXFORDSHIRE TRACK &amp; FIELD LEAGUE 2025</v>
      </c>
      <c r="B1" s="422"/>
      <c r="C1" s="422"/>
      <c r="D1" s="422"/>
      <c r="E1" s="115" t="s">
        <v>11</v>
      </c>
      <c r="F1" s="419" t="s">
        <v>13</v>
      </c>
      <c r="G1" s="419"/>
      <c r="H1" s="419" t="s">
        <v>12</v>
      </c>
      <c r="I1" s="419"/>
      <c r="J1" s="419"/>
      <c r="K1" s="144"/>
    </row>
    <row r="2" spans="1:11" ht="40" customHeight="1">
      <c r="A2" s="422" t="s">
        <v>138</v>
      </c>
      <c r="B2" s="422"/>
      <c r="C2" s="422"/>
      <c r="D2" s="422"/>
      <c r="E2" s="146">
        <f>'MATCH DETAILS'!B3</f>
        <v>1</v>
      </c>
      <c r="F2" s="420" t="str">
        <f>'MATCH DETAILS'!B5</f>
        <v>Horspath, Oxford</v>
      </c>
      <c r="G2" s="421"/>
      <c r="H2" s="423">
        <f>'MATCH DETAILS'!B4</f>
        <v>45774</v>
      </c>
      <c r="I2" s="423"/>
      <c r="J2" s="423"/>
      <c r="K2" s="145"/>
    </row>
    <row r="3" spans="1:11" ht="16" customHeight="1">
      <c r="A3" s="80"/>
      <c r="B3" s="80"/>
      <c r="C3" s="80"/>
      <c r="D3" s="80"/>
      <c r="E3" s="148"/>
      <c r="F3" s="31"/>
      <c r="G3" s="31"/>
      <c r="H3" s="149"/>
      <c r="I3" s="149"/>
      <c r="J3" s="145"/>
      <c r="K3" s="145"/>
    </row>
    <row r="4" spans="1:11" s="5" customFormat="1" ht="26" customHeight="1">
      <c r="A4" s="60" t="s">
        <v>125</v>
      </c>
      <c r="B4" s="60" t="s">
        <v>123</v>
      </c>
      <c r="C4" s="60" t="s">
        <v>124</v>
      </c>
      <c r="D4" s="60" t="s">
        <v>23</v>
      </c>
      <c r="E4" s="60" t="s">
        <v>126</v>
      </c>
      <c r="F4" s="53" t="s">
        <v>8</v>
      </c>
      <c r="G4" s="54" t="s">
        <v>51</v>
      </c>
      <c r="H4" s="55" t="s">
        <v>7</v>
      </c>
      <c r="I4" s="55" t="s">
        <v>1</v>
      </c>
      <c r="J4" s="60" t="s">
        <v>147</v>
      </c>
    </row>
    <row r="5" spans="1:11" s="5" customFormat="1" ht="26" customHeight="1">
      <c r="A5" s="136"/>
      <c r="B5" s="136"/>
      <c r="C5" s="136"/>
      <c r="D5" s="136"/>
      <c r="E5" s="136"/>
      <c r="F5" s="57">
        <v>0</v>
      </c>
      <c r="G5" s="61" t="s">
        <v>62</v>
      </c>
      <c r="H5" s="51">
        <v>0</v>
      </c>
      <c r="I5" s="52">
        <v>0</v>
      </c>
      <c r="J5" s="185"/>
    </row>
    <row r="6" spans="1:11" s="5" customFormat="1" ht="16" customHeight="1">
      <c r="A6" s="187" t="s">
        <v>127</v>
      </c>
      <c r="B6" s="188" t="str">
        <f>IF(ISNA(VLOOKUP($F6,DECLARATIONS!C$5:D$292,2,FALSE)),"",IF(VLOOKUP($F6,DECLARATIONS!C$5:D$292,2,FALSE)="","NOT DECLARED",IF(ISNA(_xlfn.TEXTBEFORE(VLOOKUP($F6,DECLARATIONS!C$5:D$292,2,FALSE)," ")),VLOOKUP($F6,DECLARATIONS!C$5:D$292,2,FALSE),_xlfn.TEXTBEFORE(VLOOKUP($F6,DECLARATIONS!C$5:D$292,2,FALSE)," "))))</f>
        <v/>
      </c>
      <c r="C6" s="188" t="str">
        <f>IF(ISNA(VLOOKUP($F6,DECLARATIONS!C$5:D$292,2,FALSE)),"",IF(VLOOKUP($F6,DECLARATIONS!C$5:D$292,2,FALSE)="","NOT DECLARED",IF(ISNA(_xlfn.TEXTAFTER(VLOOKUP($F6,DECLARATIONS!C$5:D$292,2,FALSE)," ")),VLOOKUP($F6,DECLARATIONS!C$5:D$292,2,FALSE),_xlfn.TEXTAFTER(VLOOKUP($F6,DECLARATIONS!C$5:D$292,2,FALSE)," "))))</f>
        <v/>
      </c>
      <c r="D6" s="188" t="str">
        <f>IF(ISNA(VLOOKUP($F6,DECLARATIONS!$C$5:$G$292,5,FALSE)),"",IF(VLOOKUP($F6,DECLARATIONS!$C$5:$G$292,5,FALSE)="","NOT DECLARED",VLOOKUP($F6,DECLARATIONS!$C$5:$G$292,5,FALSE)))</f>
        <v/>
      </c>
      <c r="E6" s="188" t="str">
        <f>IF(ISNA(VLOOKUP($F6,DECLARATIONS!$C$5:$F$292,4,FALSE)),"",IF(VLOOKUP($F6,DECLARATIONS!$C$5:$F$292,4,FALSE)="","NOT DECLARED",VLOOKUP($F6,DECLARATIONS!$C$5:$F$292,4,FALSE)&amp;LEFT(VLOOKUP($F6,DECLARATIONS!$C$5:$H$292,6,FALSE))))</f>
        <v/>
      </c>
      <c r="F6" s="91"/>
      <c r="G6" s="195"/>
      <c r="H6" s="188" t="str">
        <f>IF(ISNA(VLOOKUP(F6,DECLARATIONS!C$5:D$292,2,FALSE)),"",IF(VLOOKUP(F6,DECLARATIONS!C$5:D$292,2,FALSE)="","NOT DECLARED",VLOOKUP(F6,DECLARATIONS!C$5:D$292,2,FALSE)))</f>
        <v/>
      </c>
      <c r="I6" s="186">
        <f>IF(LOWER(LEFT(G6,1))="n",1,VLOOKUP(G6,ScoringTable!D$2:I$95,6))</f>
        <v>0</v>
      </c>
      <c r="J6" s="186" t="str" cm="1">
        <f t="array" ref="J6">IF(OR(ISBLANK(G6),G6=0), "", IF(NOT(ISNUMBER(G6)), "Not a valid distance", IF(E6="","", IF(RIGHT(E6)="B", _xlfn.IFS(G6&lt;Data!$Z$9,"...",G6&lt;Data!$AA$9,"Stage 1",G6&lt;Data!$AB$9,"Stage 2",G6&lt;Data!$AC$9,"Stage 3",G6&lt;Data!$AD$9,"Stage 4",G6&lt;Data!$AE$9,"Stage 5",G6&lt;Data!$AF$9,"Stage 6",G6&lt;Data!$AG$9,"Stage 7",G6&lt;Data!$AH$9,"Stage 8",G6&gt;=Data!$AH$9,"Stage 9"), _xlfn.IFS(G6&lt;Data!$Z$20,"...",G6&lt;Data!$AA$20,"Stage 1",G6&lt;Data!$AB$20,"Stage 2",G6&lt;Data!$AC$20,"Stage 3",G6&lt;Data!$AD$20,"Stage 4",G6&lt;Data!$AE$20,"Stage 5",G6&lt;Data!$AF$20,"Stage 6",G6&lt;Data!$AG$20,"Stage 7",G6&lt;Data!$AH$20,"Stage 8",G6&gt;=Data!$AH$20,"Stage 9")))))</f>
        <v/>
      </c>
      <c r="K6" s="266" t="str" cm="1">
        <f t="array" ref="K6">IFERROR(_xlfn.IFNA(
                      _xlfn.IFS(
                      G6="", "",
                      AND(E6="U9B",G6&gt;=Data!$AI$9), "U9 Boys record",
                      AND(E6="U11B",G6&gt;=Data!$AI$15), "U11 Boys record",
                      AND(E6="U9G",G6&gt;=Data!$AI$20), "U9 Girls record",
                      AND(E6="U11G",G6&gt;=Data!$AI$26), "U11 Girls record"
                       ),""), "")</f>
        <v/>
      </c>
    </row>
    <row r="7" spans="1:11" s="5" customFormat="1" ht="16" customHeight="1">
      <c r="A7" s="187" t="s">
        <v>127</v>
      </c>
      <c r="B7" s="188" t="str">
        <f>IF(ISNA(VLOOKUP($F7,DECLARATIONS!C$5:D$292,2,FALSE)),"",IF(VLOOKUP($F7,DECLARATIONS!C$5:D$292,2,FALSE)="","NOT DECLARED",IF(ISNA(_xlfn.TEXTBEFORE(VLOOKUP($F7,DECLARATIONS!C$5:D$292,2,FALSE)," ")),VLOOKUP($F7,DECLARATIONS!C$5:D$292,2,FALSE),_xlfn.TEXTBEFORE(VLOOKUP($F7,DECLARATIONS!C$5:D$292,2,FALSE)," "))))</f>
        <v/>
      </c>
      <c r="C7" s="188" t="str">
        <f>IF(ISNA(VLOOKUP($F7,DECLARATIONS!C$5:D$292,2,FALSE)),"",IF(VLOOKUP($F7,DECLARATIONS!C$5:D$292,2,FALSE)="","NOT DECLARED",IF(ISNA(_xlfn.TEXTAFTER(VLOOKUP($F7,DECLARATIONS!C$5:D$292,2,FALSE)," ")),VLOOKUP($F7,DECLARATIONS!C$5:D$292,2,FALSE),_xlfn.TEXTAFTER(VLOOKUP($F7,DECLARATIONS!C$5:D$292,2,FALSE)," "))))</f>
        <v/>
      </c>
      <c r="D7" s="188" t="str">
        <f>IF(ISNA(VLOOKUP($F7,DECLARATIONS!$C$5:$G$292,5,FALSE)),"",IF(VLOOKUP($F7,DECLARATIONS!$C$5:$G$292,5,FALSE)="","NOT DECLARED",VLOOKUP($F7,DECLARATIONS!$C$5:$G$292,5,FALSE)))</f>
        <v/>
      </c>
      <c r="E7" s="188" t="str">
        <f>IF(ISNA(VLOOKUP($F7,DECLARATIONS!$C$5:$F$292,4,FALSE)),"",IF(VLOOKUP($F7,DECLARATIONS!$C$5:$F$292,4,FALSE)="","NOT DECLARED",VLOOKUP($F7,DECLARATIONS!$C$5:$F$292,4,FALSE)&amp;LEFT(VLOOKUP($F7,DECLARATIONS!$C$5:$H$292,6,FALSE))))</f>
        <v/>
      </c>
      <c r="F7" s="91"/>
      <c r="G7" s="195"/>
      <c r="H7" s="188" t="str">
        <f>IF(ISNA(VLOOKUP(F7,DECLARATIONS!C$5:D$292,2,FALSE)),"",IF(VLOOKUP(F7,DECLARATIONS!C$5:D$292,2,FALSE)="","NOT DECLARED",VLOOKUP(F7,DECLARATIONS!C$5:D$292,2,FALSE)))</f>
        <v/>
      </c>
      <c r="I7" s="186">
        <f>IF(LOWER(LEFT(G7,1))="n",1,VLOOKUP(G7,ScoringTable!D$2:I$95,6))</f>
        <v>0</v>
      </c>
      <c r="J7" s="186" t="str" cm="1">
        <f t="array" ref="J7">IF(OR(ISBLANK(G7),G7=0), "", IF(NOT(ISNUMBER(G7)), "Not a valid distance", IF(E7="","", IF(RIGHT(E7)="B", _xlfn.IFS(G7&lt;Data!$Z$9,"...",G7&lt;Data!$AA$9,"Stage 1",G7&lt;Data!$AB$9,"Stage 2",G7&lt;Data!$AC$9,"Stage 3",G7&lt;Data!$AD$9,"Stage 4",G7&lt;Data!$AE$9,"Stage 5",G7&lt;Data!$AF$9,"Stage 6",G7&lt;Data!$AG$9,"Stage 7",G7&lt;Data!$AH$9,"Stage 8",G7&gt;=Data!$AH$9,"Stage 9"), _xlfn.IFS(G7&lt;Data!$Z$20,"...",G7&lt;Data!$AA$20,"Stage 1",G7&lt;Data!$AB$20,"Stage 2",G7&lt;Data!$AC$20,"Stage 3",G7&lt;Data!$AD$20,"Stage 4",G7&lt;Data!$AE$20,"Stage 5",G7&lt;Data!$AF$20,"Stage 6",G7&lt;Data!$AG$20,"Stage 7",G7&lt;Data!$AH$20,"Stage 8",G7&gt;=Data!$AH$20,"Stage 9")))))</f>
        <v/>
      </c>
      <c r="K7" s="266" t="str" cm="1">
        <f t="array" ref="K7">IFERROR(_xlfn.IFNA(
                      _xlfn.IFS(
                      G7="", "",
                      AND(E7="U9B",G7&gt;=Data!$AI$9), "U9 Boys record",
                      AND(E7="U11B",G7&gt;=Data!$AI$15), "U11 Boys record",
                      AND(E7="U9G",G7&gt;=Data!$AI$20), "U9 Girls record",
                      AND(E7="U11G",G7&gt;=Data!$AI$26), "U11 Girls record"
                       ),""), "")</f>
        <v/>
      </c>
    </row>
    <row r="8" spans="1:11" s="5" customFormat="1" ht="16" customHeight="1">
      <c r="A8" s="187" t="s">
        <v>127</v>
      </c>
      <c r="B8" s="188" t="str">
        <f>IF(ISNA(VLOOKUP($F8,DECLARATIONS!C$5:D$292,2,FALSE)),"",IF(VLOOKUP($F8,DECLARATIONS!C$5:D$292,2,FALSE)="","NOT DECLARED",IF(ISNA(_xlfn.TEXTBEFORE(VLOOKUP($F8,DECLARATIONS!C$5:D$292,2,FALSE)," ")),VLOOKUP($F8,DECLARATIONS!C$5:D$292,2,FALSE),_xlfn.TEXTBEFORE(VLOOKUP($F8,DECLARATIONS!C$5:D$292,2,FALSE)," "))))</f>
        <v/>
      </c>
      <c r="C8" s="188" t="str">
        <f>IF(ISNA(VLOOKUP($F8,DECLARATIONS!C$5:D$292,2,FALSE)),"",IF(VLOOKUP($F8,DECLARATIONS!C$5:D$292,2,FALSE)="","NOT DECLARED",IF(ISNA(_xlfn.TEXTAFTER(VLOOKUP($F8,DECLARATIONS!C$5:D$292,2,FALSE)," ")),VLOOKUP($F8,DECLARATIONS!C$5:D$292,2,FALSE),_xlfn.TEXTAFTER(VLOOKUP($F8,DECLARATIONS!C$5:D$292,2,FALSE)," "))))</f>
        <v/>
      </c>
      <c r="D8" s="188" t="str">
        <f>IF(ISNA(VLOOKUP($F8,DECLARATIONS!$C$5:$G$292,5,FALSE)),"",IF(VLOOKUP($F8,DECLARATIONS!$C$5:$G$292,5,FALSE)="","NOT DECLARED",VLOOKUP($F8,DECLARATIONS!$C$5:$G$292,5,FALSE)))</f>
        <v/>
      </c>
      <c r="E8" s="188" t="str">
        <f>IF(ISNA(VLOOKUP($F8,DECLARATIONS!$C$5:$F$292,4,FALSE)),"",IF(VLOOKUP($F8,DECLARATIONS!$C$5:$F$292,4,FALSE)="","NOT DECLARED",VLOOKUP($F8,DECLARATIONS!$C$5:$F$292,4,FALSE)&amp;LEFT(VLOOKUP($F8,DECLARATIONS!$C$5:$H$292,6,FALSE))))</f>
        <v/>
      </c>
      <c r="F8" s="91"/>
      <c r="G8" s="195"/>
      <c r="H8" s="188" t="str">
        <f>IF(ISNA(VLOOKUP(F8,DECLARATIONS!C$5:D$292,2,FALSE)),"",IF(VLOOKUP(F8,DECLARATIONS!C$5:D$292,2,FALSE)="","NOT DECLARED",VLOOKUP(F8,DECLARATIONS!C$5:D$292,2,FALSE)))</f>
        <v/>
      </c>
      <c r="I8" s="186">
        <f>IF(LOWER(LEFT(G8,1))="n",1,VLOOKUP(G8,ScoringTable!D$2:I$95,6))</f>
        <v>0</v>
      </c>
      <c r="J8" s="186" t="str" cm="1">
        <f t="array" ref="J8">IF(OR(ISBLANK(G8),G8=0), "", IF(NOT(ISNUMBER(G8)), "Not a valid distance", IF(E8="","", IF(RIGHT(E8)="B", _xlfn.IFS(G8&lt;Data!$Z$9,"...",G8&lt;Data!$AA$9,"Stage 1",G8&lt;Data!$AB$9,"Stage 2",G8&lt;Data!$AC$9,"Stage 3",G8&lt;Data!$AD$9,"Stage 4",G8&lt;Data!$AE$9,"Stage 5",G8&lt;Data!$AF$9,"Stage 6",G8&lt;Data!$AG$9,"Stage 7",G8&lt;Data!$AH$9,"Stage 8",G8&gt;=Data!$AH$9,"Stage 9"), _xlfn.IFS(G8&lt;Data!$Z$20,"...",G8&lt;Data!$AA$20,"Stage 1",G8&lt;Data!$AB$20,"Stage 2",G8&lt;Data!$AC$20,"Stage 3",G8&lt;Data!$AD$20,"Stage 4",G8&lt;Data!$AE$20,"Stage 5",G8&lt;Data!$AF$20,"Stage 6",G8&lt;Data!$AG$20,"Stage 7",G8&lt;Data!$AH$20,"Stage 8",G8&gt;=Data!$AH$20,"Stage 9")))))</f>
        <v/>
      </c>
      <c r="K8" s="266" t="str" cm="1">
        <f t="array" ref="K8">IFERROR(_xlfn.IFNA(
                      _xlfn.IFS(
                      G8="", "",
                      AND(E8="U9B",G8&gt;=Data!$AI$9), "U9 Boys record",
                      AND(E8="U11B",G8&gt;=Data!$AI$15), "U11 Boys record",
                      AND(E8="U9G",G8&gt;=Data!$AI$20), "U9 Girls record",
                      AND(E8="U11G",G8&gt;=Data!$AI$26), "U11 Girls record"
                       ),""), "")</f>
        <v/>
      </c>
    </row>
    <row r="9" spans="1:11" s="11" customFormat="1" ht="16" customHeight="1">
      <c r="A9" s="187" t="s">
        <v>127</v>
      </c>
      <c r="B9" s="188" t="str">
        <f>IF(ISNA(VLOOKUP($F9,DECLARATIONS!C$5:D$292,2,FALSE)),"",IF(VLOOKUP($F9,DECLARATIONS!C$5:D$292,2,FALSE)="","NOT DECLARED",IF(ISNA(_xlfn.TEXTBEFORE(VLOOKUP($F9,DECLARATIONS!C$5:D$292,2,FALSE)," ")),VLOOKUP($F9,DECLARATIONS!C$5:D$292,2,FALSE),_xlfn.TEXTBEFORE(VLOOKUP($F9,DECLARATIONS!C$5:D$292,2,FALSE)," "))))</f>
        <v/>
      </c>
      <c r="C9" s="188" t="str">
        <f>IF(ISNA(VLOOKUP($F9,DECLARATIONS!C$5:D$292,2,FALSE)),"",IF(VLOOKUP($F9,DECLARATIONS!C$5:D$292,2,FALSE)="","NOT DECLARED",IF(ISNA(_xlfn.TEXTAFTER(VLOOKUP($F9,DECLARATIONS!C$5:D$292,2,FALSE)," ")),VLOOKUP($F9,DECLARATIONS!C$5:D$292,2,FALSE),_xlfn.TEXTAFTER(VLOOKUP($F9,DECLARATIONS!C$5:D$292,2,FALSE)," "))))</f>
        <v/>
      </c>
      <c r="D9" s="188" t="str">
        <f>IF(ISNA(VLOOKUP($F9,DECLARATIONS!$C$5:$G$292,5,FALSE)),"",IF(VLOOKUP($F9,DECLARATIONS!$C$5:$G$292,5,FALSE)="","NOT DECLARED",VLOOKUP($F9,DECLARATIONS!$C$5:$G$292,5,FALSE)))</f>
        <v/>
      </c>
      <c r="E9" s="188" t="str">
        <f>IF(ISNA(VLOOKUP($F9,DECLARATIONS!$C$5:$F$292,4,FALSE)),"",IF(VLOOKUP($F9,DECLARATIONS!$C$5:$F$292,4,FALSE)="","NOT DECLARED",VLOOKUP($F9,DECLARATIONS!$C$5:$F$292,4,FALSE)&amp;LEFT(VLOOKUP($F9,DECLARATIONS!$C$5:$H$292,6,FALSE))))</f>
        <v/>
      </c>
      <c r="F9" s="91"/>
      <c r="G9" s="195"/>
      <c r="H9" s="188" t="str">
        <f>IF(ISNA(VLOOKUP(F9,DECLARATIONS!C$5:D$292,2,FALSE)),"",IF(VLOOKUP(F9,DECLARATIONS!C$5:D$292,2,FALSE)="","NOT DECLARED",VLOOKUP(F9,DECLARATIONS!C$5:D$292,2,FALSE)))</f>
        <v/>
      </c>
      <c r="I9" s="186">
        <f>IF(LOWER(LEFT(G9,1))="n",1,VLOOKUP(G9,ScoringTable!D$2:I$95,6))</f>
        <v>0</v>
      </c>
      <c r="J9" s="186" t="str" cm="1">
        <f t="array" ref="J9">IF(OR(ISBLANK(G9),G9=0), "", IF(NOT(ISNUMBER(G9)), "Not a valid distance", IF(E9="","", IF(RIGHT(E9)="B", _xlfn.IFS(G9&lt;Data!$Z$9,"...",G9&lt;Data!$AA$9,"Stage 1",G9&lt;Data!$AB$9,"Stage 2",G9&lt;Data!$AC$9,"Stage 3",G9&lt;Data!$AD$9,"Stage 4",G9&lt;Data!$AE$9,"Stage 5",G9&lt;Data!$AF$9,"Stage 6",G9&lt;Data!$AG$9,"Stage 7",G9&lt;Data!$AH$9,"Stage 8",G9&gt;=Data!$AH$9,"Stage 9"), _xlfn.IFS(G9&lt;Data!$Z$20,"...",G9&lt;Data!$AA$20,"Stage 1",G9&lt;Data!$AB$20,"Stage 2",G9&lt;Data!$AC$20,"Stage 3",G9&lt;Data!$AD$20,"Stage 4",G9&lt;Data!$AE$20,"Stage 5",G9&lt;Data!$AF$20,"Stage 6",G9&lt;Data!$AG$20,"Stage 7",G9&lt;Data!$AH$20,"Stage 8",G9&gt;=Data!$AH$20,"Stage 9")))))</f>
        <v/>
      </c>
      <c r="K9" s="266" t="str" cm="1">
        <f t="array" ref="K9">IFERROR(_xlfn.IFNA(
                      _xlfn.IFS(
                      G9="", "",
                      AND(E9="U9B",G9&gt;=Data!$AI$9), "U9 Boys record",
                      AND(E9="U11B",G9&gt;=Data!$AI$15), "U11 Boys record",
                      AND(E9="U9G",G9&gt;=Data!$AI$20), "U9 Girls record",
                      AND(E9="U11G",G9&gt;=Data!$AI$26), "U11 Girls record"
                       ),""), "")</f>
        <v/>
      </c>
    </row>
    <row r="10" spans="1:11" s="11" customFormat="1" ht="16" customHeight="1">
      <c r="A10" s="187" t="s">
        <v>127</v>
      </c>
      <c r="B10" s="188" t="str">
        <f>IF(ISNA(VLOOKUP($F10,DECLARATIONS!C$5:D$292,2,FALSE)),"",IF(VLOOKUP($F10,DECLARATIONS!C$5:D$292,2,FALSE)="","NOT DECLARED",IF(ISNA(_xlfn.TEXTBEFORE(VLOOKUP($F10,DECLARATIONS!C$5:D$292,2,FALSE)," ")),VLOOKUP($F10,DECLARATIONS!C$5:D$292,2,FALSE),_xlfn.TEXTBEFORE(VLOOKUP($F10,DECLARATIONS!C$5:D$292,2,FALSE)," "))))</f>
        <v/>
      </c>
      <c r="C10" s="188" t="str">
        <f>IF(ISNA(VLOOKUP($F10,DECLARATIONS!C$5:D$292,2,FALSE)),"",IF(VLOOKUP($F10,DECLARATIONS!C$5:D$292,2,FALSE)="","NOT DECLARED",IF(ISNA(_xlfn.TEXTAFTER(VLOOKUP($F10,DECLARATIONS!C$5:D$292,2,FALSE)," ")),VLOOKUP($F10,DECLARATIONS!C$5:D$292,2,FALSE),_xlfn.TEXTAFTER(VLOOKUP($F10,DECLARATIONS!C$5:D$292,2,FALSE)," "))))</f>
        <v/>
      </c>
      <c r="D10" s="188" t="str">
        <f>IF(ISNA(VLOOKUP($F10,DECLARATIONS!$C$5:$G$292,5,FALSE)),"",IF(VLOOKUP($F10,DECLARATIONS!$C$5:$G$292,5,FALSE)="","NOT DECLARED",VLOOKUP($F10,DECLARATIONS!$C$5:$G$292,5,FALSE)))</f>
        <v/>
      </c>
      <c r="E10" s="188" t="str">
        <f>IF(ISNA(VLOOKUP($F10,DECLARATIONS!$C$5:$F$292,4,FALSE)),"",IF(VLOOKUP($F10,DECLARATIONS!$C$5:$F$292,4,FALSE)="","NOT DECLARED",VLOOKUP($F10,DECLARATIONS!$C$5:$F$292,4,FALSE)&amp;LEFT(VLOOKUP($F10,DECLARATIONS!$C$5:$H$292,6,FALSE))))</f>
        <v/>
      </c>
      <c r="F10" s="91"/>
      <c r="G10" s="195"/>
      <c r="H10" s="188" t="str">
        <f>IF(ISNA(VLOOKUP(F10,DECLARATIONS!C$5:D$292,2,FALSE)),"",IF(VLOOKUP(F10,DECLARATIONS!C$5:D$292,2,FALSE)="","NOT DECLARED",VLOOKUP(F10,DECLARATIONS!C$5:D$292,2,FALSE)))</f>
        <v/>
      </c>
      <c r="I10" s="186">
        <f>IF(LOWER(LEFT(G10,1))="n",1,VLOOKUP(G10,ScoringTable!D$2:I$95,6))</f>
        <v>0</v>
      </c>
      <c r="J10" s="186" t="str" cm="1">
        <f t="array" ref="J10">IF(OR(ISBLANK(G10),G10=0), "", IF(NOT(ISNUMBER(G10)), "Not a valid distance", IF(E10="","", IF(RIGHT(E10)="B", _xlfn.IFS(G10&lt;Data!$Z$9,"...",G10&lt;Data!$AA$9,"Stage 1",G10&lt;Data!$AB$9,"Stage 2",G10&lt;Data!$AC$9,"Stage 3",G10&lt;Data!$AD$9,"Stage 4",G10&lt;Data!$AE$9,"Stage 5",G10&lt;Data!$AF$9,"Stage 6",G10&lt;Data!$AG$9,"Stage 7",G10&lt;Data!$AH$9,"Stage 8",G10&gt;=Data!$AH$9,"Stage 9"), _xlfn.IFS(G10&lt;Data!$Z$20,"...",G10&lt;Data!$AA$20,"Stage 1",G10&lt;Data!$AB$20,"Stage 2",G10&lt;Data!$AC$20,"Stage 3",G10&lt;Data!$AD$20,"Stage 4",G10&lt;Data!$AE$20,"Stage 5",G10&lt;Data!$AF$20,"Stage 6",G10&lt;Data!$AG$20,"Stage 7",G10&lt;Data!$AH$20,"Stage 8",G10&gt;=Data!$AH$20,"Stage 9")))))</f>
        <v/>
      </c>
      <c r="K10" s="266" t="str" cm="1">
        <f t="array" ref="K10">IFERROR(_xlfn.IFNA(
                      _xlfn.IFS(
                      G10="", "",
                      AND(E10="U9B",G10&gt;=Data!$AI$9), "U9 Boys record",
                      AND(E10="U11B",G10&gt;=Data!$AI$15), "U11 Boys record",
                      AND(E10="U9G",G10&gt;=Data!$AI$20), "U9 Girls record",
                      AND(E10="U11G",G10&gt;=Data!$AI$26), "U11 Girls record"
                       ),""), "")</f>
        <v/>
      </c>
    </row>
    <row r="11" spans="1:11" s="11" customFormat="1" ht="16" customHeight="1">
      <c r="A11" s="187" t="s">
        <v>127</v>
      </c>
      <c r="B11" s="188" t="str">
        <f>IF(ISNA(VLOOKUP($F11,DECLARATIONS!C$5:D$292,2,FALSE)),"",IF(VLOOKUP($F11,DECLARATIONS!C$5:D$292,2,FALSE)="","NOT DECLARED",IF(ISNA(_xlfn.TEXTBEFORE(VLOOKUP($F11,DECLARATIONS!C$5:D$292,2,FALSE)," ")),VLOOKUP($F11,DECLARATIONS!C$5:D$292,2,FALSE),_xlfn.TEXTBEFORE(VLOOKUP($F11,DECLARATIONS!C$5:D$292,2,FALSE)," "))))</f>
        <v/>
      </c>
      <c r="C11" s="188" t="str">
        <f>IF(ISNA(VLOOKUP($F11,DECLARATIONS!C$5:D$292,2,FALSE)),"",IF(VLOOKUP($F11,DECLARATIONS!C$5:D$292,2,FALSE)="","NOT DECLARED",IF(ISNA(_xlfn.TEXTAFTER(VLOOKUP($F11,DECLARATIONS!C$5:D$292,2,FALSE)," ")),VLOOKUP($F11,DECLARATIONS!C$5:D$292,2,FALSE),_xlfn.TEXTAFTER(VLOOKUP($F11,DECLARATIONS!C$5:D$292,2,FALSE)," "))))</f>
        <v/>
      </c>
      <c r="D11" s="188" t="str">
        <f>IF(ISNA(VLOOKUP($F11,DECLARATIONS!$C$5:$G$292,5,FALSE)),"",IF(VLOOKUP($F11,DECLARATIONS!$C$5:$G$292,5,FALSE)="","NOT DECLARED",VLOOKUP($F11,DECLARATIONS!$C$5:$G$292,5,FALSE)))</f>
        <v/>
      </c>
      <c r="E11" s="188" t="str">
        <f>IF(ISNA(VLOOKUP($F11,DECLARATIONS!$C$5:$F$292,4,FALSE)),"",IF(VLOOKUP($F11,DECLARATIONS!$C$5:$F$292,4,FALSE)="","NOT DECLARED",VLOOKUP($F11,DECLARATIONS!$C$5:$F$292,4,FALSE)&amp;LEFT(VLOOKUP($F11,DECLARATIONS!$C$5:$H$292,6,FALSE))))</f>
        <v/>
      </c>
      <c r="F11" s="91"/>
      <c r="G11" s="195"/>
      <c r="H11" s="188" t="str">
        <f>IF(ISNA(VLOOKUP(F11,DECLARATIONS!C$5:D$292,2,FALSE)),"",IF(VLOOKUP(F11,DECLARATIONS!C$5:D$292,2,FALSE)="","NOT DECLARED",VLOOKUP(F11,DECLARATIONS!C$5:D$292,2,FALSE)))</f>
        <v/>
      </c>
      <c r="I11" s="186">
        <f>IF(LOWER(LEFT(G11,1))="n",1,VLOOKUP(G11,ScoringTable!D$2:I$95,6))</f>
        <v>0</v>
      </c>
      <c r="J11" s="186" t="str" cm="1">
        <f t="array" ref="J11">IF(OR(ISBLANK(G11),G11=0), "", IF(NOT(ISNUMBER(G11)), "Not a valid distance", IF(E11="","", IF(RIGHT(E11)="B", _xlfn.IFS(G11&lt;Data!$Z$9,"...",G11&lt;Data!$AA$9,"Stage 1",G11&lt;Data!$AB$9,"Stage 2",G11&lt;Data!$AC$9,"Stage 3",G11&lt;Data!$AD$9,"Stage 4",G11&lt;Data!$AE$9,"Stage 5",G11&lt;Data!$AF$9,"Stage 6",G11&lt;Data!$AG$9,"Stage 7",G11&lt;Data!$AH$9,"Stage 8",G11&gt;=Data!$AH$9,"Stage 9"), _xlfn.IFS(G11&lt;Data!$Z$20,"...",G11&lt;Data!$AA$20,"Stage 1",G11&lt;Data!$AB$20,"Stage 2",G11&lt;Data!$AC$20,"Stage 3",G11&lt;Data!$AD$20,"Stage 4",G11&lt;Data!$AE$20,"Stage 5",G11&lt;Data!$AF$20,"Stage 6",G11&lt;Data!$AG$20,"Stage 7",G11&lt;Data!$AH$20,"Stage 8",G11&gt;=Data!$AH$20,"Stage 9")))))</f>
        <v/>
      </c>
      <c r="K11" s="266" t="str" cm="1">
        <f t="array" ref="K11">IFERROR(_xlfn.IFNA(
                      _xlfn.IFS(
                      G11="", "",
                      AND(E11="U9B",G11&gt;=Data!$AI$9), "U9 Boys record",
                      AND(E11="U11B",G11&gt;=Data!$AI$15), "U11 Boys record",
                      AND(E11="U9G",G11&gt;=Data!$AI$20), "U9 Girls record",
                      AND(E11="U11G",G11&gt;=Data!$AI$26), "U11 Girls record"
                       ),""), "")</f>
        <v/>
      </c>
    </row>
    <row r="12" spans="1:11" s="11" customFormat="1" ht="16" customHeight="1">
      <c r="A12" s="187" t="s">
        <v>127</v>
      </c>
      <c r="B12" s="188" t="str">
        <f>IF(ISNA(VLOOKUP($F12,DECLARATIONS!C$5:D$292,2,FALSE)),"",IF(VLOOKUP($F12,DECLARATIONS!C$5:D$292,2,FALSE)="","NOT DECLARED",IF(ISNA(_xlfn.TEXTBEFORE(VLOOKUP($F12,DECLARATIONS!C$5:D$292,2,FALSE)," ")),VLOOKUP($F12,DECLARATIONS!C$5:D$292,2,FALSE),_xlfn.TEXTBEFORE(VLOOKUP($F12,DECLARATIONS!C$5:D$292,2,FALSE)," "))))</f>
        <v/>
      </c>
      <c r="C12" s="188" t="str">
        <f>IF(ISNA(VLOOKUP($F12,DECLARATIONS!C$5:D$292,2,FALSE)),"",IF(VLOOKUP($F12,DECLARATIONS!C$5:D$292,2,FALSE)="","NOT DECLARED",IF(ISNA(_xlfn.TEXTAFTER(VLOOKUP($F12,DECLARATIONS!C$5:D$292,2,FALSE)," ")),VLOOKUP($F12,DECLARATIONS!C$5:D$292,2,FALSE),_xlfn.TEXTAFTER(VLOOKUP($F12,DECLARATIONS!C$5:D$292,2,FALSE)," "))))</f>
        <v/>
      </c>
      <c r="D12" s="188" t="str">
        <f>IF(ISNA(VLOOKUP($F12,DECLARATIONS!$C$5:$G$292,5,FALSE)),"",IF(VLOOKUP($F12,DECLARATIONS!$C$5:$G$292,5,FALSE)="","NOT DECLARED",VLOOKUP($F12,DECLARATIONS!$C$5:$G$292,5,FALSE)))</f>
        <v/>
      </c>
      <c r="E12" s="188" t="str">
        <f>IF(ISNA(VLOOKUP($F12,DECLARATIONS!$C$5:$F$292,4,FALSE)),"",IF(VLOOKUP($F12,DECLARATIONS!$C$5:$F$292,4,FALSE)="","NOT DECLARED",VLOOKUP($F12,DECLARATIONS!$C$5:$F$292,4,FALSE)&amp;LEFT(VLOOKUP($F12,DECLARATIONS!$C$5:$H$292,6,FALSE))))</f>
        <v/>
      </c>
      <c r="F12" s="91"/>
      <c r="G12" s="195"/>
      <c r="H12" s="188" t="str">
        <f>IF(ISNA(VLOOKUP(F12,DECLARATIONS!C$5:D$292,2,FALSE)),"",IF(VLOOKUP(F12,DECLARATIONS!C$5:D$292,2,FALSE)="","NOT DECLARED",VLOOKUP(F12,DECLARATIONS!C$5:D$292,2,FALSE)))</f>
        <v/>
      </c>
      <c r="I12" s="186">
        <f>IF(LOWER(LEFT(G12,1))="n",1,VLOOKUP(G12,ScoringTable!D$2:I$95,6))</f>
        <v>0</v>
      </c>
      <c r="J12" s="186" t="str" cm="1">
        <f t="array" ref="J12">IF(OR(ISBLANK(G12),G12=0), "", IF(NOT(ISNUMBER(G12)), "Not a valid distance", IF(E12="","", IF(RIGHT(E12)="B", _xlfn.IFS(G12&lt;Data!$Z$9,"...",G12&lt;Data!$AA$9,"Stage 1",G12&lt;Data!$AB$9,"Stage 2",G12&lt;Data!$AC$9,"Stage 3",G12&lt;Data!$AD$9,"Stage 4",G12&lt;Data!$AE$9,"Stage 5",G12&lt;Data!$AF$9,"Stage 6",G12&lt;Data!$AG$9,"Stage 7",G12&lt;Data!$AH$9,"Stage 8",G12&gt;=Data!$AH$9,"Stage 9"), _xlfn.IFS(G12&lt;Data!$Z$20,"...",G12&lt;Data!$AA$20,"Stage 1",G12&lt;Data!$AB$20,"Stage 2",G12&lt;Data!$AC$20,"Stage 3",G12&lt;Data!$AD$20,"Stage 4",G12&lt;Data!$AE$20,"Stage 5",G12&lt;Data!$AF$20,"Stage 6",G12&lt;Data!$AG$20,"Stage 7",G12&lt;Data!$AH$20,"Stage 8",G12&gt;=Data!$AH$20,"Stage 9")))))</f>
        <v/>
      </c>
      <c r="K12" s="266" t="str" cm="1">
        <f t="array" ref="K12">IFERROR(_xlfn.IFNA(
                      _xlfn.IFS(
                      G12="", "",
                      AND(E12="U9B",G12&gt;=Data!$AI$9), "U9 Boys record",
                      AND(E12="U11B",G12&gt;=Data!$AI$15), "U11 Boys record",
                      AND(E12="U9G",G12&gt;=Data!$AI$20), "U9 Girls record",
                      AND(E12="U11G",G12&gt;=Data!$AI$26), "U11 Girls record"
                       ),""), "")</f>
        <v/>
      </c>
    </row>
    <row r="13" spans="1:11" s="11" customFormat="1" ht="16" customHeight="1">
      <c r="A13" s="187" t="s">
        <v>127</v>
      </c>
      <c r="B13" s="188" t="str">
        <f>IF(ISNA(VLOOKUP($F13,DECLARATIONS!C$5:D$292,2,FALSE)),"",IF(VLOOKUP($F13,DECLARATIONS!C$5:D$292,2,FALSE)="","NOT DECLARED",IF(ISNA(_xlfn.TEXTBEFORE(VLOOKUP($F13,DECLARATIONS!C$5:D$292,2,FALSE)," ")),VLOOKUP($F13,DECLARATIONS!C$5:D$292,2,FALSE),_xlfn.TEXTBEFORE(VLOOKUP($F13,DECLARATIONS!C$5:D$292,2,FALSE)," "))))</f>
        <v/>
      </c>
      <c r="C13" s="188" t="str">
        <f>IF(ISNA(VLOOKUP($F13,DECLARATIONS!C$5:D$292,2,FALSE)),"",IF(VLOOKUP($F13,DECLARATIONS!C$5:D$292,2,FALSE)="","NOT DECLARED",IF(ISNA(_xlfn.TEXTAFTER(VLOOKUP($F13,DECLARATIONS!C$5:D$292,2,FALSE)," ")),VLOOKUP($F13,DECLARATIONS!C$5:D$292,2,FALSE),_xlfn.TEXTAFTER(VLOOKUP($F13,DECLARATIONS!C$5:D$292,2,FALSE)," "))))</f>
        <v/>
      </c>
      <c r="D13" s="188" t="str">
        <f>IF(ISNA(VLOOKUP($F13,DECLARATIONS!$C$5:$G$292,5,FALSE)),"",IF(VLOOKUP($F13,DECLARATIONS!$C$5:$G$292,5,FALSE)="","NOT DECLARED",VLOOKUP($F13,DECLARATIONS!$C$5:$G$292,5,FALSE)))</f>
        <v/>
      </c>
      <c r="E13" s="188" t="str">
        <f>IF(ISNA(VLOOKUP($F13,DECLARATIONS!$C$5:$F$292,4,FALSE)),"",IF(VLOOKUP($F13,DECLARATIONS!$C$5:$F$292,4,FALSE)="","NOT DECLARED",VLOOKUP($F13,DECLARATIONS!$C$5:$F$292,4,FALSE)&amp;LEFT(VLOOKUP($F13,DECLARATIONS!$C$5:$H$292,6,FALSE))))</f>
        <v/>
      </c>
      <c r="F13" s="91"/>
      <c r="G13" s="195"/>
      <c r="H13" s="188" t="str">
        <f>IF(ISNA(VLOOKUP(F13,DECLARATIONS!C$5:D$292,2,FALSE)),"",IF(VLOOKUP(F13,DECLARATIONS!C$5:D$292,2,FALSE)="","NOT DECLARED",VLOOKUP(F13,DECLARATIONS!C$5:D$292,2,FALSE)))</f>
        <v/>
      </c>
      <c r="I13" s="186">
        <f>IF(LOWER(LEFT(G13,1))="n",1,VLOOKUP(G13,ScoringTable!D$2:I$95,6))</f>
        <v>0</v>
      </c>
      <c r="J13" s="186" t="str" cm="1">
        <f t="array" ref="J13">IF(OR(ISBLANK(G13),G13=0), "", IF(NOT(ISNUMBER(G13)), "Not a valid distance", IF(E13="","", IF(RIGHT(E13)="B", _xlfn.IFS(G13&lt;Data!$Z$9,"...",G13&lt;Data!$AA$9,"Stage 1",G13&lt;Data!$AB$9,"Stage 2",G13&lt;Data!$AC$9,"Stage 3",G13&lt;Data!$AD$9,"Stage 4",G13&lt;Data!$AE$9,"Stage 5",G13&lt;Data!$AF$9,"Stage 6",G13&lt;Data!$AG$9,"Stage 7",G13&lt;Data!$AH$9,"Stage 8",G13&gt;=Data!$AH$9,"Stage 9"), _xlfn.IFS(G13&lt;Data!$Z$20,"...",G13&lt;Data!$AA$20,"Stage 1",G13&lt;Data!$AB$20,"Stage 2",G13&lt;Data!$AC$20,"Stage 3",G13&lt;Data!$AD$20,"Stage 4",G13&lt;Data!$AE$20,"Stage 5",G13&lt;Data!$AF$20,"Stage 6",G13&lt;Data!$AG$20,"Stage 7",G13&lt;Data!$AH$20,"Stage 8",G13&gt;=Data!$AH$20,"Stage 9")))))</f>
        <v/>
      </c>
      <c r="K13" s="266" t="str" cm="1">
        <f t="array" ref="K13">IFERROR(_xlfn.IFNA(
                      _xlfn.IFS(
                      G13="", "",
                      AND(E13="U9B",G13&gt;=Data!$AI$9), "U9 Boys record",
                      AND(E13="U11B",G13&gt;=Data!$AI$15), "U11 Boys record",
                      AND(E13="U9G",G13&gt;=Data!$AI$20), "U9 Girls record",
                      AND(E13="U11G",G13&gt;=Data!$AI$26), "U11 Girls record"
                       ),""), "")</f>
        <v/>
      </c>
    </row>
    <row r="14" spans="1:11" s="11" customFormat="1" ht="16" customHeight="1">
      <c r="A14" s="187" t="s">
        <v>127</v>
      </c>
      <c r="B14" s="188" t="str">
        <f>IF(ISNA(VLOOKUP($F14,DECLARATIONS!C$5:D$292,2,FALSE)),"",IF(VLOOKUP($F14,DECLARATIONS!C$5:D$292,2,FALSE)="","NOT DECLARED",IF(ISNA(_xlfn.TEXTBEFORE(VLOOKUP($F14,DECLARATIONS!C$5:D$292,2,FALSE)," ")),VLOOKUP($F14,DECLARATIONS!C$5:D$292,2,FALSE),_xlfn.TEXTBEFORE(VLOOKUP($F14,DECLARATIONS!C$5:D$292,2,FALSE)," "))))</f>
        <v/>
      </c>
      <c r="C14" s="188" t="str">
        <f>IF(ISNA(VLOOKUP($F14,DECLARATIONS!C$5:D$292,2,FALSE)),"",IF(VLOOKUP($F14,DECLARATIONS!C$5:D$292,2,FALSE)="","NOT DECLARED",IF(ISNA(_xlfn.TEXTAFTER(VLOOKUP($F14,DECLARATIONS!C$5:D$292,2,FALSE)," ")),VLOOKUP($F14,DECLARATIONS!C$5:D$292,2,FALSE),_xlfn.TEXTAFTER(VLOOKUP($F14,DECLARATIONS!C$5:D$292,2,FALSE)," "))))</f>
        <v/>
      </c>
      <c r="D14" s="188" t="str">
        <f>IF(ISNA(VLOOKUP($F14,DECLARATIONS!$C$5:$G$292,5,FALSE)),"",IF(VLOOKUP($F14,DECLARATIONS!$C$5:$G$292,5,FALSE)="","NOT DECLARED",VLOOKUP($F14,DECLARATIONS!$C$5:$G$292,5,FALSE)))</f>
        <v/>
      </c>
      <c r="E14" s="188" t="str">
        <f>IF(ISNA(VLOOKUP($F14,DECLARATIONS!$C$5:$F$292,4,FALSE)),"",IF(VLOOKUP($F14,DECLARATIONS!$C$5:$F$292,4,FALSE)="","NOT DECLARED",VLOOKUP($F14,DECLARATIONS!$C$5:$F$292,4,FALSE)&amp;LEFT(VLOOKUP($F14,DECLARATIONS!$C$5:$H$292,6,FALSE))))</f>
        <v/>
      </c>
      <c r="F14" s="91"/>
      <c r="G14" s="195"/>
      <c r="H14" s="188" t="str">
        <f>IF(ISNA(VLOOKUP(F14,DECLARATIONS!C$5:D$292,2,FALSE)),"",IF(VLOOKUP(F14,DECLARATIONS!C$5:D$292,2,FALSE)="","NOT DECLARED",VLOOKUP(F14,DECLARATIONS!C$5:D$292,2,FALSE)))</f>
        <v/>
      </c>
      <c r="I14" s="186">
        <f>IF(LOWER(LEFT(G14,1))="n",1,VLOOKUP(G14,ScoringTable!D$2:I$95,6))</f>
        <v>0</v>
      </c>
      <c r="J14" s="186" t="str" cm="1">
        <f t="array" ref="J14">IF(OR(ISBLANK(G14),G14=0), "", IF(NOT(ISNUMBER(G14)), "Not a valid distance", IF(E14="","", IF(RIGHT(E14)="B", _xlfn.IFS(G14&lt;Data!$Z$9,"...",G14&lt;Data!$AA$9,"Stage 1",G14&lt;Data!$AB$9,"Stage 2",G14&lt;Data!$AC$9,"Stage 3",G14&lt;Data!$AD$9,"Stage 4",G14&lt;Data!$AE$9,"Stage 5",G14&lt;Data!$AF$9,"Stage 6",G14&lt;Data!$AG$9,"Stage 7",G14&lt;Data!$AH$9,"Stage 8",G14&gt;=Data!$AH$9,"Stage 9"), _xlfn.IFS(G14&lt;Data!$Z$20,"...",G14&lt;Data!$AA$20,"Stage 1",G14&lt;Data!$AB$20,"Stage 2",G14&lt;Data!$AC$20,"Stage 3",G14&lt;Data!$AD$20,"Stage 4",G14&lt;Data!$AE$20,"Stage 5",G14&lt;Data!$AF$20,"Stage 6",G14&lt;Data!$AG$20,"Stage 7",G14&lt;Data!$AH$20,"Stage 8",G14&gt;=Data!$AH$20,"Stage 9")))))</f>
        <v/>
      </c>
      <c r="K14" s="266" t="str" cm="1">
        <f t="array" ref="K14">IFERROR(_xlfn.IFNA(
                      _xlfn.IFS(
                      G14="", "",
                      AND(E14="U9B",G14&gt;=Data!$AI$9), "U9 Boys record",
                      AND(E14="U11B",G14&gt;=Data!$AI$15), "U11 Boys record",
                      AND(E14="U9G",G14&gt;=Data!$AI$20), "U9 Girls record",
                      AND(E14="U11G",G14&gt;=Data!$AI$26), "U11 Girls record"
                       ),""), "")</f>
        <v/>
      </c>
    </row>
    <row r="15" spans="1:11" s="11" customFormat="1" ht="16" customHeight="1">
      <c r="A15" s="187" t="s">
        <v>127</v>
      </c>
      <c r="B15" s="188" t="str">
        <f>IF(ISNA(VLOOKUP($F15,DECLARATIONS!C$5:D$292,2,FALSE)),"",IF(VLOOKUP($F15,DECLARATIONS!C$5:D$292,2,FALSE)="","NOT DECLARED",IF(ISNA(_xlfn.TEXTBEFORE(VLOOKUP($F15,DECLARATIONS!C$5:D$292,2,FALSE)," ")),VLOOKUP($F15,DECLARATIONS!C$5:D$292,2,FALSE),_xlfn.TEXTBEFORE(VLOOKUP($F15,DECLARATIONS!C$5:D$292,2,FALSE)," "))))</f>
        <v/>
      </c>
      <c r="C15" s="188" t="str">
        <f>IF(ISNA(VLOOKUP($F15,DECLARATIONS!C$5:D$292,2,FALSE)),"",IF(VLOOKUP($F15,DECLARATIONS!C$5:D$292,2,FALSE)="","NOT DECLARED",IF(ISNA(_xlfn.TEXTAFTER(VLOOKUP($F15,DECLARATIONS!C$5:D$292,2,FALSE)," ")),VLOOKUP($F15,DECLARATIONS!C$5:D$292,2,FALSE),_xlfn.TEXTAFTER(VLOOKUP($F15,DECLARATIONS!C$5:D$292,2,FALSE)," "))))</f>
        <v/>
      </c>
      <c r="D15" s="188" t="str">
        <f>IF(ISNA(VLOOKUP($F15,DECLARATIONS!$C$5:$G$292,5,FALSE)),"",IF(VLOOKUP($F15,DECLARATIONS!$C$5:$G$292,5,FALSE)="","NOT DECLARED",VLOOKUP($F15,DECLARATIONS!$C$5:$G$292,5,FALSE)))</f>
        <v/>
      </c>
      <c r="E15" s="188" t="str">
        <f>IF(ISNA(VLOOKUP($F15,DECLARATIONS!$C$5:$F$292,4,FALSE)),"",IF(VLOOKUP($F15,DECLARATIONS!$C$5:$F$292,4,FALSE)="","NOT DECLARED",VLOOKUP($F15,DECLARATIONS!$C$5:$F$292,4,FALSE)&amp;LEFT(VLOOKUP($F15,DECLARATIONS!$C$5:$H$292,6,FALSE))))</f>
        <v/>
      </c>
      <c r="F15" s="91"/>
      <c r="G15" s="195"/>
      <c r="H15" s="188" t="str">
        <f>IF(ISNA(VLOOKUP(F15,DECLARATIONS!C$5:D$292,2,FALSE)),"",IF(VLOOKUP(F15,DECLARATIONS!C$5:D$292,2,FALSE)="","NOT DECLARED",VLOOKUP(F15,DECLARATIONS!C$5:D$292,2,FALSE)))</f>
        <v/>
      </c>
      <c r="I15" s="186">
        <f>IF(LOWER(LEFT(G15,1))="n",1,VLOOKUP(G15,ScoringTable!D$2:I$95,6))</f>
        <v>0</v>
      </c>
      <c r="J15" s="186" t="str" cm="1">
        <f t="array" ref="J15">IF(OR(ISBLANK(G15),G15=0), "", IF(NOT(ISNUMBER(G15)), "Not a valid distance", IF(E15="","", IF(RIGHT(E15)="B", _xlfn.IFS(G15&lt;Data!$Z$9,"...",G15&lt;Data!$AA$9,"Stage 1",G15&lt;Data!$AB$9,"Stage 2",G15&lt;Data!$AC$9,"Stage 3",G15&lt;Data!$AD$9,"Stage 4",G15&lt;Data!$AE$9,"Stage 5",G15&lt;Data!$AF$9,"Stage 6",G15&lt;Data!$AG$9,"Stage 7",G15&lt;Data!$AH$9,"Stage 8",G15&gt;=Data!$AH$9,"Stage 9"), _xlfn.IFS(G15&lt;Data!$Z$20,"...",G15&lt;Data!$AA$20,"Stage 1",G15&lt;Data!$AB$20,"Stage 2",G15&lt;Data!$AC$20,"Stage 3",G15&lt;Data!$AD$20,"Stage 4",G15&lt;Data!$AE$20,"Stage 5",G15&lt;Data!$AF$20,"Stage 6",G15&lt;Data!$AG$20,"Stage 7",G15&lt;Data!$AH$20,"Stage 8",G15&gt;=Data!$AH$20,"Stage 9")))))</f>
        <v/>
      </c>
      <c r="K15" s="266" t="str" cm="1">
        <f t="array" ref="K15">IFERROR(_xlfn.IFNA(
                      _xlfn.IFS(
                      G15="", "",
                      AND(E15="U9B",G15&gt;=Data!$AI$9), "U9 Boys record",
                      AND(E15="U11B",G15&gt;=Data!$AI$15), "U11 Boys record",
                      AND(E15="U9G",G15&gt;=Data!$AI$20), "U9 Girls record",
                      AND(E15="U11G",G15&gt;=Data!$AI$26), "U11 Girls record"
                       ),""), "")</f>
        <v/>
      </c>
    </row>
    <row r="16" spans="1:11" s="11" customFormat="1" ht="16" customHeight="1">
      <c r="A16" s="187" t="s">
        <v>127</v>
      </c>
      <c r="B16" s="188" t="str">
        <f>IF(ISNA(VLOOKUP($F16,DECLARATIONS!C$5:D$292,2,FALSE)),"",IF(VLOOKUP($F16,DECLARATIONS!C$5:D$292,2,FALSE)="","NOT DECLARED",IF(ISNA(_xlfn.TEXTBEFORE(VLOOKUP($F16,DECLARATIONS!C$5:D$292,2,FALSE)," ")),VLOOKUP($F16,DECLARATIONS!C$5:D$292,2,FALSE),_xlfn.TEXTBEFORE(VLOOKUP($F16,DECLARATIONS!C$5:D$292,2,FALSE)," "))))</f>
        <v/>
      </c>
      <c r="C16" s="188" t="str">
        <f>IF(ISNA(VLOOKUP($F16,DECLARATIONS!C$5:D$292,2,FALSE)),"",IF(VLOOKUP($F16,DECLARATIONS!C$5:D$292,2,FALSE)="","NOT DECLARED",IF(ISNA(_xlfn.TEXTAFTER(VLOOKUP($F16,DECLARATIONS!C$5:D$292,2,FALSE)," ")),VLOOKUP($F16,DECLARATIONS!C$5:D$292,2,FALSE),_xlfn.TEXTAFTER(VLOOKUP($F16,DECLARATIONS!C$5:D$292,2,FALSE)," "))))</f>
        <v/>
      </c>
      <c r="D16" s="188" t="str">
        <f>IF(ISNA(VLOOKUP($F16,DECLARATIONS!$C$5:$G$292,5,FALSE)),"",IF(VLOOKUP($F16,DECLARATIONS!$C$5:$G$292,5,FALSE)="","NOT DECLARED",VLOOKUP($F16,DECLARATIONS!$C$5:$G$292,5,FALSE)))</f>
        <v/>
      </c>
      <c r="E16" s="188" t="str">
        <f>IF(ISNA(VLOOKUP($F16,DECLARATIONS!$C$5:$F$292,4,FALSE)),"",IF(VLOOKUP($F16,DECLARATIONS!$C$5:$F$292,4,FALSE)="","NOT DECLARED",VLOOKUP($F16,DECLARATIONS!$C$5:$F$292,4,FALSE)&amp;LEFT(VLOOKUP($F16,DECLARATIONS!$C$5:$H$292,6,FALSE))))</f>
        <v/>
      </c>
      <c r="F16" s="91"/>
      <c r="G16" s="195"/>
      <c r="H16" s="188" t="str">
        <f>IF(ISNA(VLOOKUP(F16,DECLARATIONS!C$5:D$292,2,FALSE)),"",IF(VLOOKUP(F16,DECLARATIONS!C$5:D$292,2,FALSE)="","NOT DECLARED",VLOOKUP(F16,DECLARATIONS!C$5:D$292,2,FALSE)))</f>
        <v/>
      </c>
      <c r="I16" s="186">
        <f>IF(LOWER(LEFT(G16,1))="n",1,VLOOKUP(G16,ScoringTable!D$2:I$95,6))</f>
        <v>0</v>
      </c>
      <c r="J16" s="186" t="str" cm="1">
        <f t="array" ref="J16">IF(OR(ISBLANK(G16),G16=0), "", IF(NOT(ISNUMBER(G16)), "Not a valid distance", IF(E16="","", IF(RIGHT(E16)="B", _xlfn.IFS(G16&lt;Data!$Z$9,"...",G16&lt;Data!$AA$9,"Stage 1",G16&lt;Data!$AB$9,"Stage 2",G16&lt;Data!$AC$9,"Stage 3",G16&lt;Data!$AD$9,"Stage 4",G16&lt;Data!$AE$9,"Stage 5",G16&lt;Data!$AF$9,"Stage 6",G16&lt;Data!$AG$9,"Stage 7",G16&lt;Data!$AH$9,"Stage 8",G16&gt;=Data!$AH$9,"Stage 9"), _xlfn.IFS(G16&lt;Data!$Z$20,"...",G16&lt;Data!$AA$20,"Stage 1",G16&lt;Data!$AB$20,"Stage 2",G16&lt;Data!$AC$20,"Stage 3",G16&lt;Data!$AD$20,"Stage 4",G16&lt;Data!$AE$20,"Stage 5",G16&lt;Data!$AF$20,"Stage 6",G16&lt;Data!$AG$20,"Stage 7",G16&lt;Data!$AH$20,"Stage 8",G16&gt;=Data!$AH$20,"Stage 9")))))</f>
        <v/>
      </c>
      <c r="K16" s="266" t="str" cm="1">
        <f t="array" ref="K16">IFERROR(_xlfn.IFNA(
                      _xlfn.IFS(
                      G16="", "",
                      AND(E16="U9B",G16&gt;=Data!$AI$9), "U9 Boys record",
                      AND(E16="U11B",G16&gt;=Data!$AI$15), "U11 Boys record",
                      AND(E16="U9G",G16&gt;=Data!$AI$20), "U9 Girls record",
                      AND(E16="U11G",G16&gt;=Data!$AI$26), "U11 Girls record"
                       ),""), "")</f>
        <v/>
      </c>
    </row>
    <row r="17" spans="1:11" s="11" customFormat="1" ht="16" customHeight="1">
      <c r="A17" s="187" t="s">
        <v>127</v>
      </c>
      <c r="B17" s="188" t="str">
        <f>IF(ISNA(VLOOKUP($F17,DECLARATIONS!C$5:D$292,2,FALSE)),"",IF(VLOOKUP($F17,DECLARATIONS!C$5:D$292,2,FALSE)="","NOT DECLARED",IF(ISNA(_xlfn.TEXTBEFORE(VLOOKUP($F17,DECLARATIONS!C$5:D$292,2,FALSE)," ")),VLOOKUP($F17,DECLARATIONS!C$5:D$292,2,FALSE),_xlfn.TEXTBEFORE(VLOOKUP($F17,DECLARATIONS!C$5:D$292,2,FALSE)," "))))</f>
        <v/>
      </c>
      <c r="C17" s="188" t="str">
        <f>IF(ISNA(VLOOKUP($F17,DECLARATIONS!C$5:D$292,2,FALSE)),"",IF(VLOOKUP($F17,DECLARATIONS!C$5:D$292,2,FALSE)="","NOT DECLARED",IF(ISNA(_xlfn.TEXTAFTER(VLOOKUP($F17,DECLARATIONS!C$5:D$292,2,FALSE)," ")),VLOOKUP($F17,DECLARATIONS!C$5:D$292,2,FALSE),_xlfn.TEXTAFTER(VLOOKUP($F17,DECLARATIONS!C$5:D$292,2,FALSE)," "))))</f>
        <v/>
      </c>
      <c r="D17" s="188" t="str">
        <f>IF(ISNA(VLOOKUP($F17,DECLARATIONS!$C$5:$G$292,5,FALSE)),"",IF(VLOOKUP($F17,DECLARATIONS!$C$5:$G$292,5,FALSE)="","NOT DECLARED",VLOOKUP($F17,DECLARATIONS!$C$5:$G$292,5,FALSE)))</f>
        <v/>
      </c>
      <c r="E17" s="188" t="str">
        <f>IF(ISNA(VLOOKUP($F17,DECLARATIONS!$C$5:$F$292,4,FALSE)),"",IF(VLOOKUP($F17,DECLARATIONS!$C$5:$F$292,4,FALSE)="","NOT DECLARED",VLOOKUP($F17,DECLARATIONS!$C$5:$F$292,4,FALSE)&amp;LEFT(VLOOKUP($F17,DECLARATIONS!$C$5:$H$292,6,FALSE))))</f>
        <v/>
      </c>
      <c r="F17" s="91"/>
      <c r="G17" s="195"/>
      <c r="H17" s="188" t="str">
        <f>IF(ISNA(VLOOKUP(F17,DECLARATIONS!C$5:D$292,2,FALSE)),"",IF(VLOOKUP(F17,DECLARATIONS!C$5:D$292,2,FALSE)="","NOT DECLARED",VLOOKUP(F17,DECLARATIONS!C$5:D$292,2,FALSE)))</f>
        <v/>
      </c>
      <c r="I17" s="186">
        <f>IF(LOWER(LEFT(G17,1))="n",1,VLOOKUP(G17,ScoringTable!D$2:I$95,6))</f>
        <v>0</v>
      </c>
      <c r="J17" s="186" t="str" cm="1">
        <f t="array" ref="J17">IF(OR(ISBLANK(G17),G17=0), "", IF(NOT(ISNUMBER(G17)), "Not a valid distance", IF(E17="","", IF(RIGHT(E17)="B", _xlfn.IFS(G17&lt;Data!$Z$9,"...",G17&lt;Data!$AA$9,"Stage 1",G17&lt;Data!$AB$9,"Stage 2",G17&lt;Data!$AC$9,"Stage 3",G17&lt;Data!$AD$9,"Stage 4",G17&lt;Data!$AE$9,"Stage 5",G17&lt;Data!$AF$9,"Stage 6",G17&lt;Data!$AG$9,"Stage 7",G17&lt;Data!$AH$9,"Stage 8",G17&gt;=Data!$AH$9,"Stage 9"), _xlfn.IFS(G17&lt;Data!$Z$20,"...",G17&lt;Data!$AA$20,"Stage 1",G17&lt;Data!$AB$20,"Stage 2",G17&lt;Data!$AC$20,"Stage 3",G17&lt;Data!$AD$20,"Stage 4",G17&lt;Data!$AE$20,"Stage 5",G17&lt;Data!$AF$20,"Stage 6",G17&lt;Data!$AG$20,"Stage 7",G17&lt;Data!$AH$20,"Stage 8",G17&gt;=Data!$AH$20,"Stage 9")))))</f>
        <v/>
      </c>
      <c r="K17" s="266" t="str" cm="1">
        <f t="array" ref="K17">IFERROR(_xlfn.IFNA(
                      _xlfn.IFS(
                      G17="", "",
                      AND(E17="U9B",G17&gt;=Data!$AI$9), "U9 Boys record",
                      AND(E17="U11B",G17&gt;=Data!$AI$15), "U11 Boys record",
                      AND(E17="U9G",G17&gt;=Data!$AI$20), "U9 Girls record",
                      AND(E17="U11G",G17&gt;=Data!$AI$26), "U11 Girls record"
                       ),""), "")</f>
        <v/>
      </c>
    </row>
    <row r="18" spans="1:11" s="11" customFormat="1" ht="16" customHeight="1">
      <c r="A18" s="187" t="s">
        <v>127</v>
      </c>
      <c r="B18" s="188" t="str">
        <f>IF(ISNA(VLOOKUP($F18,DECLARATIONS!C$5:D$292,2,FALSE)),"",IF(VLOOKUP($F18,DECLARATIONS!C$5:D$292,2,FALSE)="","NOT DECLARED",IF(ISNA(_xlfn.TEXTBEFORE(VLOOKUP($F18,DECLARATIONS!C$5:D$292,2,FALSE)," ")),VLOOKUP($F18,DECLARATIONS!C$5:D$292,2,FALSE),_xlfn.TEXTBEFORE(VLOOKUP($F18,DECLARATIONS!C$5:D$292,2,FALSE)," "))))</f>
        <v/>
      </c>
      <c r="C18" s="188" t="str">
        <f>IF(ISNA(VLOOKUP($F18,DECLARATIONS!C$5:D$292,2,FALSE)),"",IF(VLOOKUP($F18,DECLARATIONS!C$5:D$292,2,FALSE)="","NOT DECLARED",IF(ISNA(_xlfn.TEXTAFTER(VLOOKUP($F18,DECLARATIONS!C$5:D$292,2,FALSE)," ")),VLOOKUP($F18,DECLARATIONS!C$5:D$292,2,FALSE),_xlfn.TEXTAFTER(VLOOKUP($F18,DECLARATIONS!C$5:D$292,2,FALSE)," "))))</f>
        <v/>
      </c>
      <c r="D18" s="188" t="str">
        <f>IF(ISNA(VLOOKUP($F18,DECLARATIONS!$C$5:$G$292,5,FALSE)),"",IF(VLOOKUP($F18,DECLARATIONS!$C$5:$G$292,5,FALSE)="","NOT DECLARED",VLOOKUP($F18,DECLARATIONS!$C$5:$G$292,5,FALSE)))</f>
        <v/>
      </c>
      <c r="E18" s="188" t="str">
        <f>IF(ISNA(VLOOKUP($F18,DECLARATIONS!$C$5:$F$292,4,FALSE)),"",IF(VLOOKUP($F18,DECLARATIONS!$C$5:$F$292,4,FALSE)="","NOT DECLARED",VLOOKUP($F18,DECLARATIONS!$C$5:$F$292,4,FALSE)&amp;LEFT(VLOOKUP($F18,DECLARATIONS!$C$5:$H$292,6,FALSE))))</f>
        <v/>
      </c>
      <c r="F18" s="91"/>
      <c r="G18" s="195"/>
      <c r="H18" s="188" t="str">
        <f>IF(ISNA(VLOOKUP(F18,DECLARATIONS!C$5:D$292,2,FALSE)),"",IF(VLOOKUP(F18,DECLARATIONS!C$5:D$292,2,FALSE)="","NOT DECLARED",VLOOKUP(F18,DECLARATIONS!C$5:D$292,2,FALSE)))</f>
        <v/>
      </c>
      <c r="I18" s="186">
        <f>IF(LOWER(LEFT(G18,1))="n",1,VLOOKUP(G18,ScoringTable!D$2:I$95,6))</f>
        <v>0</v>
      </c>
      <c r="J18" s="186" t="str" cm="1">
        <f t="array" ref="J18">IF(OR(ISBLANK(G18),G18=0), "", IF(NOT(ISNUMBER(G18)), "Not a valid distance", IF(E18="","", IF(RIGHT(E18)="B", _xlfn.IFS(G18&lt;Data!$Z$9,"...",G18&lt;Data!$AA$9,"Stage 1",G18&lt;Data!$AB$9,"Stage 2",G18&lt;Data!$AC$9,"Stage 3",G18&lt;Data!$AD$9,"Stage 4",G18&lt;Data!$AE$9,"Stage 5",G18&lt;Data!$AF$9,"Stage 6",G18&lt;Data!$AG$9,"Stage 7",G18&lt;Data!$AH$9,"Stage 8",G18&gt;=Data!$AH$9,"Stage 9"), _xlfn.IFS(G18&lt;Data!$Z$20,"...",G18&lt;Data!$AA$20,"Stage 1",G18&lt;Data!$AB$20,"Stage 2",G18&lt;Data!$AC$20,"Stage 3",G18&lt;Data!$AD$20,"Stage 4",G18&lt;Data!$AE$20,"Stage 5",G18&lt;Data!$AF$20,"Stage 6",G18&lt;Data!$AG$20,"Stage 7",G18&lt;Data!$AH$20,"Stage 8",G18&gt;=Data!$AH$20,"Stage 9")))))</f>
        <v/>
      </c>
      <c r="K18" s="266" t="str" cm="1">
        <f t="array" ref="K18">IFERROR(_xlfn.IFNA(
                      _xlfn.IFS(
                      G18="", "",
                      AND(E18="U9B",G18&gt;=Data!$AI$9), "U9 Boys record",
                      AND(E18="U11B",G18&gt;=Data!$AI$15), "U11 Boys record",
                      AND(E18="U9G",G18&gt;=Data!$AI$20), "U9 Girls record",
                      AND(E18="U11G",G18&gt;=Data!$AI$26), "U11 Girls record"
                       ),""), "")</f>
        <v/>
      </c>
    </row>
    <row r="19" spans="1:11" s="11" customFormat="1" ht="16" customHeight="1">
      <c r="A19" s="187" t="s">
        <v>127</v>
      </c>
      <c r="B19" s="188" t="str">
        <f>IF(ISNA(VLOOKUP($F19,DECLARATIONS!C$5:D$292,2,FALSE)),"",IF(VLOOKUP($F19,DECLARATIONS!C$5:D$292,2,FALSE)="","NOT DECLARED",IF(ISNA(_xlfn.TEXTBEFORE(VLOOKUP($F19,DECLARATIONS!C$5:D$292,2,FALSE)," ")),VLOOKUP($F19,DECLARATIONS!C$5:D$292,2,FALSE),_xlfn.TEXTBEFORE(VLOOKUP($F19,DECLARATIONS!C$5:D$292,2,FALSE)," "))))</f>
        <v/>
      </c>
      <c r="C19" s="188" t="str">
        <f>IF(ISNA(VLOOKUP($F19,DECLARATIONS!C$5:D$292,2,FALSE)),"",IF(VLOOKUP($F19,DECLARATIONS!C$5:D$292,2,FALSE)="","NOT DECLARED",IF(ISNA(_xlfn.TEXTAFTER(VLOOKUP($F19,DECLARATIONS!C$5:D$292,2,FALSE)," ")),VLOOKUP($F19,DECLARATIONS!C$5:D$292,2,FALSE),_xlfn.TEXTAFTER(VLOOKUP($F19,DECLARATIONS!C$5:D$292,2,FALSE)," "))))</f>
        <v/>
      </c>
      <c r="D19" s="188" t="str">
        <f>IF(ISNA(VLOOKUP($F19,DECLARATIONS!$C$5:$G$292,5,FALSE)),"",IF(VLOOKUP($F19,DECLARATIONS!$C$5:$G$292,5,FALSE)="","NOT DECLARED",VLOOKUP($F19,DECLARATIONS!$C$5:$G$292,5,FALSE)))</f>
        <v/>
      </c>
      <c r="E19" s="188" t="str">
        <f>IF(ISNA(VLOOKUP($F19,DECLARATIONS!$C$5:$F$292,4,FALSE)),"",IF(VLOOKUP($F19,DECLARATIONS!$C$5:$F$292,4,FALSE)="","NOT DECLARED",VLOOKUP($F19,DECLARATIONS!$C$5:$F$292,4,FALSE)&amp;LEFT(VLOOKUP($F19,DECLARATIONS!$C$5:$H$292,6,FALSE))))</f>
        <v/>
      </c>
      <c r="F19" s="91"/>
      <c r="G19" s="195"/>
      <c r="H19" s="188" t="str">
        <f>IF(ISNA(VLOOKUP(F19,DECLARATIONS!C$5:D$292,2,FALSE)),"",IF(VLOOKUP(F19,DECLARATIONS!C$5:D$292,2,FALSE)="","NOT DECLARED",VLOOKUP(F19,DECLARATIONS!C$5:D$292,2,FALSE)))</f>
        <v/>
      </c>
      <c r="I19" s="186">
        <f>IF(LOWER(LEFT(G19,1))="n",1,VLOOKUP(G19,ScoringTable!D$2:I$95,6))</f>
        <v>0</v>
      </c>
      <c r="J19" s="186" t="str" cm="1">
        <f t="array" ref="J19">IF(OR(ISBLANK(G19),G19=0), "", IF(NOT(ISNUMBER(G19)), "Not a valid distance", IF(E19="","", IF(RIGHT(E19)="B", _xlfn.IFS(G19&lt;Data!$Z$9,"...",G19&lt;Data!$AA$9,"Stage 1",G19&lt;Data!$AB$9,"Stage 2",G19&lt;Data!$AC$9,"Stage 3",G19&lt;Data!$AD$9,"Stage 4",G19&lt;Data!$AE$9,"Stage 5",G19&lt;Data!$AF$9,"Stage 6",G19&lt;Data!$AG$9,"Stage 7",G19&lt;Data!$AH$9,"Stage 8",G19&gt;=Data!$AH$9,"Stage 9"), _xlfn.IFS(G19&lt;Data!$Z$20,"...",G19&lt;Data!$AA$20,"Stage 1",G19&lt;Data!$AB$20,"Stage 2",G19&lt;Data!$AC$20,"Stage 3",G19&lt;Data!$AD$20,"Stage 4",G19&lt;Data!$AE$20,"Stage 5",G19&lt;Data!$AF$20,"Stage 6",G19&lt;Data!$AG$20,"Stage 7",G19&lt;Data!$AH$20,"Stage 8",G19&gt;=Data!$AH$20,"Stage 9")))))</f>
        <v/>
      </c>
      <c r="K19" s="266" t="str" cm="1">
        <f t="array" ref="K19">IFERROR(_xlfn.IFNA(
                      _xlfn.IFS(
                      G19="", "",
                      AND(E19="U9B",G19&gt;=Data!$AI$9), "U9 Boys record",
                      AND(E19="U11B",G19&gt;=Data!$AI$15), "U11 Boys record",
                      AND(E19="U9G",G19&gt;=Data!$AI$20), "U9 Girls record",
                      AND(E19="U11G",G19&gt;=Data!$AI$26), "U11 Girls record"
                       ),""), "")</f>
        <v/>
      </c>
    </row>
    <row r="20" spans="1:11" s="11" customFormat="1" ht="16" customHeight="1">
      <c r="A20" s="187" t="s">
        <v>127</v>
      </c>
      <c r="B20" s="188" t="str">
        <f>IF(ISNA(VLOOKUP($F20,DECLARATIONS!C$5:D$292,2,FALSE)),"",IF(VLOOKUP($F20,DECLARATIONS!C$5:D$292,2,FALSE)="","NOT DECLARED",IF(ISNA(_xlfn.TEXTBEFORE(VLOOKUP($F20,DECLARATIONS!C$5:D$292,2,FALSE)," ")),VLOOKUP($F20,DECLARATIONS!C$5:D$292,2,FALSE),_xlfn.TEXTBEFORE(VLOOKUP($F20,DECLARATIONS!C$5:D$292,2,FALSE)," "))))</f>
        <v/>
      </c>
      <c r="C20" s="188" t="str">
        <f>IF(ISNA(VLOOKUP($F20,DECLARATIONS!C$5:D$292,2,FALSE)),"",IF(VLOOKUP($F20,DECLARATIONS!C$5:D$292,2,FALSE)="","NOT DECLARED",IF(ISNA(_xlfn.TEXTAFTER(VLOOKUP($F20,DECLARATIONS!C$5:D$292,2,FALSE)," ")),VLOOKUP($F20,DECLARATIONS!C$5:D$292,2,FALSE),_xlfn.TEXTAFTER(VLOOKUP($F20,DECLARATIONS!C$5:D$292,2,FALSE)," "))))</f>
        <v/>
      </c>
      <c r="D20" s="188" t="str">
        <f>IF(ISNA(VLOOKUP($F20,DECLARATIONS!$C$5:$G$292,5,FALSE)),"",IF(VLOOKUP($F20,DECLARATIONS!$C$5:$G$292,5,FALSE)="","NOT DECLARED",VLOOKUP($F20,DECLARATIONS!$C$5:$G$292,5,FALSE)))</f>
        <v/>
      </c>
      <c r="E20" s="188" t="str">
        <f>IF(ISNA(VLOOKUP($F20,DECLARATIONS!$C$5:$F$292,4,FALSE)),"",IF(VLOOKUP($F20,DECLARATIONS!$C$5:$F$292,4,FALSE)="","NOT DECLARED",VLOOKUP($F20,DECLARATIONS!$C$5:$F$292,4,FALSE)&amp;LEFT(VLOOKUP($F20,DECLARATIONS!$C$5:$H$292,6,FALSE))))</f>
        <v/>
      </c>
      <c r="F20" s="91"/>
      <c r="G20" s="195"/>
      <c r="H20" s="188" t="str">
        <f>IF(ISNA(VLOOKUP(F20,DECLARATIONS!C$5:D$292,2,FALSE)),"",IF(VLOOKUP(F20,DECLARATIONS!C$5:D$292,2,FALSE)="","NOT DECLARED",VLOOKUP(F20,DECLARATIONS!C$5:D$292,2,FALSE)))</f>
        <v/>
      </c>
      <c r="I20" s="186">
        <f>IF(LOWER(LEFT(G20,1))="n",1,VLOOKUP(G20,ScoringTable!D$2:I$95,6))</f>
        <v>0</v>
      </c>
      <c r="J20" s="186" t="str" cm="1">
        <f t="array" ref="J20">IF(OR(ISBLANK(G20),G20=0), "", IF(NOT(ISNUMBER(G20)), "Not a valid distance", IF(E20="","", IF(RIGHT(E20)="B", _xlfn.IFS(G20&lt;Data!$Z$9,"...",G20&lt;Data!$AA$9,"Stage 1",G20&lt;Data!$AB$9,"Stage 2",G20&lt;Data!$AC$9,"Stage 3",G20&lt;Data!$AD$9,"Stage 4",G20&lt;Data!$AE$9,"Stage 5",G20&lt;Data!$AF$9,"Stage 6",G20&lt;Data!$AG$9,"Stage 7",G20&lt;Data!$AH$9,"Stage 8",G20&gt;=Data!$AH$9,"Stage 9"), _xlfn.IFS(G20&lt;Data!$Z$20,"...",G20&lt;Data!$AA$20,"Stage 1",G20&lt;Data!$AB$20,"Stage 2",G20&lt;Data!$AC$20,"Stage 3",G20&lt;Data!$AD$20,"Stage 4",G20&lt;Data!$AE$20,"Stage 5",G20&lt;Data!$AF$20,"Stage 6",G20&lt;Data!$AG$20,"Stage 7",G20&lt;Data!$AH$20,"Stage 8",G20&gt;=Data!$AH$20,"Stage 9")))))</f>
        <v/>
      </c>
      <c r="K20" s="266" t="str" cm="1">
        <f t="array" ref="K20">IFERROR(_xlfn.IFNA(
                      _xlfn.IFS(
                      G20="", "",
                      AND(E20="U9B",G20&gt;=Data!$AI$9), "U9 Boys record",
                      AND(E20="U11B",G20&gt;=Data!$AI$15), "U11 Boys record",
                      AND(E20="U9G",G20&gt;=Data!$AI$20), "U9 Girls record",
                      AND(E20="U11G",G20&gt;=Data!$AI$26), "U11 Girls record"
                       ),""), "")</f>
        <v/>
      </c>
    </row>
    <row r="21" spans="1:11" s="5" customFormat="1" ht="16" customHeight="1">
      <c r="A21" s="187" t="s">
        <v>127</v>
      </c>
      <c r="B21" s="188" t="str">
        <f>IF(ISNA(VLOOKUP($F21,DECLARATIONS!C$5:D$292,2,FALSE)),"",IF(VLOOKUP($F21,DECLARATIONS!C$5:D$292,2,FALSE)="","NOT DECLARED",IF(ISNA(_xlfn.TEXTBEFORE(VLOOKUP($F21,DECLARATIONS!C$5:D$292,2,FALSE)," ")),VLOOKUP($F21,DECLARATIONS!C$5:D$292,2,FALSE),_xlfn.TEXTBEFORE(VLOOKUP($F21,DECLARATIONS!C$5:D$292,2,FALSE)," "))))</f>
        <v/>
      </c>
      <c r="C21" s="188" t="str">
        <f>IF(ISNA(VLOOKUP($F21,DECLARATIONS!C$5:D$292,2,FALSE)),"",IF(VLOOKUP($F21,DECLARATIONS!C$5:D$292,2,FALSE)="","NOT DECLARED",IF(ISNA(_xlfn.TEXTAFTER(VLOOKUP($F21,DECLARATIONS!C$5:D$292,2,FALSE)," ")),VLOOKUP($F21,DECLARATIONS!C$5:D$292,2,FALSE),_xlfn.TEXTAFTER(VLOOKUP($F21,DECLARATIONS!C$5:D$292,2,FALSE)," "))))</f>
        <v/>
      </c>
      <c r="D21" s="188" t="str">
        <f>IF(ISNA(VLOOKUP($F21,DECLARATIONS!$C$5:$G$292,5,FALSE)),"",IF(VLOOKUP($F21,DECLARATIONS!$C$5:$G$292,5,FALSE)="","NOT DECLARED",VLOOKUP($F21,DECLARATIONS!$C$5:$G$292,5,FALSE)))</f>
        <v/>
      </c>
      <c r="E21" s="188" t="str">
        <f>IF(ISNA(VLOOKUP($F21,DECLARATIONS!$C$5:$F$292,4,FALSE)),"",IF(VLOOKUP($F21,DECLARATIONS!$C$5:$F$292,4,FALSE)="","NOT DECLARED",VLOOKUP($F21,DECLARATIONS!$C$5:$F$292,4,FALSE)&amp;LEFT(VLOOKUP($F21,DECLARATIONS!$C$5:$H$292,6,FALSE))))</f>
        <v/>
      </c>
      <c r="F21" s="91"/>
      <c r="G21" s="195"/>
      <c r="H21" s="188" t="str">
        <f>IF(ISNA(VLOOKUP(F21,DECLARATIONS!C$5:D$292,2,FALSE)),"",IF(VLOOKUP(F21,DECLARATIONS!C$5:D$292,2,FALSE)="","NOT DECLARED",VLOOKUP(F21,DECLARATIONS!C$5:D$292,2,FALSE)))</f>
        <v/>
      </c>
      <c r="I21" s="186">
        <f>IF(LOWER(LEFT(G21,1))="n",1,VLOOKUP(G21,ScoringTable!D$2:I$95,6))</f>
        <v>0</v>
      </c>
      <c r="J21" s="186" t="str" cm="1">
        <f t="array" ref="J21">IF(OR(ISBLANK(G21),G21=0), "", IF(NOT(ISNUMBER(G21)), "Not a valid distance", IF(E21="","", IF(RIGHT(E21)="B", _xlfn.IFS(G21&lt;Data!$Z$9,"...",G21&lt;Data!$AA$9,"Stage 1",G21&lt;Data!$AB$9,"Stage 2",G21&lt;Data!$AC$9,"Stage 3",G21&lt;Data!$AD$9,"Stage 4",G21&lt;Data!$AE$9,"Stage 5",G21&lt;Data!$AF$9,"Stage 6",G21&lt;Data!$AG$9,"Stage 7",G21&lt;Data!$AH$9,"Stage 8",G21&gt;=Data!$AH$9,"Stage 9"), _xlfn.IFS(G21&lt;Data!$Z$20,"...",G21&lt;Data!$AA$20,"Stage 1",G21&lt;Data!$AB$20,"Stage 2",G21&lt;Data!$AC$20,"Stage 3",G21&lt;Data!$AD$20,"Stage 4",G21&lt;Data!$AE$20,"Stage 5",G21&lt;Data!$AF$20,"Stage 6",G21&lt;Data!$AG$20,"Stage 7",G21&lt;Data!$AH$20,"Stage 8",G21&gt;=Data!$AH$20,"Stage 9")))))</f>
        <v/>
      </c>
      <c r="K21" s="266" t="str" cm="1">
        <f t="array" ref="K21">IFERROR(_xlfn.IFNA(
                      _xlfn.IFS(
                      G21="", "",
                      AND(E21="U9B",G21&gt;=Data!$AI$9), "U9 Boys record",
                      AND(E21="U11B",G21&gt;=Data!$AI$15), "U11 Boys record",
                      AND(E21="U9G",G21&gt;=Data!$AI$20), "U9 Girls record",
                      AND(E21="U11G",G21&gt;=Data!$AI$26), "U11 Girls record"
                       ),""), "")</f>
        <v/>
      </c>
    </row>
    <row r="22" spans="1:11" s="5" customFormat="1" ht="16" customHeight="1">
      <c r="A22" s="187" t="s">
        <v>127</v>
      </c>
      <c r="B22" s="188" t="str">
        <f>IF(ISNA(VLOOKUP($F22,DECLARATIONS!C$5:D$292,2,FALSE)),"",IF(VLOOKUP($F22,DECLARATIONS!C$5:D$292,2,FALSE)="","NOT DECLARED",IF(ISNA(_xlfn.TEXTBEFORE(VLOOKUP($F22,DECLARATIONS!C$5:D$292,2,FALSE)," ")),VLOOKUP($F22,DECLARATIONS!C$5:D$292,2,FALSE),_xlfn.TEXTBEFORE(VLOOKUP($F22,DECLARATIONS!C$5:D$292,2,FALSE)," "))))</f>
        <v/>
      </c>
      <c r="C22" s="188" t="str">
        <f>IF(ISNA(VLOOKUP($F22,DECLARATIONS!C$5:D$292,2,FALSE)),"",IF(VLOOKUP($F22,DECLARATIONS!C$5:D$292,2,FALSE)="","NOT DECLARED",IF(ISNA(_xlfn.TEXTAFTER(VLOOKUP($F22,DECLARATIONS!C$5:D$292,2,FALSE)," ")),VLOOKUP($F22,DECLARATIONS!C$5:D$292,2,FALSE),_xlfn.TEXTAFTER(VLOOKUP($F22,DECLARATIONS!C$5:D$292,2,FALSE)," "))))</f>
        <v/>
      </c>
      <c r="D22" s="188" t="str">
        <f>IF(ISNA(VLOOKUP($F22,DECLARATIONS!$C$5:$G$292,5,FALSE)),"",IF(VLOOKUP($F22,DECLARATIONS!$C$5:$G$292,5,FALSE)="","NOT DECLARED",VLOOKUP($F22,DECLARATIONS!$C$5:$G$292,5,FALSE)))</f>
        <v/>
      </c>
      <c r="E22" s="188" t="str">
        <f>IF(ISNA(VLOOKUP($F22,DECLARATIONS!$C$5:$F$292,4,FALSE)),"",IF(VLOOKUP($F22,DECLARATIONS!$C$5:$F$292,4,FALSE)="","NOT DECLARED",VLOOKUP($F22,DECLARATIONS!$C$5:$F$292,4,FALSE)&amp;LEFT(VLOOKUP($F22,DECLARATIONS!$C$5:$H$292,6,FALSE))))</f>
        <v/>
      </c>
      <c r="F22" s="91"/>
      <c r="G22" s="195"/>
      <c r="H22" s="188" t="str">
        <f>IF(ISNA(VLOOKUP(F22,DECLARATIONS!C$5:D$292,2,FALSE)),"",IF(VLOOKUP(F22,DECLARATIONS!C$5:D$292,2,FALSE)="","NOT DECLARED",VLOOKUP(F22,DECLARATIONS!C$5:D$292,2,FALSE)))</f>
        <v/>
      </c>
      <c r="I22" s="186">
        <f>IF(LOWER(LEFT(G22,1))="n",1,VLOOKUP(G22,ScoringTable!D$2:I$95,6))</f>
        <v>0</v>
      </c>
      <c r="J22" s="186" t="str" cm="1">
        <f t="array" ref="J22">IF(OR(ISBLANK(G22),G22=0), "", IF(NOT(ISNUMBER(G22)), "Not a valid distance", IF(E22="","", IF(RIGHT(E22)="B", _xlfn.IFS(G22&lt;Data!$Z$9,"...",G22&lt;Data!$AA$9,"Stage 1",G22&lt;Data!$AB$9,"Stage 2",G22&lt;Data!$AC$9,"Stage 3",G22&lt;Data!$AD$9,"Stage 4",G22&lt;Data!$AE$9,"Stage 5",G22&lt;Data!$AF$9,"Stage 6",G22&lt;Data!$AG$9,"Stage 7",G22&lt;Data!$AH$9,"Stage 8",G22&gt;=Data!$AH$9,"Stage 9"), _xlfn.IFS(G22&lt;Data!$Z$20,"...",G22&lt;Data!$AA$20,"Stage 1",G22&lt;Data!$AB$20,"Stage 2",G22&lt;Data!$AC$20,"Stage 3",G22&lt;Data!$AD$20,"Stage 4",G22&lt;Data!$AE$20,"Stage 5",G22&lt;Data!$AF$20,"Stage 6",G22&lt;Data!$AG$20,"Stage 7",G22&lt;Data!$AH$20,"Stage 8",G22&gt;=Data!$AH$20,"Stage 9")))))</f>
        <v/>
      </c>
      <c r="K22" s="266" t="str" cm="1">
        <f t="array" ref="K22">IFERROR(_xlfn.IFNA(
                      _xlfn.IFS(
                      G22="", "",
                      AND(E22="U9B",G22&gt;=Data!$AI$9), "U9 Boys record",
                      AND(E22="U11B",G22&gt;=Data!$AI$15), "U11 Boys record",
                      AND(E22="U9G",G22&gt;=Data!$AI$20), "U9 Girls record",
                      AND(E22="U11G",G22&gt;=Data!$AI$26), "U11 Girls record"
                       ),""), "")</f>
        <v/>
      </c>
    </row>
    <row r="23" spans="1:11" s="5" customFormat="1" ht="16" customHeight="1">
      <c r="A23" s="187" t="s">
        <v>127</v>
      </c>
      <c r="B23" s="188" t="str">
        <f>IF(ISNA(VLOOKUP($F23,DECLARATIONS!C$5:D$292,2,FALSE)),"",IF(VLOOKUP($F23,DECLARATIONS!C$5:D$292,2,FALSE)="","NOT DECLARED",IF(ISNA(_xlfn.TEXTBEFORE(VLOOKUP($F23,DECLARATIONS!C$5:D$292,2,FALSE)," ")),VLOOKUP($F23,DECLARATIONS!C$5:D$292,2,FALSE),_xlfn.TEXTBEFORE(VLOOKUP($F23,DECLARATIONS!C$5:D$292,2,FALSE)," "))))</f>
        <v/>
      </c>
      <c r="C23" s="188" t="str">
        <f>IF(ISNA(VLOOKUP($F23,DECLARATIONS!C$5:D$292,2,FALSE)),"",IF(VLOOKUP($F23,DECLARATIONS!C$5:D$292,2,FALSE)="","NOT DECLARED",IF(ISNA(_xlfn.TEXTAFTER(VLOOKUP($F23,DECLARATIONS!C$5:D$292,2,FALSE)," ")),VLOOKUP($F23,DECLARATIONS!C$5:D$292,2,FALSE),_xlfn.TEXTAFTER(VLOOKUP($F23,DECLARATIONS!C$5:D$292,2,FALSE)," "))))</f>
        <v/>
      </c>
      <c r="D23" s="188" t="str">
        <f>IF(ISNA(VLOOKUP($F23,DECLARATIONS!$C$5:$G$292,5,FALSE)),"",IF(VLOOKUP($F23,DECLARATIONS!$C$5:$G$292,5,FALSE)="","NOT DECLARED",VLOOKUP($F23,DECLARATIONS!$C$5:$G$292,5,FALSE)))</f>
        <v/>
      </c>
      <c r="E23" s="188" t="str">
        <f>IF(ISNA(VLOOKUP($F23,DECLARATIONS!$C$5:$F$292,4,FALSE)),"",IF(VLOOKUP($F23,DECLARATIONS!$C$5:$F$292,4,FALSE)="","NOT DECLARED",VLOOKUP($F23,DECLARATIONS!$C$5:$F$292,4,FALSE)&amp;LEFT(VLOOKUP($F23,DECLARATIONS!$C$5:$H$292,6,FALSE))))</f>
        <v/>
      </c>
      <c r="F23" s="91"/>
      <c r="G23" s="195"/>
      <c r="H23" s="188" t="str">
        <f>IF(ISNA(VLOOKUP(F23,DECLARATIONS!C$5:D$292,2,FALSE)),"",IF(VLOOKUP(F23,DECLARATIONS!C$5:D$292,2,FALSE)="","NOT DECLARED",VLOOKUP(F23,DECLARATIONS!C$5:D$292,2,FALSE)))</f>
        <v/>
      </c>
      <c r="I23" s="186">
        <f>IF(LOWER(LEFT(G23,1))="n",1,VLOOKUP(G23,ScoringTable!D$2:I$95,6))</f>
        <v>0</v>
      </c>
      <c r="J23" s="186" t="str" cm="1">
        <f t="array" ref="J23">IF(OR(ISBLANK(G23),G23=0), "", IF(NOT(ISNUMBER(G23)), "Not a valid distance", IF(E23="","", IF(RIGHT(E23)="B", _xlfn.IFS(G23&lt;Data!$Z$9,"...",G23&lt;Data!$AA$9,"Stage 1",G23&lt;Data!$AB$9,"Stage 2",G23&lt;Data!$AC$9,"Stage 3",G23&lt;Data!$AD$9,"Stage 4",G23&lt;Data!$AE$9,"Stage 5",G23&lt;Data!$AF$9,"Stage 6",G23&lt;Data!$AG$9,"Stage 7",G23&lt;Data!$AH$9,"Stage 8",G23&gt;=Data!$AH$9,"Stage 9"), _xlfn.IFS(G23&lt;Data!$Z$20,"...",G23&lt;Data!$AA$20,"Stage 1",G23&lt;Data!$AB$20,"Stage 2",G23&lt;Data!$AC$20,"Stage 3",G23&lt;Data!$AD$20,"Stage 4",G23&lt;Data!$AE$20,"Stage 5",G23&lt;Data!$AF$20,"Stage 6",G23&lt;Data!$AG$20,"Stage 7",G23&lt;Data!$AH$20,"Stage 8",G23&gt;=Data!$AH$20,"Stage 9")))))</f>
        <v/>
      </c>
      <c r="K23" s="266" t="str" cm="1">
        <f t="array" ref="K23">IFERROR(_xlfn.IFNA(
                      _xlfn.IFS(
                      G23="", "",
                      AND(E23="U9B",G23&gt;=Data!$AI$9), "U9 Boys record",
                      AND(E23="U11B",G23&gt;=Data!$AI$15), "U11 Boys record",
                      AND(E23="U9G",G23&gt;=Data!$AI$20), "U9 Girls record",
                      AND(E23="U11G",G23&gt;=Data!$AI$26), "U11 Girls record"
                       ),""), "")</f>
        <v/>
      </c>
    </row>
    <row r="24" spans="1:11" s="11" customFormat="1" ht="16" customHeight="1">
      <c r="A24" s="187" t="s">
        <v>127</v>
      </c>
      <c r="B24" s="188" t="str">
        <f>IF(ISNA(VLOOKUP($F24,DECLARATIONS!C$5:D$292,2,FALSE)),"",IF(VLOOKUP($F24,DECLARATIONS!C$5:D$292,2,FALSE)="","NOT DECLARED",IF(ISNA(_xlfn.TEXTBEFORE(VLOOKUP($F24,DECLARATIONS!C$5:D$292,2,FALSE)," ")),VLOOKUP($F24,DECLARATIONS!C$5:D$292,2,FALSE),_xlfn.TEXTBEFORE(VLOOKUP($F24,DECLARATIONS!C$5:D$292,2,FALSE)," "))))</f>
        <v/>
      </c>
      <c r="C24" s="188" t="str">
        <f>IF(ISNA(VLOOKUP($F24,DECLARATIONS!C$5:D$292,2,FALSE)),"",IF(VLOOKUP($F24,DECLARATIONS!C$5:D$292,2,FALSE)="","NOT DECLARED",IF(ISNA(_xlfn.TEXTAFTER(VLOOKUP($F24,DECLARATIONS!C$5:D$292,2,FALSE)," ")),VLOOKUP($F24,DECLARATIONS!C$5:D$292,2,FALSE),_xlfn.TEXTAFTER(VLOOKUP($F24,DECLARATIONS!C$5:D$292,2,FALSE)," "))))</f>
        <v/>
      </c>
      <c r="D24" s="188" t="str">
        <f>IF(ISNA(VLOOKUP($F24,DECLARATIONS!$C$5:$G$292,5,FALSE)),"",IF(VLOOKUP($F24,DECLARATIONS!$C$5:$G$292,5,FALSE)="","NOT DECLARED",VLOOKUP($F24,DECLARATIONS!$C$5:$G$292,5,FALSE)))</f>
        <v/>
      </c>
      <c r="E24" s="188" t="str">
        <f>IF(ISNA(VLOOKUP($F24,DECLARATIONS!$C$5:$F$292,4,FALSE)),"",IF(VLOOKUP($F24,DECLARATIONS!$C$5:$F$292,4,FALSE)="","NOT DECLARED",VLOOKUP($F24,DECLARATIONS!$C$5:$F$292,4,FALSE)&amp;LEFT(VLOOKUP($F24,DECLARATIONS!$C$5:$H$292,6,FALSE))))</f>
        <v/>
      </c>
      <c r="F24" s="91"/>
      <c r="G24" s="195"/>
      <c r="H24" s="188" t="str">
        <f>IF(ISNA(VLOOKUP(F24,DECLARATIONS!C$5:D$292,2,FALSE)),"",IF(VLOOKUP(F24,DECLARATIONS!C$5:D$292,2,FALSE)="","NOT DECLARED",VLOOKUP(F24,DECLARATIONS!C$5:D$292,2,FALSE)))</f>
        <v/>
      </c>
      <c r="I24" s="186">
        <f>IF(LOWER(LEFT(G24,1))="n",1,VLOOKUP(G24,ScoringTable!D$2:I$95,6))</f>
        <v>0</v>
      </c>
      <c r="J24" s="186" t="str" cm="1">
        <f t="array" ref="J24">IF(OR(ISBLANK(G24),G24=0), "", IF(NOT(ISNUMBER(G24)), "Not a valid distance", IF(E24="","", IF(RIGHT(E24)="B", _xlfn.IFS(G24&lt;Data!$Z$9,"...",G24&lt;Data!$AA$9,"Stage 1",G24&lt;Data!$AB$9,"Stage 2",G24&lt;Data!$AC$9,"Stage 3",G24&lt;Data!$AD$9,"Stage 4",G24&lt;Data!$AE$9,"Stage 5",G24&lt;Data!$AF$9,"Stage 6",G24&lt;Data!$AG$9,"Stage 7",G24&lt;Data!$AH$9,"Stage 8",G24&gt;=Data!$AH$9,"Stage 9"), _xlfn.IFS(G24&lt;Data!$Z$20,"...",G24&lt;Data!$AA$20,"Stage 1",G24&lt;Data!$AB$20,"Stage 2",G24&lt;Data!$AC$20,"Stage 3",G24&lt;Data!$AD$20,"Stage 4",G24&lt;Data!$AE$20,"Stage 5",G24&lt;Data!$AF$20,"Stage 6",G24&lt;Data!$AG$20,"Stage 7",G24&lt;Data!$AH$20,"Stage 8",G24&gt;=Data!$AH$20,"Stage 9")))))</f>
        <v/>
      </c>
      <c r="K24" s="266" t="str" cm="1">
        <f t="array" ref="K24">IFERROR(_xlfn.IFNA(
                      _xlfn.IFS(
                      G24="", "",
                      AND(E24="U9B",G24&gt;=Data!$AI$9), "U9 Boys record",
                      AND(E24="U11B",G24&gt;=Data!$AI$15), "U11 Boys record",
                      AND(E24="U9G",G24&gt;=Data!$AI$20), "U9 Girls record",
                      AND(E24="U11G",G24&gt;=Data!$AI$26), "U11 Girls record"
                       ),""), "")</f>
        <v/>
      </c>
    </row>
    <row r="25" spans="1:11" s="11" customFormat="1" ht="16" customHeight="1">
      <c r="A25" s="187" t="s">
        <v>127</v>
      </c>
      <c r="B25" s="188" t="str">
        <f>IF(ISNA(VLOOKUP($F25,DECLARATIONS!C$5:D$292,2,FALSE)),"",IF(VLOOKUP($F25,DECLARATIONS!C$5:D$292,2,FALSE)="","NOT DECLARED",IF(ISNA(_xlfn.TEXTBEFORE(VLOOKUP($F25,DECLARATIONS!C$5:D$292,2,FALSE)," ")),VLOOKUP($F25,DECLARATIONS!C$5:D$292,2,FALSE),_xlfn.TEXTBEFORE(VLOOKUP($F25,DECLARATIONS!C$5:D$292,2,FALSE)," "))))</f>
        <v/>
      </c>
      <c r="C25" s="188" t="str">
        <f>IF(ISNA(VLOOKUP($F25,DECLARATIONS!C$5:D$292,2,FALSE)),"",IF(VLOOKUP($F25,DECLARATIONS!C$5:D$292,2,FALSE)="","NOT DECLARED",IF(ISNA(_xlfn.TEXTAFTER(VLOOKUP($F25,DECLARATIONS!C$5:D$292,2,FALSE)," ")),VLOOKUP($F25,DECLARATIONS!C$5:D$292,2,FALSE),_xlfn.TEXTAFTER(VLOOKUP($F25,DECLARATIONS!C$5:D$292,2,FALSE)," "))))</f>
        <v/>
      </c>
      <c r="D25" s="188" t="str">
        <f>IF(ISNA(VLOOKUP($F25,DECLARATIONS!$C$5:$G$292,5,FALSE)),"",IF(VLOOKUP($F25,DECLARATIONS!$C$5:$G$292,5,FALSE)="","NOT DECLARED",VLOOKUP($F25,DECLARATIONS!$C$5:$G$292,5,FALSE)))</f>
        <v/>
      </c>
      <c r="E25" s="188" t="str">
        <f>IF(ISNA(VLOOKUP($F25,DECLARATIONS!$C$5:$F$292,4,FALSE)),"",IF(VLOOKUP($F25,DECLARATIONS!$C$5:$F$292,4,FALSE)="","NOT DECLARED",VLOOKUP($F25,DECLARATIONS!$C$5:$F$292,4,FALSE)&amp;LEFT(VLOOKUP($F25,DECLARATIONS!$C$5:$H$292,6,FALSE))))</f>
        <v/>
      </c>
      <c r="F25" s="91"/>
      <c r="G25" s="195"/>
      <c r="H25" s="188" t="str">
        <f>IF(ISNA(VLOOKUP(F25,DECLARATIONS!C$5:D$292,2,FALSE)),"",IF(VLOOKUP(F25,DECLARATIONS!C$5:D$292,2,FALSE)="","NOT DECLARED",VLOOKUP(F25,DECLARATIONS!C$5:D$292,2,FALSE)))</f>
        <v/>
      </c>
      <c r="I25" s="186">
        <f>IF(LOWER(LEFT(G25,1))="n",1,VLOOKUP(G25,ScoringTable!D$2:I$95,6))</f>
        <v>0</v>
      </c>
      <c r="J25" s="186" t="str" cm="1">
        <f t="array" ref="J25">IF(OR(ISBLANK(G25),G25=0), "", IF(NOT(ISNUMBER(G25)), "Not a valid distance", IF(E25="","", IF(RIGHT(E25)="B", _xlfn.IFS(G25&lt;Data!$Z$9,"...",G25&lt;Data!$AA$9,"Stage 1",G25&lt;Data!$AB$9,"Stage 2",G25&lt;Data!$AC$9,"Stage 3",G25&lt;Data!$AD$9,"Stage 4",G25&lt;Data!$AE$9,"Stage 5",G25&lt;Data!$AF$9,"Stage 6",G25&lt;Data!$AG$9,"Stage 7",G25&lt;Data!$AH$9,"Stage 8",G25&gt;=Data!$AH$9,"Stage 9"), _xlfn.IFS(G25&lt;Data!$Z$20,"...",G25&lt;Data!$AA$20,"Stage 1",G25&lt;Data!$AB$20,"Stage 2",G25&lt;Data!$AC$20,"Stage 3",G25&lt;Data!$AD$20,"Stage 4",G25&lt;Data!$AE$20,"Stage 5",G25&lt;Data!$AF$20,"Stage 6",G25&lt;Data!$AG$20,"Stage 7",G25&lt;Data!$AH$20,"Stage 8",G25&gt;=Data!$AH$20,"Stage 9")))))</f>
        <v/>
      </c>
      <c r="K25" s="266" t="str" cm="1">
        <f t="array" ref="K25">IFERROR(_xlfn.IFNA(
                      _xlfn.IFS(
                      G25="", "",
                      AND(E25="U9B",G25&gt;=Data!$AI$9), "U9 Boys record",
                      AND(E25="U11B",G25&gt;=Data!$AI$15), "U11 Boys record",
                      AND(E25="U9G",G25&gt;=Data!$AI$20), "U9 Girls record",
                      AND(E25="U11G",G25&gt;=Data!$AI$26), "U11 Girls record"
                       ),""), "")</f>
        <v/>
      </c>
    </row>
    <row r="26" spans="1:11" s="11" customFormat="1" ht="16" customHeight="1">
      <c r="A26" s="187" t="s">
        <v>127</v>
      </c>
      <c r="B26" s="188" t="str">
        <f>IF(ISNA(VLOOKUP($F26,DECLARATIONS!C$5:D$292,2,FALSE)),"",IF(VLOOKUP($F26,DECLARATIONS!C$5:D$292,2,FALSE)="","NOT DECLARED",IF(ISNA(_xlfn.TEXTBEFORE(VLOOKUP($F26,DECLARATIONS!C$5:D$292,2,FALSE)," ")),VLOOKUP($F26,DECLARATIONS!C$5:D$292,2,FALSE),_xlfn.TEXTBEFORE(VLOOKUP($F26,DECLARATIONS!C$5:D$292,2,FALSE)," "))))</f>
        <v/>
      </c>
      <c r="C26" s="188" t="str">
        <f>IF(ISNA(VLOOKUP($F26,DECLARATIONS!C$5:D$292,2,FALSE)),"",IF(VLOOKUP($F26,DECLARATIONS!C$5:D$292,2,FALSE)="","NOT DECLARED",IF(ISNA(_xlfn.TEXTAFTER(VLOOKUP($F26,DECLARATIONS!C$5:D$292,2,FALSE)," ")),VLOOKUP($F26,DECLARATIONS!C$5:D$292,2,FALSE),_xlfn.TEXTAFTER(VLOOKUP($F26,DECLARATIONS!C$5:D$292,2,FALSE)," "))))</f>
        <v/>
      </c>
      <c r="D26" s="188" t="str">
        <f>IF(ISNA(VLOOKUP($F26,DECLARATIONS!$C$5:$G$292,5,FALSE)),"",IF(VLOOKUP($F26,DECLARATIONS!$C$5:$G$292,5,FALSE)="","NOT DECLARED",VLOOKUP($F26,DECLARATIONS!$C$5:$G$292,5,FALSE)))</f>
        <v/>
      </c>
      <c r="E26" s="188" t="str">
        <f>IF(ISNA(VLOOKUP($F26,DECLARATIONS!$C$5:$F$292,4,FALSE)),"",IF(VLOOKUP($F26,DECLARATIONS!$C$5:$F$292,4,FALSE)="","NOT DECLARED",VLOOKUP($F26,DECLARATIONS!$C$5:$F$292,4,FALSE)&amp;LEFT(VLOOKUP($F26,DECLARATIONS!$C$5:$H$292,6,FALSE))))</f>
        <v/>
      </c>
      <c r="F26" s="91"/>
      <c r="G26" s="195"/>
      <c r="H26" s="188" t="str">
        <f>IF(ISNA(VLOOKUP(F26,DECLARATIONS!C$5:D$292,2,FALSE)),"",IF(VLOOKUP(F26,DECLARATIONS!C$5:D$292,2,FALSE)="","NOT DECLARED",VLOOKUP(F26,DECLARATIONS!C$5:D$292,2,FALSE)))</f>
        <v/>
      </c>
      <c r="I26" s="186">
        <f>IF(LOWER(LEFT(G26,1))="n",1,VLOOKUP(G26,ScoringTable!D$2:I$95,6))</f>
        <v>0</v>
      </c>
      <c r="J26" s="186" t="str" cm="1">
        <f t="array" ref="J26">IF(OR(ISBLANK(G26),G26=0), "", IF(NOT(ISNUMBER(G26)), "Not a valid distance", IF(E26="","", IF(RIGHT(E26)="B", _xlfn.IFS(G26&lt;Data!$Z$9,"...",G26&lt;Data!$AA$9,"Stage 1",G26&lt;Data!$AB$9,"Stage 2",G26&lt;Data!$AC$9,"Stage 3",G26&lt;Data!$AD$9,"Stage 4",G26&lt;Data!$AE$9,"Stage 5",G26&lt;Data!$AF$9,"Stage 6",G26&lt;Data!$AG$9,"Stage 7",G26&lt;Data!$AH$9,"Stage 8",G26&gt;=Data!$AH$9,"Stage 9"), _xlfn.IFS(G26&lt;Data!$Z$20,"...",G26&lt;Data!$AA$20,"Stage 1",G26&lt;Data!$AB$20,"Stage 2",G26&lt;Data!$AC$20,"Stage 3",G26&lt;Data!$AD$20,"Stage 4",G26&lt;Data!$AE$20,"Stage 5",G26&lt;Data!$AF$20,"Stage 6",G26&lt;Data!$AG$20,"Stage 7",G26&lt;Data!$AH$20,"Stage 8",G26&gt;=Data!$AH$20,"Stage 9")))))</f>
        <v/>
      </c>
      <c r="K26" s="266" t="str" cm="1">
        <f t="array" ref="K26">IFERROR(_xlfn.IFNA(
                      _xlfn.IFS(
                      G26="", "",
                      AND(E26="U9B",G26&gt;=Data!$AI$9), "U9 Boys record",
                      AND(E26="U11B",G26&gt;=Data!$AI$15), "U11 Boys record",
                      AND(E26="U9G",G26&gt;=Data!$AI$20), "U9 Girls record",
                      AND(E26="U11G",G26&gt;=Data!$AI$26), "U11 Girls record"
                       ),""), "")</f>
        <v/>
      </c>
    </row>
    <row r="27" spans="1:11" s="11" customFormat="1" ht="16" customHeight="1">
      <c r="A27" s="187" t="s">
        <v>127</v>
      </c>
      <c r="B27" s="188" t="str">
        <f>IF(ISNA(VLOOKUP($F27,DECLARATIONS!C$5:D$292,2,FALSE)),"",IF(VLOOKUP($F27,DECLARATIONS!C$5:D$292,2,FALSE)="","NOT DECLARED",IF(ISNA(_xlfn.TEXTBEFORE(VLOOKUP($F27,DECLARATIONS!C$5:D$292,2,FALSE)," ")),VLOOKUP($F27,DECLARATIONS!C$5:D$292,2,FALSE),_xlfn.TEXTBEFORE(VLOOKUP($F27,DECLARATIONS!C$5:D$292,2,FALSE)," "))))</f>
        <v/>
      </c>
      <c r="C27" s="188" t="str">
        <f>IF(ISNA(VLOOKUP($F27,DECLARATIONS!C$5:D$292,2,FALSE)),"",IF(VLOOKUP($F27,DECLARATIONS!C$5:D$292,2,FALSE)="","NOT DECLARED",IF(ISNA(_xlfn.TEXTAFTER(VLOOKUP($F27,DECLARATIONS!C$5:D$292,2,FALSE)," ")),VLOOKUP($F27,DECLARATIONS!C$5:D$292,2,FALSE),_xlfn.TEXTAFTER(VLOOKUP($F27,DECLARATIONS!C$5:D$292,2,FALSE)," "))))</f>
        <v/>
      </c>
      <c r="D27" s="188" t="str">
        <f>IF(ISNA(VLOOKUP($F27,DECLARATIONS!$C$5:$G$292,5,FALSE)),"",IF(VLOOKUP($F27,DECLARATIONS!$C$5:$G$292,5,FALSE)="","NOT DECLARED",VLOOKUP($F27,DECLARATIONS!$C$5:$G$292,5,FALSE)))</f>
        <v/>
      </c>
      <c r="E27" s="188" t="str">
        <f>IF(ISNA(VLOOKUP($F27,DECLARATIONS!$C$5:$F$292,4,FALSE)),"",IF(VLOOKUP($F27,DECLARATIONS!$C$5:$F$292,4,FALSE)="","NOT DECLARED",VLOOKUP($F27,DECLARATIONS!$C$5:$F$292,4,FALSE)&amp;LEFT(VLOOKUP($F27,DECLARATIONS!$C$5:$H$292,6,FALSE))))</f>
        <v/>
      </c>
      <c r="F27" s="91"/>
      <c r="G27" s="195"/>
      <c r="H27" s="188" t="str">
        <f>IF(ISNA(VLOOKUP(F27,DECLARATIONS!C$5:D$292,2,FALSE)),"",IF(VLOOKUP(F27,DECLARATIONS!C$5:D$292,2,FALSE)="","NOT DECLARED",VLOOKUP(F27,DECLARATIONS!C$5:D$292,2,FALSE)))</f>
        <v/>
      </c>
      <c r="I27" s="186">
        <f>IF(LOWER(LEFT(G27,1))="n",1,VLOOKUP(G27,ScoringTable!D$2:I$95,6))</f>
        <v>0</v>
      </c>
      <c r="J27" s="186" t="str" cm="1">
        <f t="array" ref="J27">IF(OR(ISBLANK(G27),G27=0), "", IF(NOT(ISNUMBER(G27)), "Not a valid distance", IF(E27="","", IF(RIGHT(E27)="B", _xlfn.IFS(G27&lt;Data!$Z$9,"...",G27&lt;Data!$AA$9,"Stage 1",G27&lt;Data!$AB$9,"Stage 2",G27&lt;Data!$AC$9,"Stage 3",G27&lt;Data!$AD$9,"Stage 4",G27&lt;Data!$AE$9,"Stage 5",G27&lt;Data!$AF$9,"Stage 6",G27&lt;Data!$AG$9,"Stage 7",G27&lt;Data!$AH$9,"Stage 8",G27&gt;=Data!$AH$9,"Stage 9"), _xlfn.IFS(G27&lt;Data!$Z$20,"...",G27&lt;Data!$AA$20,"Stage 1",G27&lt;Data!$AB$20,"Stage 2",G27&lt;Data!$AC$20,"Stage 3",G27&lt;Data!$AD$20,"Stage 4",G27&lt;Data!$AE$20,"Stage 5",G27&lt;Data!$AF$20,"Stage 6",G27&lt;Data!$AG$20,"Stage 7",G27&lt;Data!$AH$20,"Stage 8",G27&gt;=Data!$AH$20,"Stage 9")))))</f>
        <v/>
      </c>
      <c r="K27" s="266" t="str" cm="1">
        <f t="array" ref="K27">IFERROR(_xlfn.IFNA(
                      _xlfn.IFS(
                      G27="", "",
                      AND(E27="U9B",G27&gt;=Data!$AI$9), "U9 Boys record",
                      AND(E27="U11B",G27&gt;=Data!$AI$15), "U11 Boys record",
                      AND(E27="U9G",G27&gt;=Data!$AI$20), "U9 Girls record",
                      AND(E27="U11G",G27&gt;=Data!$AI$26), "U11 Girls record"
                       ),""), "")</f>
        <v/>
      </c>
    </row>
    <row r="28" spans="1:11" s="11" customFormat="1" ht="16" customHeight="1">
      <c r="A28" s="187" t="s">
        <v>127</v>
      </c>
      <c r="B28" s="188" t="str">
        <f>IF(ISNA(VLOOKUP($F28,DECLARATIONS!C$5:D$292,2,FALSE)),"",IF(VLOOKUP($F28,DECLARATIONS!C$5:D$292,2,FALSE)="","NOT DECLARED",IF(ISNA(_xlfn.TEXTBEFORE(VLOOKUP($F28,DECLARATIONS!C$5:D$292,2,FALSE)," ")),VLOOKUP($F28,DECLARATIONS!C$5:D$292,2,FALSE),_xlfn.TEXTBEFORE(VLOOKUP($F28,DECLARATIONS!C$5:D$292,2,FALSE)," "))))</f>
        <v/>
      </c>
      <c r="C28" s="188" t="str">
        <f>IF(ISNA(VLOOKUP($F28,DECLARATIONS!C$5:D$292,2,FALSE)),"",IF(VLOOKUP($F28,DECLARATIONS!C$5:D$292,2,FALSE)="","NOT DECLARED",IF(ISNA(_xlfn.TEXTAFTER(VLOOKUP($F28,DECLARATIONS!C$5:D$292,2,FALSE)," ")),VLOOKUP($F28,DECLARATIONS!C$5:D$292,2,FALSE),_xlfn.TEXTAFTER(VLOOKUP($F28,DECLARATIONS!C$5:D$292,2,FALSE)," "))))</f>
        <v/>
      </c>
      <c r="D28" s="188" t="str">
        <f>IF(ISNA(VLOOKUP($F28,DECLARATIONS!$C$5:$G$292,5,FALSE)),"",IF(VLOOKUP($F28,DECLARATIONS!$C$5:$G$292,5,FALSE)="","NOT DECLARED",VLOOKUP($F28,DECLARATIONS!$C$5:$G$292,5,FALSE)))</f>
        <v/>
      </c>
      <c r="E28" s="188" t="str">
        <f>IF(ISNA(VLOOKUP($F28,DECLARATIONS!$C$5:$F$292,4,FALSE)),"",IF(VLOOKUP($F28,DECLARATIONS!$C$5:$F$292,4,FALSE)="","NOT DECLARED",VLOOKUP($F28,DECLARATIONS!$C$5:$F$292,4,FALSE)&amp;LEFT(VLOOKUP($F28,DECLARATIONS!$C$5:$H$292,6,FALSE))))</f>
        <v/>
      </c>
      <c r="F28" s="91"/>
      <c r="G28" s="195"/>
      <c r="H28" s="188" t="str">
        <f>IF(ISNA(VLOOKUP(F28,DECLARATIONS!C$5:D$292,2,FALSE)),"",IF(VLOOKUP(F28,DECLARATIONS!C$5:D$292,2,FALSE)="","NOT DECLARED",VLOOKUP(F28,DECLARATIONS!C$5:D$292,2,FALSE)))</f>
        <v/>
      </c>
      <c r="I28" s="186">
        <f>IF(LOWER(LEFT(G28,1))="n",1,VLOOKUP(G28,ScoringTable!D$2:I$95,6))</f>
        <v>0</v>
      </c>
      <c r="J28" s="186" t="str" cm="1">
        <f t="array" ref="J28">IF(OR(ISBLANK(G28),G28=0), "", IF(NOT(ISNUMBER(G28)), "Not a valid distance", IF(E28="","", IF(RIGHT(E28)="B", _xlfn.IFS(G28&lt;Data!$Z$9,"...",G28&lt;Data!$AA$9,"Stage 1",G28&lt;Data!$AB$9,"Stage 2",G28&lt;Data!$AC$9,"Stage 3",G28&lt;Data!$AD$9,"Stage 4",G28&lt;Data!$AE$9,"Stage 5",G28&lt;Data!$AF$9,"Stage 6",G28&lt;Data!$AG$9,"Stage 7",G28&lt;Data!$AH$9,"Stage 8",G28&gt;=Data!$AH$9,"Stage 9"), _xlfn.IFS(G28&lt;Data!$Z$20,"...",G28&lt;Data!$AA$20,"Stage 1",G28&lt;Data!$AB$20,"Stage 2",G28&lt;Data!$AC$20,"Stage 3",G28&lt;Data!$AD$20,"Stage 4",G28&lt;Data!$AE$20,"Stage 5",G28&lt;Data!$AF$20,"Stage 6",G28&lt;Data!$AG$20,"Stage 7",G28&lt;Data!$AH$20,"Stage 8",G28&gt;=Data!$AH$20,"Stage 9")))))</f>
        <v/>
      </c>
      <c r="K28" s="266" t="str" cm="1">
        <f t="array" ref="K28">IFERROR(_xlfn.IFNA(
                      _xlfn.IFS(
                      G28="", "",
                      AND(E28="U9B",G28&gt;=Data!$AI$9), "U9 Boys record",
                      AND(E28="U11B",G28&gt;=Data!$AI$15), "U11 Boys record",
                      AND(E28="U9G",G28&gt;=Data!$AI$20), "U9 Girls record",
                      AND(E28="U11G",G28&gt;=Data!$AI$26), "U11 Girls record"
                       ),""), "")</f>
        <v/>
      </c>
    </row>
    <row r="29" spans="1:11" s="11" customFormat="1" ht="16" customHeight="1">
      <c r="A29" s="187" t="s">
        <v>127</v>
      </c>
      <c r="B29" s="188" t="str">
        <f>IF(ISNA(VLOOKUP($F29,DECLARATIONS!C$5:D$292,2,FALSE)),"",IF(VLOOKUP($F29,DECLARATIONS!C$5:D$292,2,FALSE)="","NOT DECLARED",IF(ISNA(_xlfn.TEXTBEFORE(VLOOKUP($F29,DECLARATIONS!C$5:D$292,2,FALSE)," ")),VLOOKUP($F29,DECLARATIONS!C$5:D$292,2,FALSE),_xlfn.TEXTBEFORE(VLOOKUP($F29,DECLARATIONS!C$5:D$292,2,FALSE)," "))))</f>
        <v/>
      </c>
      <c r="C29" s="188" t="str">
        <f>IF(ISNA(VLOOKUP($F29,DECLARATIONS!C$5:D$292,2,FALSE)),"",IF(VLOOKUP($F29,DECLARATIONS!C$5:D$292,2,FALSE)="","NOT DECLARED",IF(ISNA(_xlfn.TEXTAFTER(VLOOKUP($F29,DECLARATIONS!C$5:D$292,2,FALSE)," ")),VLOOKUP($F29,DECLARATIONS!C$5:D$292,2,FALSE),_xlfn.TEXTAFTER(VLOOKUP($F29,DECLARATIONS!C$5:D$292,2,FALSE)," "))))</f>
        <v/>
      </c>
      <c r="D29" s="188" t="str">
        <f>IF(ISNA(VLOOKUP($F29,DECLARATIONS!$C$5:$G$292,5,FALSE)),"",IF(VLOOKUP($F29,DECLARATIONS!$C$5:$G$292,5,FALSE)="","NOT DECLARED",VLOOKUP($F29,DECLARATIONS!$C$5:$G$292,5,FALSE)))</f>
        <v/>
      </c>
      <c r="E29" s="188" t="str">
        <f>IF(ISNA(VLOOKUP($F29,DECLARATIONS!$C$5:$F$292,4,FALSE)),"",IF(VLOOKUP($F29,DECLARATIONS!$C$5:$F$292,4,FALSE)="","NOT DECLARED",VLOOKUP($F29,DECLARATIONS!$C$5:$F$292,4,FALSE)&amp;LEFT(VLOOKUP($F29,DECLARATIONS!$C$5:$H$292,6,FALSE))))</f>
        <v/>
      </c>
      <c r="F29" s="91"/>
      <c r="G29" s="195"/>
      <c r="H29" s="188" t="str">
        <f>IF(ISNA(VLOOKUP(F29,DECLARATIONS!C$5:D$292,2,FALSE)),"",IF(VLOOKUP(F29,DECLARATIONS!C$5:D$292,2,FALSE)="","NOT DECLARED",VLOOKUP(F29,DECLARATIONS!C$5:D$292,2,FALSE)))</f>
        <v/>
      </c>
      <c r="I29" s="186">
        <f>IF(LOWER(LEFT(G29,1))="n",1,VLOOKUP(G29,ScoringTable!D$2:I$95,6))</f>
        <v>0</v>
      </c>
      <c r="J29" s="186" t="str" cm="1">
        <f t="array" ref="J29">IF(OR(ISBLANK(G29),G29=0), "", IF(NOT(ISNUMBER(G29)), "Not a valid distance", IF(E29="","", IF(RIGHT(E29)="B", _xlfn.IFS(G29&lt;Data!$Z$9,"...",G29&lt;Data!$AA$9,"Stage 1",G29&lt;Data!$AB$9,"Stage 2",G29&lt;Data!$AC$9,"Stage 3",G29&lt;Data!$AD$9,"Stage 4",G29&lt;Data!$AE$9,"Stage 5",G29&lt;Data!$AF$9,"Stage 6",G29&lt;Data!$AG$9,"Stage 7",G29&lt;Data!$AH$9,"Stage 8",G29&gt;=Data!$AH$9,"Stage 9"), _xlfn.IFS(G29&lt;Data!$Z$20,"...",G29&lt;Data!$AA$20,"Stage 1",G29&lt;Data!$AB$20,"Stage 2",G29&lt;Data!$AC$20,"Stage 3",G29&lt;Data!$AD$20,"Stage 4",G29&lt;Data!$AE$20,"Stage 5",G29&lt;Data!$AF$20,"Stage 6",G29&lt;Data!$AG$20,"Stage 7",G29&lt;Data!$AH$20,"Stage 8",G29&gt;=Data!$AH$20,"Stage 9")))))</f>
        <v/>
      </c>
      <c r="K29" s="266" t="str" cm="1">
        <f t="array" ref="K29">IFERROR(_xlfn.IFNA(
                      _xlfn.IFS(
                      G29="", "",
                      AND(E29="U9B",G29&gt;=Data!$AI$9), "U9 Boys record",
                      AND(E29="U11B",G29&gt;=Data!$AI$15), "U11 Boys record",
                      AND(E29="U9G",G29&gt;=Data!$AI$20), "U9 Girls record",
                      AND(E29="U11G",G29&gt;=Data!$AI$26), "U11 Girls record"
                       ),""), "")</f>
        <v/>
      </c>
    </row>
    <row r="30" spans="1:11" s="11" customFormat="1" ht="16" customHeight="1">
      <c r="A30" s="187" t="s">
        <v>127</v>
      </c>
      <c r="B30" s="188" t="str">
        <f>IF(ISNA(VLOOKUP($F30,DECLARATIONS!C$5:D$292,2,FALSE)),"",IF(VLOOKUP($F30,DECLARATIONS!C$5:D$292,2,FALSE)="","NOT DECLARED",IF(ISNA(_xlfn.TEXTBEFORE(VLOOKUP($F30,DECLARATIONS!C$5:D$292,2,FALSE)," ")),VLOOKUP($F30,DECLARATIONS!C$5:D$292,2,FALSE),_xlfn.TEXTBEFORE(VLOOKUP($F30,DECLARATIONS!C$5:D$292,2,FALSE)," "))))</f>
        <v/>
      </c>
      <c r="C30" s="188" t="str">
        <f>IF(ISNA(VLOOKUP($F30,DECLARATIONS!C$5:D$292,2,FALSE)),"",IF(VLOOKUP($F30,DECLARATIONS!C$5:D$292,2,FALSE)="","NOT DECLARED",IF(ISNA(_xlfn.TEXTAFTER(VLOOKUP($F30,DECLARATIONS!C$5:D$292,2,FALSE)," ")),VLOOKUP($F30,DECLARATIONS!C$5:D$292,2,FALSE),_xlfn.TEXTAFTER(VLOOKUP($F30,DECLARATIONS!C$5:D$292,2,FALSE)," "))))</f>
        <v/>
      </c>
      <c r="D30" s="188" t="str">
        <f>IF(ISNA(VLOOKUP($F30,DECLARATIONS!$C$5:$G$292,5,FALSE)),"",IF(VLOOKUP($F30,DECLARATIONS!$C$5:$G$292,5,FALSE)="","NOT DECLARED",VLOOKUP($F30,DECLARATIONS!$C$5:$G$292,5,FALSE)))</f>
        <v/>
      </c>
      <c r="E30" s="188" t="str">
        <f>IF(ISNA(VLOOKUP($F30,DECLARATIONS!$C$5:$F$292,4,FALSE)),"",IF(VLOOKUP($F30,DECLARATIONS!$C$5:$F$292,4,FALSE)="","NOT DECLARED",VLOOKUP($F30,DECLARATIONS!$C$5:$F$292,4,FALSE)&amp;LEFT(VLOOKUP($F30,DECLARATIONS!$C$5:$H$292,6,FALSE))))</f>
        <v/>
      </c>
      <c r="F30" s="91"/>
      <c r="G30" s="195"/>
      <c r="H30" s="188" t="str">
        <f>IF(ISNA(VLOOKUP(F30,DECLARATIONS!C$5:D$292,2,FALSE)),"",IF(VLOOKUP(F30,DECLARATIONS!C$5:D$292,2,FALSE)="","NOT DECLARED",VLOOKUP(F30,DECLARATIONS!C$5:D$292,2,FALSE)))</f>
        <v/>
      </c>
      <c r="I30" s="186">
        <f>IF(LOWER(LEFT(G30,1))="n",1,VLOOKUP(G30,ScoringTable!D$2:I$95,6))</f>
        <v>0</v>
      </c>
      <c r="J30" s="186" t="str" cm="1">
        <f t="array" ref="J30">IF(OR(ISBLANK(G30),G30=0), "", IF(NOT(ISNUMBER(G30)), "Not a valid distance", IF(E30="","", IF(RIGHT(E30)="B", _xlfn.IFS(G30&lt;Data!$Z$9,"...",G30&lt;Data!$AA$9,"Stage 1",G30&lt;Data!$AB$9,"Stage 2",G30&lt;Data!$AC$9,"Stage 3",G30&lt;Data!$AD$9,"Stage 4",G30&lt;Data!$AE$9,"Stage 5",G30&lt;Data!$AF$9,"Stage 6",G30&lt;Data!$AG$9,"Stage 7",G30&lt;Data!$AH$9,"Stage 8",G30&gt;=Data!$AH$9,"Stage 9"), _xlfn.IFS(G30&lt;Data!$Z$20,"...",G30&lt;Data!$AA$20,"Stage 1",G30&lt;Data!$AB$20,"Stage 2",G30&lt;Data!$AC$20,"Stage 3",G30&lt;Data!$AD$20,"Stage 4",G30&lt;Data!$AE$20,"Stage 5",G30&lt;Data!$AF$20,"Stage 6",G30&lt;Data!$AG$20,"Stage 7",G30&lt;Data!$AH$20,"Stage 8",G30&gt;=Data!$AH$20,"Stage 9")))))</f>
        <v/>
      </c>
      <c r="K30" s="266" t="str" cm="1">
        <f t="array" ref="K30">IFERROR(_xlfn.IFNA(
                      _xlfn.IFS(
                      G30="", "",
                      AND(E30="U9B",G30&gt;=Data!$AI$9), "U9 Boys record",
                      AND(E30="U11B",G30&gt;=Data!$AI$15), "U11 Boys record",
                      AND(E30="U9G",G30&gt;=Data!$AI$20), "U9 Girls record",
                      AND(E30="U11G",G30&gt;=Data!$AI$26), "U11 Girls record"
                       ),""), "")</f>
        <v/>
      </c>
    </row>
    <row r="31" spans="1:11" s="11" customFormat="1" ht="16" customHeight="1">
      <c r="A31" s="187" t="s">
        <v>127</v>
      </c>
      <c r="B31" s="188" t="str">
        <f>IF(ISNA(VLOOKUP($F31,DECLARATIONS!C$5:D$292,2,FALSE)),"",IF(VLOOKUP($F31,DECLARATIONS!C$5:D$292,2,FALSE)="","NOT DECLARED",IF(ISNA(_xlfn.TEXTBEFORE(VLOOKUP($F31,DECLARATIONS!C$5:D$292,2,FALSE)," ")),VLOOKUP($F31,DECLARATIONS!C$5:D$292,2,FALSE),_xlfn.TEXTBEFORE(VLOOKUP($F31,DECLARATIONS!C$5:D$292,2,FALSE)," "))))</f>
        <v/>
      </c>
      <c r="C31" s="188" t="str">
        <f>IF(ISNA(VLOOKUP($F31,DECLARATIONS!C$5:D$292,2,FALSE)),"",IF(VLOOKUP($F31,DECLARATIONS!C$5:D$292,2,FALSE)="","NOT DECLARED",IF(ISNA(_xlfn.TEXTAFTER(VLOOKUP($F31,DECLARATIONS!C$5:D$292,2,FALSE)," ")),VLOOKUP($F31,DECLARATIONS!C$5:D$292,2,FALSE),_xlfn.TEXTAFTER(VLOOKUP($F31,DECLARATIONS!C$5:D$292,2,FALSE)," "))))</f>
        <v/>
      </c>
      <c r="D31" s="188" t="str">
        <f>IF(ISNA(VLOOKUP($F31,DECLARATIONS!$C$5:$G$292,5,FALSE)),"",IF(VLOOKUP($F31,DECLARATIONS!$C$5:$G$292,5,FALSE)="","NOT DECLARED",VLOOKUP($F31,DECLARATIONS!$C$5:$G$292,5,FALSE)))</f>
        <v/>
      </c>
      <c r="E31" s="188" t="str">
        <f>IF(ISNA(VLOOKUP($F31,DECLARATIONS!$C$5:$F$292,4,FALSE)),"",IF(VLOOKUP($F31,DECLARATIONS!$C$5:$F$292,4,FALSE)="","NOT DECLARED",VLOOKUP($F31,DECLARATIONS!$C$5:$F$292,4,FALSE)&amp;LEFT(VLOOKUP($F31,DECLARATIONS!$C$5:$H$292,6,FALSE))))</f>
        <v/>
      </c>
      <c r="F31" s="91"/>
      <c r="G31" s="195"/>
      <c r="H31" s="188" t="str">
        <f>IF(ISNA(VLOOKUP(F31,DECLARATIONS!C$5:D$292,2,FALSE)),"",IF(VLOOKUP(F31,DECLARATIONS!C$5:D$292,2,FALSE)="","NOT DECLARED",VLOOKUP(F31,DECLARATIONS!C$5:D$292,2,FALSE)))</f>
        <v/>
      </c>
      <c r="I31" s="186">
        <f>IF(LOWER(LEFT(G31,1))="n",1,VLOOKUP(G31,ScoringTable!D$2:I$95,6))</f>
        <v>0</v>
      </c>
      <c r="J31" s="186" t="str" cm="1">
        <f t="array" ref="J31">IF(OR(ISBLANK(G31),G31=0), "", IF(NOT(ISNUMBER(G31)), "Not a valid distance", IF(E31="","", IF(RIGHT(E31)="B", _xlfn.IFS(G31&lt;Data!$Z$9,"...",G31&lt;Data!$AA$9,"Stage 1",G31&lt;Data!$AB$9,"Stage 2",G31&lt;Data!$AC$9,"Stage 3",G31&lt;Data!$AD$9,"Stage 4",G31&lt;Data!$AE$9,"Stage 5",G31&lt;Data!$AF$9,"Stage 6",G31&lt;Data!$AG$9,"Stage 7",G31&lt;Data!$AH$9,"Stage 8",G31&gt;=Data!$AH$9,"Stage 9"), _xlfn.IFS(G31&lt;Data!$Z$20,"...",G31&lt;Data!$AA$20,"Stage 1",G31&lt;Data!$AB$20,"Stage 2",G31&lt;Data!$AC$20,"Stage 3",G31&lt;Data!$AD$20,"Stage 4",G31&lt;Data!$AE$20,"Stage 5",G31&lt;Data!$AF$20,"Stage 6",G31&lt;Data!$AG$20,"Stage 7",G31&lt;Data!$AH$20,"Stage 8",G31&gt;=Data!$AH$20,"Stage 9")))))</f>
        <v/>
      </c>
      <c r="K31" s="266" t="str" cm="1">
        <f t="array" ref="K31">IFERROR(_xlfn.IFNA(
                      _xlfn.IFS(
                      G31="", "",
                      AND(E31="U9B",G31&gt;=Data!$AI$9), "U9 Boys record",
                      AND(E31="U11B",G31&gt;=Data!$AI$15), "U11 Boys record",
                      AND(E31="U9G",G31&gt;=Data!$AI$20), "U9 Girls record",
                      AND(E31="U11G",G31&gt;=Data!$AI$26), "U11 Girls record"
                       ),""), "")</f>
        <v/>
      </c>
    </row>
    <row r="32" spans="1:11" s="11" customFormat="1" ht="16" customHeight="1">
      <c r="A32" s="187" t="s">
        <v>127</v>
      </c>
      <c r="B32" s="188" t="str">
        <f>IF(ISNA(VLOOKUP($F32,DECLARATIONS!C$5:D$292,2,FALSE)),"",IF(VLOOKUP($F32,DECLARATIONS!C$5:D$292,2,FALSE)="","NOT DECLARED",IF(ISNA(_xlfn.TEXTBEFORE(VLOOKUP($F32,DECLARATIONS!C$5:D$292,2,FALSE)," ")),VLOOKUP($F32,DECLARATIONS!C$5:D$292,2,FALSE),_xlfn.TEXTBEFORE(VLOOKUP($F32,DECLARATIONS!C$5:D$292,2,FALSE)," "))))</f>
        <v/>
      </c>
      <c r="C32" s="188" t="str">
        <f>IF(ISNA(VLOOKUP($F32,DECLARATIONS!C$5:D$292,2,FALSE)),"",IF(VLOOKUP($F32,DECLARATIONS!C$5:D$292,2,FALSE)="","NOT DECLARED",IF(ISNA(_xlfn.TEXTAFTER(VLOOKUP($F32,DECLARATIONS!C$5:D$292,2,FALSE)," ")),VLOOKUP($F32,DECLARATIONS!C$5:D$292,2,FALSE),_xlfn.TEXTAFTER(VLOOKUP($F32,DECLARATIONS!C$5:D$292,2,FALSE)," "))))</f>
        <v/>
      </c>
      <c r="D32" s="188" t="str">
        <f>IF(ISNA(VLOOKUP($F32,DECLARATIONS!$C$5:$G$292,5,FALSE)),"",IF(VLOOKUP($F32,DECLARATIONS!$C$5:$G$292,5,FALSE)="","NOT DECLARED",VLOOKUP($F32,DECLARATIONS!$C$5:$G$292,5,FALSE)))</f>
        <v/>
      </c>
      <c r="E32" s="188" t="str">
        <f>IF(ISNA(VLOOKUP($F32,DECLARATIONS!$C$5:$F$292,4,FALSE)),"",IF(VLOOKUP($F32,DECLARATIONS!$C$5:$F$292,4,FALSE)="","NOT DECLARED",VLOOKUP($F32,DECLARATIONS!$C$5:$F$292,4,FALSE)&amp;LEFT(VLOOKUP($F32,DECLARATIONS!$C$5:$H$292,6,FALSE))))</f>
        <v/>
      </c>
      <c r="F32" s="91"/>
      <c r="G32" s="195"/>
      <c r="H32" s="188" t="str">
        <f>IF(ISNA(VLOOKUP(F32,DECLARATIONS!C$5:D$292,2,FALSE)),"",IF(VLOOKUP(F32,DECLARATIONS!C$5:D$292,2,FALSE)="","NOT DECLARED",VLOOKUP(F32,DECLARATIONS!C$5:D$292,2,FALSE)))</f>
        <v/>
      </c>
      <c r="I32" s="186">
        <f>IF(LOWER(LEFT(G32,1))="n",1,VLOOKUP(G32,ScoringTable!D$2:I$95,6))</f>
        <v>0</v>
      </c>
      <c r="J32" s="186" t="str" cm="1">
        <f t="array" ref="J32">IF(OR(ISBLANK(G32),G32=0), "", IF(NOT(ISNUMBER(G32)), "Not a valid distance", IF(E32="","", IF(RIGHT(E32)="B", _xlfn.IFS(G32&lt;Data!$Z$9,"...",G32&lt;Data!$AA$9,"Stage 1",G32&lt;Data!$AB$9,"Stage 2",G32&lt;Data!$AC$9,"Stage 3",G32&lt;Data!$AD$9,"Stage 4",G32&lt;Data!$AE$9,"Stage 5",G32&lt;Data!$AF$9,"Stage 6",G32&lt;Data!$AG$9,"Stage 7",G32&lt;Data!$AH$9,"Stage 8",G32&gt;=Data!$AH$9,"Stage 9"), _xlfn.IFS(G32&lt;Data!$Z$20,"...",G32&lt;Data!$AA$20,"Stage 1",G32&lt;Data!$AB$20,"Stage 2",G32&lt;Data!$AC$20,"Stage 3",G32&lt;Data!$AD$20,"Stage 4",G32&lt;Data!$AE$20,"Stage 5",G32&lt;Data!$AF$20,"Stage 6",G32&lt;Data!$AG$20,"Stage 7",G32&lt;Data!$AH$20,"Stage 8",G32&gt;=Data!$AH$20,"Stage 9")))))</f>
        <v/>
      </c>
      <c r="K32" s="266" t="str" cm="1">
        <f t="array" ref="K32">IFERROR(_xlfn.IFNA(
                      _xlfn.IFS(
                      G32="", "",
                      AND(E32="U9B",G32&gt;=Data!$AI$9), "U9 Boys record",
                      AND(E32="U11B",G32&gt;=Data!$AI$15), "U11 Boys record",
                      AND(E32="U9G",G32&gt;=Data!$AI$20), "U9 Girls record",
                      AND(E32="U11G",G32&gt;=Data!$AI$26), "U11 Girls record"
                       ),""), "")</f>
        <v/>
      </c>
    </row>
    <row r="33" spans="1:11" s="11" customFormat="1" ht="16" customHeight="1">
      <c r="A33" s="187" t="s">
        <v>127</v>
      </c>
      <c r="B33" s="188" t="str">
        <f>IF(ISNA(VLOOKUP($F33,DECLARATIONS!C$5:D$292,2,FALSE)),"",IF(VLOOKUP($F33,DECLARATIONS!C$5:D$292,2,FALSE)="","NOT DECLARED",IF(ISNA(_xlfn.TEXTBEFORE(VLOOKUP($F33,DECLARATIONS!C$5:D$292,2,FALSE)," ")),VLOOKUP($F33,DECLARATIONS!C$5:D$292,2,FALSE),_xlfn.TEXTBEFORE(VLOOKUP($F33,DECLARATIONS!C$5:D$292,2,FALSE)," "))))</f>
        <v/>
      </c>
      <c r="C33" s="188" t="str">
        <f>IF(ISNA(VLOOKUP($F33,DECLARATIONS!C$5:D$292,2,FALSE)),"",IF(VLOOKUP($F33,DECLARATIONS!C$5:D$292,2,FALSE)="","NOT DECLARED",IF(ISNA(_xlfn.TEXTAFTER(VLOOKUP($F33,DECLARATIONS!C$5:D$292,2,FALSE)," ")),VLOOKUP($F33,DECLARATIONS!C$5:D$292,2,FALSE),_xlfn.TEXTAFTER(VLOOKUP($F33,DECLARATIONS!C$5:D$292,2,FALSE)," "))))</f>
        <v/>
      </c>
      <c r="D33" s="188" t="str">
        <f>IF(ISNA(VLOOKUP($F33,DECLARATIONS!$C$5:$G$292,5,FALSE)),"",IF(VLOOKUP($F33,DECLARATIONS!$C$5:$G$292,5,FALSE)="","NOT DECLARED",VLOOKUP($F33,DECLARATIONS!$C$5:$G$292,5,FALSE)))</f>
        <v/>
      </c>
      <c r="E33" s="188" t="str">
        <f>IF(ISNA(VLOOKUP($F33,DECLARATIONS!$C$5:$F$292,4,FALSE)),"",IF(VLOOKUP($F33,DECLARATIONS!$C$5:$F$292,4,FALSE)="","NOT DECLARED",VLOOKUP($F33,DECLARATIONS!$C$5:$F$292,4,FALSE)&amp;LEFT(VLOOKUP($F33,DECLARATIONS!$C$5:$H$292,6,FALSE))))</f>
        <v/>
      </c>
      <c r="F33" s="91"/>
      <c r="G33" s="195"/>
      <c r="H33" s="188" t="str">
        <f>IF(ISNA(VLOOKUP(F33,DECLARATIONS!C$5:D$292,2,FALSE)),"",IF(VLOOKUP(F33,DECLARATIONS!C$5:D$292,2,FALSE)="","NOT DECLARED",VLOOKUP(F33,DECLARATIONS!C$5:D$292,2,FALSE)))</f>
        <v/>
      </c>
      <c r="I33" s="186">
        <f>IF(LOWER(LEFT(G33,1))="n",1,VLOOKUP(G33,ScoringTable!D$2:I$95,6))</f>
        <v>0</v>
      </c>
      <c r="J33" s="186" t="str" cm="1">
        <f t="array" ref="J33">IF(OR(ISBLANK(G33),G33=0), "", IF(NOT(ISNUMBER(G33)), "Not a valid distance", IF(E33="","", IF(RIGHT(E33)="B", _xlfn.IFS(G33&lt;Data!$Z$9,"...",G33&lt;Data!$AA$9,"Stage 1",G33&lt;Data!$AB$9,"Stage 2",G33&lt;Data!$AC$9,"Stage 3",G33&lt;Data!$AD$9,"Stage 4",G33&lt;Data!$AE$9,"Stage 5",G33&lt;Data!$AF$9,"Stage 6",G33&lt;Data!$AG$9,"Stage 7",G33&lt;Data!$AH$9,"Stage 8",G33&gt;=Data!$AH$9,"Stage 9"), _xlfn.IFS(G33&lt;Data!$Z$20,"...",G33&lt;Data!$AA$20,"Stage 1",G33&lt;Data!$AB$20,"Stage 2",G33&lt;Data!$AC$20,"Stage 3",G33&lt;Data!$AD$20,"Stage 4",G33&lt;Data!$AE$20,"Stage 5",G33&lt;Data!$AF$20,"Stage 6",G33&lt;Data!$AG$20,"Stage 7",G33&lt;Data!$AH$20,"Stage 8",G33&gt;=Data!$AH$20,"Stage 9")))))</f>
        <v/>
      </c>
      <c r="K33" s="266" t="str" cm="1">
        <f t="array" ref="K33">IFERROR(_xlfn.IFNA(
                      _xlfn.IFS(
                      G33="", "",
                      AND(E33="U9B",G33&gt;=Data!$AI$9), "U9 Boys record",
                      AND(E33="U11B",G33&gt;=Data!$AI$15), "U11 Boys record",
                      AND(E33="U9G",G33&gt;=Data!$AI$20), "U9 Girls record",
                      AND(E33="U11G",G33&gt;=Data!$AI$26), "U11 Girls record"
                       ),""), "")</f>
        <v/>
      </c>
    </row>
    <row r="34" spans="1:11" s="11" customFormat="1" ht="16" customHeight="1">
      <c r="A34" s="187" t="s">
        <v>127</v>
      </c>
      <c r="B34" s="188" t="str">
        <f>IF(ISNA(VLOOKUP($F34,DECLARATIONS!C$5:D$292,2,FALSE)),"",IF(VLOOKUP($F34,DECLARATIONS!C$5:D$292,2,FALSE)="","NOT DECLARED",IF(ISNA(_xlfn.TEXTBEFORE(VLOOKUP($F34,DECLARATIONS!C$5:D$292,2,FALSE)," ")),VLOOKUP($F34,DECLARATIONS!C$5:D$292,2,FALSE),_xlfn.TEXTBEFORE(VLOOKUP($F34,DECLARATIONS!C$5:D$292,2,FALSE)," "))))</f>
        <v/>
      </c>
      <c r="C34" s="188" t="str">
        <f>IF(ISNA(VLOOKUP($F34,DECLARATIONS!C$5:D$292,2,FALSE)),"",IF(VLOOKUP($F34,DECLARATIONS!C$5:D$292,2,FALSE)="","NOT DECLARED",IF(ISNA(_xlfn.TEXTAFTER(VLOOKUP($F34,DECLARATIONS!C$5:D$292,2,FALSE)," ")),VLOOKUP($F34,DECLARATIONS!C$5:D$292,2,FALSE),_xlfn.TEXTAFTER(VLOOKUP($F34,DECLARATIONS!C$5:D$292,2,FALSE)," "))))</f>
        <v/>
      </c>
      <c r="D34" s="188" t="str">
        <f>IF(ISNA(VLOOKUP($F34,DECLARATIONS!$C$5:$G$292,5,FALSE)),"",IF(VLOOKUP($F34,DECLARATIONS!$C$5:$G$292,5,FALSE)="","NOT DECLARED",VLOOKUP($F34,DECLARATIONS!$C$5:$G$292,5,FALSE)))</f>
        <v/>
      </c>
      <c r="E34" s="188" t="str">
        <f>IF(ISNA(VLOOKUP($F34,DECLARATIONS!$C$5:$F$292,4,FALSE)),"",IF(VLOOKUP($F34,DECLARATIONS!$C$5:$F$292,4,FALSE)="","NOT DECLARED",VLOOKUP($F34,DECLARATIONS!$C$5:$F$292,4,FALSE)&amp;LEFT(VLOOKUP($F34,DECLARATIONS!$C$5:$H$292,6,FALSE))))</f>
        <v/>
      </c>
      <c r="F34" s="91"/>
      <c r="G34" s="195"/>
      <c r="H34" s="188" t="str">
        <f>IF(ISNA(VLOOKUP(F34,DECLARATIONS!C$5:D$292,2,FALSE)),"",IF(VLOOKUP(F34,DECLARATIONS!C$5:D$292,2,FALSE)="","NOT DECLARED",VLOOKUP(F34,DECLARATIONS!C$5:D$292,2,FALSE)))</f>
        <v/>
      </c>
      <c r="I34" s="186">
        <f>IF(LOWER(LEFT(G34,1))="n",1,VLOOKUP(G34,ScoringTable!D$2:I$95,6))</f>
        <v>0</v>
      </c>
      <c r="J34" s="186" t="str" cm="1">
        <f t="array" ref="J34">IF(OR(ISBLANK(G34),G34=0), "", IF(NOT(ISNUMBER(G34)), "Not a valid distance", IF(E34="","", IF(RIGHT(E34)="B", _xlfn.IFS(G34&lt;Data!$Z$9,"...",G34&lt;Data!$AA$9,"Stage 1",G34&lt;Data!$AB$9,"Stage 2",G34&lt;Data!$AC$9,"Stage 3",G34&lt;Data!$AD$9,"Stage 4",G34&lt;Data!$AE$9,"Stage 5",G34&lt;Data!$AF$9,"Stage 6",G34&lt;Data!$AG$9,"Stage 7",G34&lt;Data!$AH$9,"Stage 8",G34&gt;=Data!$AH$9,"Stage 9"), _xlfn.IFS(G34&lt;Data!$Z$20,"...",G34&lt;Data!$AA$20,"Stage 1",G34&lt;Data!$AB$20,"Stage 2",G34&lt;Data!$AC$20,"Stage 3",G34&lt;Data!$AD$20,"Stage 4",G34&lt;Data!$AE$20,"Stage 5",G34&lt;Data!$AF$20,"Stage 6",G34&lt;Data!$AG$20,"Stage 7",G34&lt;Data!$AH$20,"Stage 8",G34&gt;=Data!$AH$20,"Stage 9")))))</f>
        <v/>
      </c>
      <c r="K34" s="266" t="str" cm="1">
        <f t="array" ref="K34">IFERROR(_xlfn.IFNA(
                      _xlfn.IFS(
                      G34="", "",
                      AND(E34="U9B",G34&gt;=Data!$AI$9), "U9 Boys record",
                      AND(E34="U11B",G34&gt;=Data!$AI$15), "U11 Boys record",
                      AND(E34="U9G",G34&gt;=Data!$AI$20), "U9 Girls record",
                      AND(E34="U11G",G34&gt;=Data!$AI$26), "U11 Girls record"
                       ),""), "")</f>
        <v/>
      </c>
    </row>
    <row r="35" spans="1:11" s="11" customFormat="1" ht="16" customHeight="1">
      <c r="A35" s="187" t="s">
        <v>127</v>
      </c>
      <c r="B35" s="188" t="str">
        <f>IF(ISNA(VLOOKUP($F35,DECLARATIONS!C$5:D$292,2,FALSE)),"",IF(VLOOKUP($F35,DECLARATIONS!C$5:D$292,2,FALSE)="","NOT DECLARED",IF(ISNA(_xlfn.TEXTBEFORE(VLOOKUP($F35,DECLARATIONS!C$5:D$292,2,FALSE)," ")),VLOOKUP($F35,DECLARATIONS!C$5:D$292,2,FALSE),_xlfn.TEXTBEFORE(VLOOKUP($F35,DECLARATIONS!C$5:D$292,2,FALSE)," "))))</f>
        <v/>
      </c>
      <c r="C35" s="188" t="str">
        <f>IF(ISNA(VLOOKUP($F35,DECLARATIONS!C$5:D$292,2,FALSE)),"",IF(VLOOKUP($F35,DECLARATIONS!C$5:D$292,2,FALSE)="","NOT DECLARED",IF(ISNA(_xlfn.TEXTAFTER(VLOOKUP($F35,DECLARATIONS!C$5:D$292,2,FALSE)," ")),VLOOKUP($F35,DECLARATIONS!C$5:D$292,2,FALSE),_xlfn.TEXTAFTER(VLOOKUP($F35,DECLARATIONS!C$5:D$292,2,FALSE)," "))))</f>
        <v/>
      </c>
      <c r="D35" s="188" t="str">
        <f>IF(ISNA(VLOOKUP($F35,DECLARATIONS!$C$5:$G$292,5,FALSE)),"",IF(VLOOKUP($F35,DECLARATIONS!$C$5:$G$292,5,FALSE)="","NOT DECLARED",VLOOKUP($F35,DECLARATIONS!$C$5:$G$292,5,FALSE)))</f>
        <v/>
      </c>
      <c r="E35" s="188" t="str">
        <f>IF(ISNA(VLOOKUP($F35,DECLARATIONS!$C$5:$F$292,4,FALSE)),"",IF(VLOOKUP($F35,DECLARATIONS!$C$5:$F$292,4,FALSE)="","NOT DECLARED",VLOOKUP($F35,DECLARATIONS!$C$5:$F$292,4,FALSE)&amp;LEFT(VLOOKUP($F35,DECLARATIONS!$C$5:$H$292,6,FALSE))))</f>
        <v/>
      </c>
      <c r="F35" s="91"/>
      <c r="G35" s="195"/>
      <c r="H35" s="188" t="str">
        <f>IF(ISNA(VLOOKUP(F35,DECLARATIONS!C$5:D$292,2,FALSE)),"",IF(VLOOKUP(F35,DECLARATIONS!C$5:D$292,2,FALSE)="","NOT DECLARED",VLOOKUP(F35,DECLARATIONS!C$5:D$292,2,FALSE)))</f>
        <v/>
      </c>
      <c r="I35" s="186">
        <f>IF(LOWER(LEFT(G35,1))="n",1,VLOOKUP(G35,ScoringTable!D$2:I$95,6))</f>
        <v>0</v>
      </c>
      <c r="J35" s="186" t="str" cm="1">
        <f t="array" ref="J35">IF(OR(ISBLANK(G35),G35=0), "", IF(NOT(ISNUMBER(G35)), "Not a valid distance", IF(E35="","", IF(RIGHT(E35)="B", _xlfn.IFS(G35&lt;Data!$Z$9,"...",G35&lt;Data!$AA$9,"Stage 1",G35&lt;Data!$AB$9,"Stage 2",G35&lt;Data!$AC$9,"Stage 3",G35&lt;Data!$AD$9,"Stage 4",G35&lt;Data!$AE$9,"Stage 5",G35&lt;Data!$AF$9,"Stage 6",G35&lt;Data!$AG$9,"Stage 7",G35&lt;Data!$AH$9,"Stage 8",G35&gt;=Data!$AH$9,"Stage 9"), _xlfn.IFS(G35&lt;Data!$Z$20,"...",G35&lt;Data!$AA$20,"Stage 1",G35&lt;Data!$AB$20,"Stage 2",G35&lt;Data!$AC$20,"Stage 3",G35&lt;Data!$AD$20,"Stage 4",G35&lt;Data!$AE$20,"Stage 5",G35&lt;Data!$AF$20,"Stage 6",G35&lt;Data!$AG$20,"Stage 7",G35&lt;Data!$AH$20,"Stage 8",G35&gt;=Data!$AH$20,"Stage 9")))))</f>
        <v/>
      </c>
      <c r="K35" s="266" t="str" cm="1">
        <f t="array" ref="K35">IFERROR(_xlfn.IFNA(
                      _xlfn.IFS(
                      G35="", "",
                      AND(E35="U9B",G35&gt;=Data!$AI$9), "U9 Boys record",
                      AND(E35="U11B",G35&gt;=Data!$AI$15), "U11 Boys record",
                      AND(E35="U9G",G35&gt;=Data!$AI$20), "U9 Girls record",
                      AND(E35="U11G",G35&gt;=Data!$AI$26), "U11 Girls record"
                       ),""), "")</f>
        <v/>
      </c>
    </row>
    <row r="36" spans="1:11" s="11" customFormat="1" ht="16" customHeight="1">
      <c r="A36" s="187" t="s">
        <v>127</v>
      </c>
      <c r="B36" s="188" t="str">
        <f>IF(ISNA(VLOOKUP($F36,DECLARATIONS!C$5:D$292,2,FALSE)),"",IF(VLOOKUP($F36,DECLARATIONS!C$5:D$292,2,FALSE)="","NOT DECLARED",IF(ISNA(_xlfn.TEXTBEFORE(VLOOKUP($F36,DECLARATIONS!C$5:D$292,2,FALSE)," ")),VLOOKUP($F36,DECLARATIONS!C$5:D$292,2,FALSE),_xlfn.TEXTBEFORE(VLOOKUP($F36,DECLARATIONS!C$5:D$292,2,FALSE)," "))))</f>
        <v/>
      </c>
      <c r="C36" s="188" t="str">
        <f>IF(ISNA(VLOOKUP($F36,DECLARATIONS!C$5:D$292,2,FALSE)),"",IF(VLOOKUP($F36,DECLARATIONS!C$5:D$292,2,FALSE)="","NOT DECLARED",IF(ISNA(_xlfn.TEXTAFTER(VLOOKUP($F36,DECLARATIONS!C$5:D$292,2,FALSE)," ")),VLOOKUP($F36,DECLARATIONS!C$5:D$292,2,FALSE),_xlfn.TEXTAFTER(VLOOKUP($F36,DECLARATIONS!C$5:D$292,2,FALSE)," "))))</f>
        <v/>
      </c>
      <c r="D36" s="188" t="str">
        <f>IF(ISNA(VLOOKUP($F36,DECLARATIONS!$C$5:$G$292,5,FALSE)),"",IF(VLOOKUP($F36,DECLARATIONS!$C$5:$G$292,5,FALSE)="","NOT DECLARED",VLOOKUP($F36,DECLARATIONS!$C$5:$G$292,5,FALSE)))</f>
        <v/>
      </c>
      <c r="E36" s="188" t="str">
        <f>IF(ISNA(VLOOKUP($F36,DECLARATIONS!$C$5:$F$292,4,FALSE)),"",IF(VLOOKUP($F36,DECLARATIONS!$C$5:$F$292,4,FALSE)="","NOT DECLARED",VLOOKUP($F36,DECLARATIONS!$C$5:$F$292,4,FALSE)&amp;LEFT(VLOOKUP($F36,DECLARATIONS!$C$5:$H$292,6,FALSE))))</f>
        <v/>
      </c>
      <c r="F36" s="91"/>
      <c r="G36" s="195"/>
      <c r="H36" s="188" t="str">
        <f>IF(ISNA(VLOOKUP(F36,DECLARATIONS!C$5:D$292,2,FALSE)),"",IF(VLOOKUP(F36,DECLARATIONS!C$5:D$292,2,FALSE)="","NOT DECLARED",VLOOKUP(F36,DECLARATIONS!C$5:D$292,2,FALSE)))</f>
        <v/>
      </c>
      <c r="I36" s="186">
        <f>IF(LOWER(LEFT(G36,1))="n",1,VLOOKUP(G36,ScoringTable!D$2:I$95,6))</f>
        <v>0</v>
      </c>
      <c r="J36" s="186" t="str" cm="1">
        <f t="array" ref="J36">IF(OR(ISBLANK(G36),G36=0), "", IF(NOT(ISNUMBER(G36)), "Not a valid distance", IF(E36="","", IF(RIGHT(E36)="B", _xlfn.IFS(G36&lt;Data!$Z$9,"...",G36&lt;Data!$AA$9,"Stage 1",G36&lt;Data!$AB$9,"Stage 2",G36&lt;Data!$AC$9,"Stage 3",G36&lt;Data!$AD$9,"Stage 4",G36&lt;Data!$AE$9,"Stage 5",G36&lt;Data!$AF$9,"Stage 6",G36&lt;Data!$AG$9,"Stage 7",G36&lt;Data!$AH$9,"Stage 8",G36&gt;=Data!$AH$9,"Stage 9"), _xlfn.IFS(G36&lt;Data!$Z$20,"...",G36&lt;Data!$AA$20,"Stage 1",G36&lt;Data!$AB$20,"Stage 2",G36&lt;Data!$AC$20,"Stage 3",G36&lt;Data!$AD$20,"Stage 4",G36&lt;Data!$AE$20,"Stage 5",G36&lt;Data!$AF$20,"Stage 6",G36&lt;Data!$AG$20,"Stage 7",G36&lt;Data!$AH$20,"Stage 8",G36&gt;=Data!$AH$20,"Stage 9")))))</f>
        <v/>
      </c>
      <c r="K36" s="266" t="str" cm="1">
        <f t="array" ref="K36">IFERROR(_xlfn.IFNA(
                      _xlfn.IFS(
                      G36="", "",
                      AND(E36="U9B",G36&gt;=Data!$AI$9), "U9 Boys record",
                      AND(E36="U11B",G36&gt;=Data!$AI$15), "U11 Boys record",
                      AND(E36="U9G",G36&gt;=Data!$AI$20), "U9 Girls record",
                      AND(E36="U11G",G36&gt;=Data!$AI$26), "U11 Girls record"
                       ),""), "")</f>
        <v/>
      </c>
    </row>
    <row r="37" spans="1:11" s="11" customFormat="1" ht="16" customHeight="1">
      <c r="A37" s="187" t="s">
        <v>127</v>
      </c>
      <c r="B37" s="188" t="str">
        <f>IF(ISNA(VLOOKUP($F37,DECLARATIONS!C$5:D$292,2,FALSE)),"",IF(VLOOKUP($F37,DECLARATIONS!C$5:D$292,2,FALSE)="","NOT DECLARED",IF(ISNA(_xlfn.TEXTBEFORE(VLOOKUP($F37,DECLARATIONS!C$5:D$292,2,FALSE)," ")),VLOOKUP($F37,DECLARATIONS!C$5:D$292,2,FALSE),_xlfn.TEXTBEFORE(VLOOKUP($F37,DECLARATIONS!C$5:D$292,2,FALSE)," "))))</f>
        <v/>
      </c>
      <c r="C37" s="188" t="str">
        <f>IF(ISNA(VLOOKUP($F37,DECLARATIONS!C$5:D$292,2,FALSE)),"",IF(VLOOKUP($F37,DECLARATIONS!C$5:D$292,2,FALSE)="","NOT DECLARED",IF(ISNA(_xlfn.TEXTAFTER(VLOOKUP($F37,DECLARATIONS!C$5:D$292,2,FALSE)," ")),VLOOKUP($F37,DECLARATIONS!C$5:D$292,2,FALSE),_xlfn.TEXTAFTER(VLOOKUP($F37,DECLARATIONS!C$5:D$292,2,FALSE)," "))))</f>
        <v/>
      </c>
      <c r="D37" s="188" t="str">
        <f>IF(ISNA(VLOOKUP($F37,DECLARATIONS!$C$5:$G$292,5,FALSE)),"",IF(VLOOKUP($F37,DECLARATIONS!$C$5:$G$292,5,FALSE)="","NOT DECLARED",VLOOKUP($F37,DECLARATIONS!$C$5:$G$292,5,FALSE)))</f>
        <v/>
      </c>
      <c r="E37" s="188" t="str">
        <f>IF(ISNA(VLOOKUP($F37,DECLARATIONS!$C$5:$F$292,4,FALSE)),"",IF(VLOOKUP($F37,DECLARATIONS!$C$5:$F$292,4,FALSE)="","NOT DECLARED",VLOOKUP($F37,DECLARATIONS!$C$5:$F$292,4,FALSE)&amp;LEFT(VLOOKUP($F37,DECLARATIONS!$C$5:$H$292,6,FALSE))))</f>
        <v/>
      </c>
      <c r="F37" s="91"/>
      <c r="G37" s="195"/>
      <c r="H37" s="188" t="str">
        <f>IF(ISNA(VLOOKUP(F37,DECLARATIONS!C$5:D$292,2,FALSE)),"",IF(VLOOKUP(F37,DECLARATIONS!C$5:D$292,2,FALSE)="","NOT DECLARED",VLOOKUP(F37,DECLARATIONS!C$5:D$292,2,FALSE)))</f>
        <v/>
      </c>
      <c r="I37" s="186">
        <f>IF(LOWER(LEFT(G37,1))="n",1,VLOOKUP(G37,ScoringTable!D$2:I$95,6))</f>
        <v>0</v>
      </c>
      <c r="J37" s="186" t="str" cm="1">
        <f t="array" ref="J37">IF(OR(ISBLANK(G37),G37=0), "", IF(NOT(ISNUMBER(G37)), "Not a valid distance", IF(E37="","", IF(RIGHT(E37)="B", _xlfn.IFS(G37&lt;Data!$Z$9,"...",G37&lt;Data!$AA$9,"Stage 1",G37&lt;Data!$AB$9,"Stage 2",G37&lt;Data!$AC$9,"Stage 3",G37&lt;Data!$AD$9,"Stage 4",G37&lt;Data!$AE$9,"Stage 5",G37&lt;Data!$AF$9,"Stage 6",G37&lt;Data!$AG$9,"Stage 7",G37&lt;Data!$AH$9,"Stage 8",G37&gt;=Data!$AH$9,"Stage 9"), _xlfn.IFS(G37&lt;Data!$Z$20,"...",G37&lt;Data!$AA$20,"Stage 1",G37&lt;Data!$AB$20,"Stage 2",G37&lt;Data!$AC$20,"Stage 3",G37&lt;Data!$AD$20,"Stage 4",G37&lt;Data!$AE$20,"Stage 5",G37&lt;Data!$AF$20,"Stage 6",G37&lt;Data!$AG$20,"Stage 7",G37&lt;Data!$AH$20,"Stage 8",G37&gt;=Data!$AH$20,"Stage 9")))))</f>
        <v/>
      </c>
      <c r="K37" s="266" t="str" cm="1">
        <f t="array" ref="K37">IFERROR(_xlfn.IFNA(
                      _xlfn.IFS(
                      G37="", "",
                      AND(E37="U9B",G37&gt;=Data!$AI$9), "U9 Boys record",
                      AND(E37="U11B",G37&gt;=Data!$AI$15), "U11 Boys record",
                      AND(E37="U9G",G37&gt;=Data!$AI$20), "U9 Girls record",
                      AND(E37="U11G",G37&gt;=Data!$AI$26), "U11 Girls record"
                       ),""), "")</f>
        <v/>
      </c>
    </row>
    <row r="38" spans="1:11" s="11" customFormat="1" ht="16" customHeight="1">
      <c r="A38" s="187" t="s">
        <v>127</v>
      </c>
      <c r="B38" s="188" t="str">
        <f>IF(ISNA(VLOOKUP($F38,DECLARATIONS!C$5:D$292,2,FALSE)),"",IF(VLOOKUP($F38,DECLARATIONS!C$5:D$292,2,FALSE)="","NOT DECLARED",IF(ISNA(_xlfn.TEXTBEFORE(VLOOKUP($F38,DECLARATIONS!C$5:D$292,2,FALSE)," ")),VLOOKUP($F38,DECLARATIONS!C$5:D$292,2,FALSE),_xlfn.TEXTBEFORE(VLOOKUP($F38,DECLARATIONS!C$5:D$292,2,FALSE)," "))))</f>
        <v/>
      </c>
      <c r="C38" s="188" t="str">
        <f>IF(ISNA(VLOOKUP($F38,DECLARATIONS!C$5:D$292,2,FALSE)),"",IF(VLOOKUP($F38,DECLARATIONS!C$5:D$292,2,FALSE)="","NOT DECLARED",IF(ISNA(_xlfn.TEXTAFTER(VLOOKUP($F38,DECLARATIONS!C$5:D$292,2,FALSE)," ")),VLOOKUP($F38,DECLARATIONS!C$5:D$292,2,FALSE),_xlfn.TEXTAFTER(VLOOKUP($F38,DECLARATIONS!C$5:D$292,2,FALSE)," "))))</f>
        <v/>
      </c>
      <c r="D38" s="188" t="str">
        <f>IF(ISNA(VLOOKUP($F38,DECLARATIONS!$C$5:$G$292,5,FALSE)),"",IF(VLOOKUP($F38,DECLARATIONS!$C$5:$G$292,5,FALSE)="","NOT DECLARED",VLOOKUP($F38,DECLARATIONS!$C$5:$G$292,5,FALSE)))</f>
        <v/>
      </c>
      <c r="E38" s="188" t="str">
        <f>IF(ISNA(VLOOKUP($F38,DECLARATIONS!$C$5:$F$292,4,FALSE)),"",IF(VLOOKUP($F38,DECLARATIONS!$C$5:$F$292,4,FALSE)="","NOT DECLARED",VLOOKUP($F38,DECLARATIONS!$C$5:$F$292,4,FALSE)&amp;LEFT(VLOOKUP($F38,DECLARATIONS!$C$5:$H$292,6,FALSE))))</f>
        <v/>
      </c>
      <c r="F38" s="91"/>
      <c r="G38" s="195"/>
      <c r="H38" s="188" t="str">
        <f>IF(ISNA(VLOOKUP(F38,DECLARATIONS!C$5:D$292,2,FALSE)),"",IF(VLOOKUP(F38,DECLARATIONS!C$5:D$292,2,FALSE)="","NOT DECLARED",VLOOKUP(F38,DECLARATIONS!C$5:D$292,2,FALSE)))</f>
        <v/>
      </c>
      <c r="I38" s="186">
        <f>IF(LOWER(LEFT(G38,1))="n",1,VLOOKUP(G38,ScoringTable!D$2:I$95,6))</f>
        <v>0</v>
      </c>
      <c r="J38" s="186" t="str" cm="1">
        <f t="array" ref="J38">IF(OR(ISBLANK(G38),G38=0), "", IF(NOT(ISNUMBER(G38)), "Not a valid distance", IF(E38="","", IF(RIGHT(E38)="B", _xlfn.IFS(G38&lt;Data!$Z$9,"...",G38&lt;Data!$AA$9,"Stage 1",G38&lt;Data!$AB$9,"Stage 2",G38&lt;Data!$AC$9,"Stage 3",G38&lt;Data!$AD$9,"Stage 4",G38&lt;Data!$AE$9,"Stage 5",G38&lt;Data!$AF$9,"Stage 6",G38&lt;Data!$AG$9,"Stage 7",G38&lt;Data!$AH$9,"Stage 8",G38&gt;=Data!$AH$9,"Stage 9"), _xlfn.IFS(G38&lt;Data!$Z$20,"...",G38&lt;Data!$AA$20,"Stage 1",G38&lt;Data!$AB$20,"Stage 2",G38&lt;Data!$AC$20,"Stage 3",G38&lt;Data!$AD$20,"Stage 4",G38&lt;Data!$AE$20,"Stage 5",G38&lt;Data!$AF$20,"Stage 6",G38&lt;Data!$AG$20,"Stage 7",G38&lt;Data!$AH$20,"Stage 8",G38&gt;=Data!$AH$20,"Stage 9")))))</f>
        <v/>
      </c>
      <c r="K38" s="266" t="str" cm="1">
        <f t="array" ref="K38">IFERROR(_xlfn.IFNA(
                      _xlfn.IFS(
                      G38="", "",
                      AND(E38="U9B",G38&gt;=Data!$AI$9), "U9 Boys record",
                      AND(E38="U11B",G38&gt;=Data!$AI$15), "U11 Boys record",
                      AND(E38="U9G",G38&gt;=Data!$AI$20), "U9 Girls record",
                      AND(E38="U11G",G38&gt;=Data!$AI$26), "U11 Girls record"
                       ),""), "")</f>
        <v/>
      </c>
    </row>
    <row r="39" spans="1:11" s="11" customFormat="1" ht="16" customHeight="1">
      <c r="A39" s="187" t="s">
        <v>127</v>
      </c>
      <c r="B39" s="188" t="str">
        <f>IF(ISNA(VLOOKUP($F39,DECLARATIONS!C$5:D$292,2,FALSE)),"",IF(VLOOKUP($F39,DECLARATIONS!C$5:D$292,2,FALSE)="","NOT DECLARED",IF(ISNA(_xlfn.TEXTBEFORE(VLOOKUP($F39,DECLARATIONS!C$5:D$292,2,FALSE)," ")),VLOOKUP($F39,DECLARATIONS!C$5:D$292,2,FALSE),_xlfn.TEXTBEFORE(VLOOKUP($F39,DECLARATIONS!C$5:D$292,2,FALSE)," "))))</f>
        <v/>
      </c>
      <c r="C39" s="188" t="str">
        <f>IF(ISNA(VLOOKUP($F39,DECLARATIONS!C$5:D$292,2,FALSE)),"",IF(VLOOKUP($F39,DECLARATIONS!C$5:D$292,2,FALSE)="","NOT DECLARED",IF(ISNA(_xlfn.TEXTAFTER(VLOOKUP($F39,DECLARATIONS!C$5:D$292,2,FALSE)," ")),VLOOKUP($F39,DECLARATIONS!C$5:D$292,2,FALSE),_xlfn.TEXTAFTER(VLOOKUP($F39,DECLARATIONS!C$5:D$292,2,FALSE)," "))))</f>
        <v/>
      </c>
      <c r="D39" s="188" t="str">
        <f>IF(ISNA(VLOOKUP($F39,DECLARATIONS!$C$5:$G$292,5,FALSE)),"",IF(VLOOKUP($F39,DECLARATIONS!$C$5:$G$292,5,FALSE)="","NOT DECLARED",VLOOKUP($F39,DECLARATIONS!$C$5:$G$292,5,FALSE)))</f>
        <v/>
      </c>
      <c r="E39" s="188" t="str">
        <f>IF(ISNA(VLOOKUP($F39,DECLARATIONS!$C$5:$F$292,4,FALSE)),"",IF(VLOOKUP($F39,DECLARATIONS!$C$5:$F$292,4,FALSE)="","NOT DECLARED",VLOOKUP($F39,DECLARATIONS!$C$5:$F$292,4,FALSE)&amp;LEFT(VLOOKUP($F39,DECLARATIONS!$C$5:$H$292,6,FALSE))))</f>
        <v/>
      </c>
      <c r="F39" s="91"/>
      <c r="G39" s="195"/>
      <c r="H39" s="188" t="str">
        <f>IF(ISNA(VLOOKUP(F39,DECLARATIONS!C$5:D$292,2,FALSE)),"",IF(VLOOKUP(F39,DECLARATIONS!C$5:D$292,2,FALSE)="","NOT DECLARED",VLOOKUP(F39,DECLARATIONS!C$5:D$292,2,FALSE)))</f>
        <v/>
      </c>
      <c r="I39" s="186">
        <f>IF(LOWER(LEFT(G39,1))="n",1,VLOOKUP(G39,ScoringTable!D$2:I$95,6))</f>
        <v>0</v>
      </c>
      <c r="J39" s="186" t="str" cm="1">
        <f t="array" ref="J39">IF(OR(ISBLANK(G39),G39=0), "", IF(NOT(ISNUMBER(G39)), "Not a valid distance", IF(E39="","", IF(RIGHT(E39)="B", _xlfn.IFS(G39&lt;Data!$Z$9,"...",G39&lt;Data!$AA$9,"Stage 1",G39&lt;Data!$AB$9,"Stage 2",G39&lt;Data!$AC$9,"Stage 3",G39&lt;Data!$AD$9,"Stage 4",G39&lt;Data!$AE$9,"Stage 5",G39&lt;Data!$AF$9,"Stage 6",G39&lt;Data!$AG$9,"Stage 7",G39&lt;Data!$AH$9,"Stage 8",G39&gt;=Data!$AH$9,"Stage 9"), _xlfn.IFS(G39&lt;Data!$Z$20,"...",G39&lt;Data!$AA$20,"Stage 1",G39&lt;Data!$AB$20,"Stage 2",G39&lt;Data!$AC$20,"Stage 3",G39&lt;Data!$AD$20,"Stage 4",G39&lt;Data!$AE$20,"Stage 5",G39&lt;Data!$AF$20,"Stage 6",G39&lt;Data!$AG$20,"Stage 7",G39&lt;Data!$AH$20,"Stage 8",G39&gt;=Data!$AH$20,"Stage 9")))))</f>
        <v/>
      </c>
      <c r="K39" s="266" t="str" cm="1">
        <f t="array" ref="K39">IFERROR(_xlfn.IFNA(
                      _xlfn.IFS(
                      G39="", "",
                      AND(E39="U9B",G39&gt;=Data!$AI$9), "U9 Boys record",
                      AND(E39="U11B",G39&gt;=Data!$AI$15), "U11 Boys record",
                      AND(E39="U9G",G39&gt;=Data!$AI$20), "U9 Girls record",
                      AND(E39="U11G",G39&gt;=Data!$AI$26), "U11 Girls record"
                       ),""), "")</f>
        <v/>
      </c>
    </row>
    <row r="40" spans="1:11" s="11" customFormat="1" ht="16" customHeight="1">
      <c r="A40" s="187" t="s">
        <v>127</v>
      </c>
      <c r="B40" s="188" t="str">
        <f>IF(ISNA(VLOOKUP($F40,DECLARATIONS!C$5:D$292,2,FALSE)),"",IF(VLOOKUP($F40,DECLARATIONS!C$5:D$292,2,FALSE)="","NOT DECLARED",IF(ISNA(_xlfn.TEXTBEFORE(VLOOKUP($F40,DECLARATIONS!C$5:D$292,2,FALSE)," ")),VLOOKUP($F40,DECLARATIONS!C$5:D$292,2,FALSE),_xlfn.TEXTBEFORE(VLOOKUP($F40,DECLARATIONS!C$5:D$292,2,FALSE)," "))))</f>
        <v/>
      </c>
      <c r="C40" s="188" t="str">
        <f>IF(ISNA(VLOOKUP($F40,DECLARATIONS!C$5:D$292,2,FALSE)),"",IF(VLOOKUP($F40,DECLARATIONS!C$5:D$292,2,FALSE)="","NOT DECLARED",IF(ISNA(_xlfn.TEXTAFTER(VLOOKUP($F40,DECLARATIONS!C$5:D$292,2,FALSE)," ")),VLOOKUP($F40,DECLARATIONS!C$5:D$292,2,FALSE),_xlfn.TEXTAFTER(VLOOKUP($F40,DECLARATIONS!C$5:D$292,2,FALSE)," "))))</f>
        <v/>
      </c>
      <c r="D40" s="188" t="str">
        <f>IF(ISNA(VLOOKUP($F40,DECLARATIONS!$C$5:$G$292,5,FALSE)),"",IF(VLOOKUP($F40,DECLARATIONS!$C$5:$G$292,5,FALSE)="","NOT DECLARED",VLOOKUP($F40,DECLARATIONS!$C$5:$G$292,5,FALSE)))</f>
        <v/>
      </c>
      <c r="E40" s="188" t="str">
        <f>IF(ISNA(VLOOKUP($F40,DECLARATIONS!$C$5:$F$292,4,FALSE)),"",IF(VLOOKUP($F40,DECLARATIONS!$C$5:$F$292,4,FALSE)="","NOT DECLARED",VLOOKUP($F40,DECLARATIONS!$C$5:$F$292,4,FALSE)&amp;LEFT(VLOOKUP($F40,DECLARATIONS!$C$5:$H$292,6,FALSE))))</f>
        <v/>
      </c>
      <c r="F40" s="91"/>
      <c r="G40" s="195"/>
      <c r="H40" s="188" t="str">
        <f>IF(ISNA(VLOOKUP(F40,DECLARATIONS!C$5:D$292,2,FALSE)),"",IF(VLOOKUP(F40,DECLARATIONS!C$5:D$292,2,FALSE)="","NOT DECLARED",VLOOKUP(F40,DECLARATIONS!C$5:D$292,2,FALSE)))</f>
        <v/>
      </c>
      <c r="I40" s="186">
        <f>IF(LOWER(LEFT(G40,1))="n",1,VLOOKUP(G40,ScoringTable!D$2:I$95,6))</f>
        <v>0</v>
      </c>
      <c r="J40" s="186" t="str" cm="1">
        <f t="array" ref="J40">IF(OR(ISBLANK(G40),G40=0), "", IF(NOT(ISNUMBER(G40)), "Not a valid distance", IF(E40="","", IF(RIGHT(E40)="B", _xlfn.IFS(G40&lt;Data!$Z$9,"...",G40&lt;Data!$AA$9,"Stage 1",G40&lt;Data!$AB$9,"Stage 2",G40&lt;Data!$AC$9,"Stage 3",G40&lt;Data!$AD$9,"Stage 4",G40&lt;Data!$AE$9,"Stage 5",G40&lt;Data!$AF$9,"Stage 6",G40&lt;Data!$AG$9,"Stage 7",G40&lt;Data!$AH$9,"Stage 8",G40&gt;=Data!$AH$9,"Stage 9"), _xlfn.IFS(G40&lt;Data!$Z$20,"...",G40&lt;Data!$AA$20,"Stage 1",G40&lt;Data!$AB$20,"Stage 2",G40&lt;Data!$AC$20,"Stage 3",G40&lt;Data!$AD$20,"Stage 4",G40&lt;Data!$AE$20,"Stage 5",G40&lt;Data!$AF$20,"Stage 6",G40&lt;Data!$AG$20,"Stage 7",G40&lt;Data!$AH$20,"Stage 8",G40&gt;=Data!$AH$20,"Stage 9")))))</f>
        <v/>
      </c>
      <c r="K40" s="266" t="str" cm="1">
        <f t="array" ref="K40">IFERROR(_xlfn.IFNA(
                      _xlfn.IFS(
                      G40="", "",
                      AND(E40="U9B",G40&gt;=Data!$AI$9), "U9 Boys record",
                      AND(E40="U11B",G40&gt;=Data!$AI$15), "U11 Boys record",
                      AND(E40="U9G",G40&gt;=Data!$AI$20), "U9 Girls record",
                      AND(E40="U11G",G40&gt;=Data!$AI$26), "U11 Girls record"
                       ),""), "")</f>
        <v/>
      </c>
    </row>
    <row r="41" spans="1:11" s="11" customFormat="1" ht="16" customHeight="1">
      <c r="A41" s="187" t="s">
        <v>127</v>
      </c>
      <c r="B41" s="188" t="str">
        <f>IF(ISNA(VLOOKUP($F41,DECLARATIONS!C$5:D$292,2,FALSE)),"",IF(VLOOKUP($F41,DECLARATIONS!C$5:D$292,2,FALSE)="","NOT DECLARED",IF(ISNA(_xlfn.TEXTBEFORE(VLOOKUP($F41,DECLARATIONS!C$5:D$292,2,FALSE)," ")),VLOOKUP($F41,DECLARATIONS!C$5:D$292,2,FALSE),_xlfn.TEXTBEFORE(VLOOKUP($F41,DECLARATIONS!C$5:D$292,2,FALSE)," "))))</f>
        <v/>
      </c>
      <c r="C41" s="188" t="str">
        <f>IF(ISNA(VLOOKUP($F41,DECLARATIONS!C$5:D$292,2,FALSE)),"",IF(VLOOKUP($F41,DECLARATIONS!C$5:D$292,2,FALSE)="","NOT DECLARED",IF(ISNA(_xlfn.TEXTAFTER(VLOOKUP($F41,DECLARATIONS!C$5:D$292,2,FALSE)," ")),VLOOKUP($F41,DECLARATIONS!C$5:D$292,2,FALSE),_xlfn.TEXTAFTER(VLOOKUP($F41,DECLARATIONS!C$5:D$292,2,FALSE)," "))))</f>
        <v/>
      </c>
      <c r="D41" s="188" t="str">
        <f>IF(ISNA(VLOOKUP($F41,DECLARATIONS!$C$5:$G$292,5,FALSE)),"",IF(VLOOKUP($F41,DECLARATIONS!$C$5:$G$292,5,FALSE)="","NOT DECLARED",VLOOKUP($F41,DECLARATIONS!$C$5:$G$292,5,FALSE)))</f>
        <v/>
      </c>
      <c r="E41" s="188" t="str">
        <f>IF(ISNA(VLOOKUP($F41,DECLARATIONS!$C$5:$F$292,4,FALSE)),"",IF(VLOOKUP($F41,DECLARATIONS!$C$5:$F$292,4,FALSE)="","NOT DECLARED",VLOOKUP($F41,DECLARATIONS!$C$5:$F$292,4,FALSE)&amp;LEFT(VLOOKUP($F41,DECLARATIONS!$C$5:$H$292,6,FALSE))))</f>
        <v/>
      </c>
      <c r="F41" s="91"/>
      <c r="G41" s="195"/>
      <c r="H41" s="188" t="str">
        <f>IF(ISNA(VLOOKUP(F41,DECLARATIONS!C$5:D$292,2,FALSE)),"",IF(VLOOKUP(F41,DECLARATIONS!C$5:D$292,2,FALSE)="","NOT DECLARED",VLOOKUP(F41,DECLARATIONS!C$5:D$292,2,FALSE)))</f>
        <v/>
      </c>
      <c r="I41" s="186">
        <f>IF(LOWER(LEFT(G41,1))="n",1,VLOOKUP(G41,ScoringTable!D$2:I$95,6))</f>
        <v>0</v>
      </c>
      <c r="J41" s="186" t="str" cm="1">
        <f t="array" ref="J41">IF(OR(ISBLANK(G41),G41=0), "", IF(NOT(ISNUMBER(G41)), "Not a valid distance", IF(E41="","", IF(RIGHT(E41)="B", _xlfn.IFS(G41&lt;Data!$Z$9,"...",G41&lt;Data!$AA$9,"Stage 1",G41&lt;Data!$AB$9,"Stage 2",G41&lt;Data!$AC$9,"Stage 3",G41&lt;Data!$AD$9,"Stage 4",G41&lt;Data!$AE$9,"Stage 5",G41&lt;Data!$AF$9,"Stage 6",G41&lt;Data!$AG$9,"Stage 7",G41&lt;Data!$AH$9,"Stage 8",G41&gt;=Data!$AH$9,"Stage 9"), _xlfn.IFS(G41&lt;Data!$Z$20,"...",G41&lt;Data!$AA$20,"Stage 1",G41&lt;Data!$AB$20,"Stage 2",G41&lt;Data!$AC$20,"Stage 3",G41&lt;Data!$AD$20,"Stage 4",G41&lt;Data!$AE$20,"Stage 5",G41&lt;Data!$AF$20,"Stage 6",G41&lt;Data!$AG$20,"Stage 7",G41&lt;Data!$AH$20,"Stage 8",G41&gt;=Data!$AH$20,"Stage 9")))))</f>
        <v/>
      </c>
      <c r="K41" s="266" t="str" cm="1">
        <f t="array" ref="K41">IFERROR(_xlfn.IFNA(
                      _xlfn.IFS(
                      G41="", "",
                      AND(E41="U9B",G41&gt;=Data!$AI$9), "U9 Boys record",
                      AND(E41="U11B",G41&gt;=Data!$AI$15), "U11 Boys record",
                      AND(E41="U9G",G41&gt;=Data!$AI$20), "U9 Girls record",
                      AND(E41="U11G",G41&gt;=Data!$AI$26), "U11 Girls record"
                       ),""), "")</f>
        <v/>
      </c>
    </row>
    <row r="42" spans="1:11" s="11" customFormat="1" ht="16" customHeight="1">
      <c r="A42" s="187" t="s">
        <v>127</v>
      </c>
      <c r="B42" s="188" t="str">
        <f>IF(ISNA(VLOOKUP($F42,DECLARATIONS!C$5:D$292,2,FALSE)),"",IF(VLOOKUP($F42,DECLARATIONS!C$5:D$292,2,FALSE)="","NOT DECLARED",IF(ISNA(_xlfn.TEXTBEFORE(VLOOKUP($F42,DECLARATIONS!C$5:D$292,2,FALSE)," ")),VLOOKUP($F42,DECLARATIONS!C$5:D$292,2,FALSE),_xlfn.TEXTBEFORE(VLOOKUP($F42,DECLARATIONS!C$5:D$292,2,FALSE)," "))))</f>
        <v/>
      </c>
      <c r="C42" s="188" t="str">
        <f>IF(ISNA(VLOOKUP($F42,DECLARATIONS!C$5:D$292,2,FALSE)),"",IF(VLOOKUP($F42,DECLARATIONS!C$5:D$292,2,FALSE)="","NOT DECLARED",IF(ISNA(_xlfn.TEXTAFTER(VLOOKUP($F42,DECLARATIONS!C$5:D$292,2,FALSE)," ")),VLOOKUP($F42,DECLARATIONS!C$5:D$292,2,FALSE),_xlfn.TEXTAFTER(VLOOKUP($F42,DECLARATIONS!C$5:D$292,2,FALSE)," "))))</f>
        <v/>
      </c>
      <c r="D42" s="188" t="str">
        <f>IF(ISNA(VLOOKUP($F42,DECLARATIONS!$C$5:$G$292,5,FALSE)),"",IF(VLOOKUP($F42,DECLARATIONS!$C$5:$G$292,5,FALSE)="","NOT DECLARED",VLOOKUP($F42,DECLARATIONS!$C$5:$G$292,5,FALSE)))</f>
        <v/>
      </c>
      <c r="E42" s="188" t="str">
        <f>IF(ISNA(VLOOKUP($F42,DECLARATIONS!$C$5:$F$292,4,FALSE)),"",IF(VLOOKUP($F42,DECLARATIONS!$C$5:$F$292,4,FALSE)="","NOT DECLARED",VLOOKUP($F42,DECLARATIONS!$C$5:$F$292,4,FALSE)&amp;LEFT(VLOOKUP($F42,DECLARATIONS!$C$5:$H$292,6,FALSE))))</f>
        <v/>
      </c>
      <c r="F42" s="91"/>
      <c r="G42" s="195"/>
      <c r="H42" s="188" t="str">
        <f>IF(ISNA(VLOOKUP(F42,DECLARATIONS!C$5:D$292,2,FALSE)),"",IF(VLOOKUP(F42,DECLARATIONS!C$5:D$292,2,FALSE)="","NOT DECLARED",VLOOKUP(F42,DECLARATIONS!C$5:D$292,2,FALSE)))</f>
        <v/>
      </c>
      <c r="I42" s="186">
        <f>IF(LOWER(LEFT(G42,1))="n",1,VLOOKUP(G42,ScoringTable!D$2:I$95,6))</f>
        <v>0</v>
      </c>
      <c r="J42" s="186" t="str" cm="1">
        <f t="array" ref="J42">IF(OR(ISBLANK(G42),G42=0), "", IF(NOT(ISNUMBER(G42)), "Not a valid distance", IF(E42="","", IF(RIGHT(E42)="B", _xlfn.IFS(G42&lt;Data!$Z$9,"...",G42&lt;Data!$AA$9,"Stage 1",G42&lt;Data!$AB$9,"Stage 2",G42&lt;Data!$AC$9,"Stage 3",G42&lt;Data!$AD$9,"Stage 4",G42&lt;Data!$AE$9,"Stage 5",G42&lt;Data!$AF$9,"Stage 6",G42&lt;Data!$AG$9,"Stage 7",G42&lt;Data!$AH$9,"Stage 8",G42&gt;=Data!$AH$9,"Stage 9"), _xlfn.IFS(G42&lt;Data!$Z$20,"...",G42&lt;Data!$AA$20,"Stage 1",G42&lt;Data!$AB$20,"Stage 2",G42&lt;Data!$AC$20,"Stage 3",G42&lt;Data!$AD$20,"Stage 4",G42&lt;Data!$AE$20,"Stage 5",G42&lt;Data!$AF$20,"Stage 6",G42&lt;Data!$AG$20,"Stage 7",G42&lt;Data!$AH$20,"Stage 8",G42&gt;=Data!$AH$20,"Stage 9")))))</f>
        <v/>
      </c>
      <c r="K42" s="266" t="str" cm="1">
        <f t="array" ref="K42">IFERROR(_xlfn.IFNA(
                      _xlfn.IFS(
                      G42="", "",
                      AND(E42="U9B",G42&gt;=Data!$AI$9), "U9 Boys record",
                      AND(E42="U11B",G42&gt;=Data!$AI$15), "U11 Boys record",
                      AND(E42="U9G",G42&gt;=Data!$AI$20), "U9 Girls record",
                      AND(E42="U11G",G42&gt;=Data!$AI$26), "U11 Girls record"
                       ),""), "")</f>
        <v/>
      </c>
    </row>
    <row r="43" spans="1:11" s="11" customFormat="1" ht="16" customHeight="1">
      <c r="A43" s="187" t="s">
        <v>127</v>
      </c>
      <c r="B43" s="188" t="str">
        <f>IF(ISNA(VLOOKUP($F43,DECLARATIONS!C$5:D$292,2,FALSE)),"",IF(VLOOKUP($F43,DECLARATIONS!C$5:D$292,2,FALSE)="","NOT DECLARED",IF(ISNA(_xlfn.TEXTBEFORE(VLOOKUP($F43,DECLARATIONS!C$5:D$292,2,FALSE)," ")),VLOOKUP($F43,DECLARATIONS!C$5:D$292,2,FALSE),_xlfn.TEXTBEFORE(VLOOKUP($F43,DECLARATIONS!C$5:D$292,2,FALSE)," "))))</f>
        <v/>
      </c>
      <c r="C43" s="188" t="str">
        <f>IF(ISNA(VLOOKUP($F43,DECLARATIONS!C$5:D$292,2,FALSE)),"",IF(VLOOKUP($F43,DECLARATIONS!C$5:D$292,2,FALSE)="","NOT DECLARED",IF(ISNA(_xlfn.TEXTAFTER(VLOOKUP($F43,DECLARATIONS!C$5:D$292,2,FALSE)," ")),VLOOKUP($F43,DECLARATIONS!C$5:D$292,2,FALSE),_xlfn.TEXTAFTER(VLOOKUP($F43,DECLARATIONS!C$5:D$292,2,FALSE)," "))))</f>
        <v/>
      </c>
      <c r="D43" s="188" t="str">
        <f>IF(ISNA(VLOOKUP($F43,DECLARATIONS!$C$5:$G$292,5,FALSE)),"",IF(VLOOKUP($F43,DECLARATIONS!$C$5:$G$292,5,FALSE)="","NOT DECLARED",VLOOKUP($F43,DECLARATIONS!$C$5:$G$292,5,FALSE)))</f>
        <v/>
      </c>
      <c r="E43" s="188" t="str">
        <f>IF(ISNA(VLOOKUP($F43,DECLARATIONS!$C$5:$F$292,4,FALSE)),"",IF(VLOOKUP($F43,DECLARATIONS!$C$5:$F$292,4,FALSE)="","NOT DECLARED",VLOOKUP($F43,DECLARATIONS!$C$5:$F$292,4,FALSE)&amp;LEFT(VLOOKUP($F43,DECLARATIONS!$C$5:$H$292,6,FALSE))))</f>
        <v/>
      </c>
      <c r="F43" s="91"/>
      <c r="G43" s="195"/>
      <c r="H43" s="188" t="str">
        <f>IF(ISNA(VLOOKUP(F43,DECLARATIONS!C$5:D$292,2,FALSE)),"",IF(VLOOKUP(F43,DECLARATIONS!C$5:D$292,2,FALSE)="","NOT DECLARED",VLOOKUP(F43,DECLARATIONS!C$5:D$292,2,FALSE)))</f>
        <v/>
      </c>
      <c r="I43" s="186">
        <f>IF(LOWER(LEFT(G43,1))="n",1,VLOOKUP(G43,ScoringTable!D$2:I$95,6))</f>
        <v>0</v>
      </c>
      <c r="J43" s="186" t="str" cm="1">
        <f t="array" ref="J43">IF(OR(ISBLANK(G43),G43=0), "", IF(NOT(ISNUMBER(G43)), "Not a valid distance", IF(E43="","", IF(RIGHT(E43)="B", _xlfn.IFS(G43&lt;Data!$Z$9,"...",G43&lt;Data!$AA$9,"Stage 1",G43&lt;Data!$AB$9,"Stage 2",G43&lt;Data!$AC$9,"Stage 3",G43&lt;Data!$AD$9,"Stage 4",G43&lt;Data!$AE$9,"Stage 5",G43&lt;Data!$AF$9,"Stage 6",G43&lt;Data!$AG$9,"Stage 7",G43&lt;Data!$AH$9,"Stage 8",G43&gt;=Data!$AH$9,"Stage 9"), _xlfn.IFS(G43&lt;Data!$Z$20,"...",G43&lt;Data!$AA$20,"Stage 1",G43&lt;Data!$AB$20,"Stage 2",G43&lt;Data!$AC$20,"Stage 3",G43&lt;Data!$AD$20,"Stage 4",G43&lt;Data!$AE$20,"Stage 5",G43&lt;Data!$AF$20,"Stage 6",G43&lt;Data!$AG$20,"Stage 7",G43&lt;Data!$AH$20,"Stage 8",G43&gt;=Data!$AH$20,"Stage 9")))))</f>
        <v/>
      </c>
      <c r="K43" s="266" t="str" cm="1">
        <f t="array" ref="K43">IFERROR(_xlfn.IFNA(
                      _xlfn.IFS(
                      G43="", "",
                      AND(E43="U9B",G43&gt;=Data!$AI$9), "U9 Boys record",
                      AND(E43="U11B",G43&gt;=Data!$AI$15), "U11 Boys record",
                      AND(E43="U9G",G43&gt;=Data!$AI$20), "U9 Girls record",
                      AND(E43="U11G",G43&gt;=Data!$AI$26), "U11 Girls record"
                       ),""), "")</f>
        <v/>
      </c>
    </row>
    <row r="44" spans="1:11" s="11" customFormat="1" ht="16" customHeight="1">
      <c r="A44" s="187" t="s">
        <v>127</v>
      </c>
      <c r="B44" s="188" t="str">
        <f>IF(ISNA(VLOOKUP($F44,DECLARATIONS!C$5:D$292,2,FALSE)),"",IF(VLOOKUP($F44,DECLARATIONS!C$5:D$292,2,FALSE)="","NOT DECLARED",IF(ISNA(_xlfn.TEXTBEFORE(VLOOKUP($F44,DECLARATIONS!C$5:D$292,2,FALSE)," ")),VLOOKUP($F44,DECLARATIONS!C$5:D$292,2,FALSE),_xlfn.TEXTBEFORE(VLOOKUP($F44,DECLARATIONS!C$5:D$292,2,FALSE)," "))))</f>
        <v/>
      </c>
      <c r="C44" s="188" t="str">
        <f>IF(ISNA(VLOOKUP($F44,DECLARATIONS!C$5:D$292,2,FALSE)),"",IF(VLOOKUP($F44,DECLARATIONS!C$5:D$292,2,FALSE)="","NOT DECLARED",IF(ISNA(_xlfn.TEXTAFTER(VLOOKUP($F44,DECLARATIONS!C$5:D$292,2,FALSE)," ")),VLOOKUP($F44,DECLARATIONS!C$5:D$292,2,FALSE),_xlfn.TEXTAFTER(VLOOKUP($F44,DECLARATIONS!C$5:D$292,2,FALSE)," "))))</f>
        <v/>
      </c>
      <c r="D44" s="188" t="str">
        <f>IF(ISNA(VLOOKUP($F44,DECLARATIONS!$C$5:$G$292,5,FALSE)),"",IF(VLOOKUP($F44,DECLARATIONS!$C$5:$G$292,5,FALSE)="","NOT DECLARED",VLOOKUP($F44,DECLARATIONS!$C$5:$G$292,5,FALSE)))</f>
        <v/>
      </c>
      <c r="E44" s="188" t="str">
        <f>IF(ISNA(VLOOKUP($F44,DECLARATIONS!$C$5:$F$292,4,FALSE)),"",IF(VLOOKUP($F44,DECLARATIONS!$C$5:$F$292,4,FALSE)="","NOT DECLARED",VLOOKUP($F44,DECLARATIONS!$C$5:$F$292,4,FALSE)&amp;LEFT(VLOOKUP($F44,DECLARATIONS!$C$5:$H$292,6,FALSE))))</f>
        <v/>
      </c>
      <c r="F44" s="91"/>
      <c r="G44" s="195"/>
      <c r="H44" s="188" t="str">
        <f>IF(ISNA(VLOOKUP(F44,DECLARATIONS!C$5:D$292,2,FALSE)),"",IF(VLOOKUP(F44,DECLARATIONS!C$5:D$292,2,FALSE)="","NOT DECLARED",VLOOKUP(F44,DECLARATIONS!C$5:D$292,2,FALSE)))</f>
        <v/>
      </c>
      <c r="I44" s="186">
        <f>IF(LOWER(LEFT(G44,1))="n",1,VLOOKUP(G44,ScoringTable!D$2:I$95,6))</f>
        <v>0</v>
      </c>
      <c r="J44" s="186" t="str" cm="1">
        <f t="array" ref="J44">IF(OR(ISBLANK(G44),G44=0), "", IF(NOT(ISNUMBER(G44)), "Not a valid distance", IF(E44="","", IF(RIGHT(E44)="B", _xlfn.IFS(G44&lt;Data!$Z$9,"...",G44&lt;Data!$AA$9,"Stage 1",G44&lt;Data!$AB$9,"Stage 2",G44&lt;Data!$AC$9,"Stage 3",G44&lt;Data!$AD$9,"Stage 4",G44&lt;Data!$AE$9,"Stage 5",G44&lt;Data!$AF$9,"Stage 6",G44&lt;Data!$AG$9,"Stage 7",G44&lt;Data!$AH$9,"Stage 8",G44&gt;=Data!$AH$9,"Stage 9"), _xlfn.IFS(G44&lt;Data!$Z$20,"...",G44&lt;Data!$AA$20,"Stage 1",G44&lt;Data!$AB$20,"Stage 2",G44&lt;Data!$AC$20,"Stage 3",G44&lt;Data!$AD$20,"Stage 4",G44&lt;Data!$AE$20,"Stage 5",G44&lt;Data!$AF$20,"Stage 6",G44&lt;Data!$AG$20,"Stage 7",G44&lt;Data!$AH$20,"Stage 8",G44&gt;=Data!$AH$20,"Stage 9")))))</f>
        <v/>
      </c>
      <c r="K44" s="266" t="str" cm="1">
        <f t="array" ref="K44">IFERROR(_xlfn.IFNA(
                      _xlfn.IFS(
                      G44="", "",
                      AND(E44="U9B",G44&gt;=Data!$AI$9), "U9 Boys record",
                      AND(E44="U11B",G44&gt;=Data!$AI$15), "U11 Boys record",
                      AND(E44="U9G",G44&gt;=Data!$AI$20), "U9 Girls record",
                      AND(E44="U11G",G44&gt;=Data!$AI$26), "U11 Girls record"
                       ),""), "")</f>
        <v/>
      </c>
    </row>
    <row r="45" spans="1:11" s="11" customFormat="1" ht="16" customHeight="1">
      <c r="A45" s="187" t="s">
        <v>127</v>
      </c>
      <c r="B45" s="188" t="str">
        <f>IF(ISNA(VLOOKUP($F45,DECLARATIONS!C$5:D$292,2,FALSE)),"",IF(VLOOKUP($F45,DECLARATIONS!C$5:D$292,2,FALSE)="","NOT DECLARED",IF(ISNA(_xlfn.TEXTBEFORE(VLOOKUP($F45,DECLARATIONS!C$5:D$292,2,FALSE)," ")),VLOOKUP($F45,DECLARATIONS!C$5:D$292,2,FALSE),_xlfn.TEXTBEFORE(VLOOKUP($F45,DECLARATIONS!C$5:D$292,2,FALSE)," "))))</f>
        <v/>
      </c>
      <c r="C45" s="188" t="str">
        <f>IF(ISNA(VLOOKUP($F45,DECLARATIONS!C$5:D$292,2,FALSE)),"",IF(VLOOKUP($F45,DECLARATIONS!C$5:D$292,2,FALSE)="","NOT DECLARED",IF(ISNA(_xlfn.TEXTAFTER(VLOOKUP($F45,DECLARATIONS!C$5:D$292,2,FALSE)," ")),VLOOKUP($F45,DECLARATIONS!C$5:D$292,2,FALSE),_xlfn.TEXTAFTER(VLOOKUP($F45,DECLARATIONS!C$5:D$292,2,FALSE)," "))))</f>
        <v/>
      </c>
      <c r="D45" s="188" t="str">
        <f>IF(ISNA(VLOOKUP($F45,DECLARATIONS!$C$5:$G$292,5,FALSE)),"",IF(VLOOKUP($F45,DECLARATIONS!$C$5:$G$292,5,FALSE)="","NOT DECLARED",VLOOKUP($F45,DECLARATIONS!$C$5:$G$292,5,FALSE)))</f>
        <v/>
      </c>
      <c r="E45" s="188" t="str">
        <f>IF(ISNA(VLOOKUP($F45,DECLARATIONS!$C$5:$F$292,4,FALSE)),"",IF(VLOOKUP($F45,DECLARATIONS!$C$5:$F$292,4,FALSE)="","NOT DECLARED",VLOOKUP($F45,DECLARATIONS!$C$5:$F$292,4,FALSE)&amp;LEFT(VLOOKUP($F45,DECLARATIONS!$C$5:$H$292,6,FALSE))))</f>
        <v/>
      </c>
      <c r="F45" s="91"/>
      <c r="G45" s="195"/>
      <c r="H45" s="188" t="str">
        <f>IF(ISNA(VLOOKUP(F45,DECLARATIONS!C$5:D$292,2,FALSE)),"",IF(VLOOKUP(F45,DECLARATIONS!C$5:D$292,2,FALSE)="","NOT DECLARED",VLOOKUP(F45,DECLARATIONS!C$5:D$292,2,FALSE)))</f>
        <v/>
      </c>
      <c r="I45" s="186">
        <f>IF(LOWER(LEFT(G45,1))="n",1,VLOOKUP(G45,ScoringTable!D$2:I$95,6))</f>
        <v>0</v>
      </c>
      <c r="J45" s="186" t="str" cm="1">
        <f t="array" ref="J45">IF(OR(ISBLANK(G45),G45=0), "", IF(NOT(ISNUMBER(G45)), "Not a valid distance", IF(E45="","", IF(RIGHT(E45)="B", _xlfn.IFS(G45&lt;Data!$Z$9,"...",G45&lt;Data!$AA$9,"Stage 1",G45&lt;Data!$AB$9,"Stage 2",G45&lt;Data!$AC$9,"Stage 3",G45&lt;Data!$AD$9,"Stage 4",G45&lt;Data!$AE$9,"Stage 5",G45&lt;Data!$AF$9,"Stage 6",G45&lt;Data!$AG$9,"Stage 7",G45&lt;Data!$AH$9,"Stage 8",G45&gt;=Data!$AH$9,"Stage 9"), _xlfn.IFS(G45&lt;Data!$Z$20,"...",G45&lt;Data!$AA$20,"Stage 1",G45&lt;Data!$AB$20,"Stage 2",G45&lt;Data!$AC$20,"Stage 3",G45&lt;Data!$AD$20,"Stage 4",G45&lt;Data!$AE$20,"Stage 5",G45&lt;Data!$AF$20,"Stage 6",G45&lt;Data!$AG$20,"Stage 7",G45&lt;Data!$AH$20,"Stage 8",G45&gt;=Data!$AH$20,"Stage 9")))))</f>
        <v/>
      </c>
      <c r="K45" s="266" t="str" cm="1">
        <f t="array" ref="K45">IFERROR(_xlfn.IFNA(
                      _xlfn.IFS(
                      G45="", "",
                      AND(E45="U9B",G45&gt;=Data!$AI$9), "U9 Boys record",
                      AND(E45="U11B",G45&gt;=Data!$AI$15), "U11 Boys record",
                      AND(E45="U9G",G45&gt;=Data!$AI$20), "U9 Girls record",
                      AND(E45="U11G",G45&gt;=Data!$AI$26), "U11 Girls record"
                       ),""), "")</f>
        <v/>
      </c>
    </row>
    <row r="46" spans="1:11" s="11" customFormat="1" ht="16" customHeight="1">
      <c r="A46" s="187" t="s">
        <v>127</v>
      </c>
      <c r="B46" s="188" t="str">
        <f>IF(ISNA(VLOOKUP($F46,DECLARATIONS!C$5:D$292,2,FALSE)),"",IF(VLOOKUP($F46,DECLARATIONS!C$5:D$292,2,FALSE)="","NOT DECLARED",IF(ISNA(_xlfn.TEXTBEFORE(VLOOKUP($F46,DECLARATIONS!C$5:D$292,2,FALSE)," ")),VLOOKUP($F46,DECLARATIONS!C$5:D$292,2,FALSE),_xlfn.TEXTBEFORE(VLOOKUP($F46,DECLARATIONS!C$5:D$292,2,FALSE)," "))))</f>
        <v/>
      </c>
      <c r="C46" s="188" t="str">
        <f>IF(ISNA(VLOOKUP($F46,DECLARATIONS!C$5:D$292,2,FALSE)),"",IF(VLOOKUP($F46,DECLARATIONS!C$5:D$292,2,FALSE)="","NOT DECLARED",IF(ISNA(_xlfn.TEXTAFTER(VLOOKUP($F46,DECLARATIONS!C$5:D$292,2,FALSE)," ")),VLOOKUP($F46,DECLARATIONS!C$5:D$292,2,FALSE),_xlfn.TEXTAFTER(VLOOKUP($F46,DECLARATIONS!C$5:D$292,2,FALSE)," "))))</f>
        <v/>
      </c>
      <c r="D46" s="188" t="str">
        <f>IF(ISNA(VLOOKUP($F46,DECLARATIONS!$C$5:$G$292,5,FALSE)),"",IF(VLOOKUP($F46,DECLARATIONS!$C$5:$G$292,5,FALSE)="","NOT DECLARED",VLOOKUP($F46,DECLARATIONS!$C$5:$G$292,5,FALSE)))</f>
        <v/>
      </c>
      <c r="E46" s="188" t="str">
        <f>IF(ISNA(VLOOKUP($F46,DECLARATIONS!$C$5:$F$292,4,FALSE)),"",IF(VLOOKUP($F46,DECLARATIONS!$C$5:$F$292,4,FALSE)="","NOT DECLARED",VLOOKUP($F46,DECLARATIONS!$C$5:$F$292,4,FALSE)&amp;LEFT(VLOOKUP($F46,DECLARATIONS!$C$5:$H$292,6,FALSE))))</f>
        <v/>
      </c>
      <c r="F46" s="91"/>
      <c r="G46" s="195"/>
      <c r="H46" s="188" t="str">
        <f>IF(ISNA(VLOOKUP(F46,DECLARATIONS!C$5:D$292,2,FALSE)),"",IF(VLOOKUP(F46,DECLARATIONS!C$5:D$292,2,FALSE)="","NOT DECLARED",VLOOKUP(F46,DECLARATIONS!C$5:D$292,2,FALSE)))</f>
        <v/>
      </c>
      <c r="I46" s="186">
        <f>IF(LOWER(LEFT(G46,1))="n",1,VLOOKUP(G46,ScoringTable!D$2:I$95,6))</f>
        <v>0</v>
      </c>
      <c r="J46" s="186" t="str" cm="1">
        <f t="array" ref="J46">IF(OR(ISBLANK(G46),G46=0), "", IF(NOT(ISNUMBER(G46)), "Not a valid distance", IF(E46="","", IF(RIGHT(E46)="B", _xlfn.IFS(G46&lt;Data!$Z$9,"...",G46&lt;Data!$AA$9,"Stage 1",G46&lt;Data!$AB$9,"Stage 2",G46&lt;Data!$AC$9,"Stage 3",G46&lt;Data!$AD$9,"Stage 4",G46&lt;Data!$AE$9,"Stage 5",G46&lt;Data!$AF$9,"Stage 6",G46&lt;Data!$AG$9,"Stage 7",G46&lt;Data!$AH$9,"Stage 8",G46&gt;=Data!$AH$9,"Stage 9"), _xlfn.IFS(G46&lt;Data!$Z$20,"...",G46&lt;Data!$AA$20,"Stage 1",G46&lt;Data!$AB$20,"Stage 2",G46&lt;Data!$AC$20,"Stage 3",G46&lt;Data!$AD$20,"Stage 4",G46&lt;Data!$AE$20,"Stage 5",G46&lt;Data!$AF$20,"Stage 6",G46&lt;Data!$AG$20,"Stage 7",G46&lt;Data!$AH$20,"Stage 8",G46&gt;=Data!$AH$20,"Stage 9")))))</f>
        <v/>
      </c>
      <c r="K46" s="266" t="str" cm="1">
        <f t="array" ref="K46">IFERROR(_xlfn.IFNA(
                      _xlfn.IFS(
                      G46="", "",
                      AND(E46="U9B",G46&gt;=Data!$AI$9), "U9 Boys record",
                      AND(E46="U11B",G46&gt;=Data!$AI$15), "U11 Boys record",
                      AND(E46="U9G",G46&gt;=Data!$AI$20), "U9 Girls record",
                      AND(E46="U11G",G46&gt;=Data!$AI$26), "U11 Girls record"
                       ),""), "")</f>
        <v/>
      </c>
    </row>
    <row r="47" spans="1:11" s="11" customFormat="1" ht="16" customHeight="1">
      <c r="A47" s="187" t="s">
        <v>127</v>
      </c>
      <c r="B47" s="188" t="str">
        <f>IF(ISNA(VLOOKUP($F47,DECLARATIONS!C$5:D$292,2,FALSE)),"",IF(VLOOKUP($F47,DECLARATIONS!C$5:D$292,2,FALSE)="","NOT DECLARED",IF(ISNA(_xlfn.TEXTBEFORE(VLOOKUP($F47,DECLARATIONS!C$5:D$292,2,FALSE)," ")),VLOOKUP($F47,DECLARATIONS!C$5:D$292,2,FALSE),_xlfn.TEXTBEFORE(VLOOKUP($F47,DECLARATIONS!C$5:D$292,2,FALSE)," "))))</f>
        <v/>
      </c>
      <c r="C47" s="188" t="str">
        <f>IF(ISNA(VLOOKUP($F47,DECLARATIONS!C$5:D$292,2,FALSE)),"",IF(VLOOKUP($F47,DECLARATIONS!C$5:D$292,2,FALSE)="","NOT DECLARED",IF(ISNA(_xlfn.TEXTAFTER(VLOOKUP($F47,DECLARATIONS!C$5:D$292,2,FALSE)," ")),VLOOKUP($F47,DECLARATIONS!C$5:D$292,2,FALSE),_xlfn.TEXTAFTER(VLOOKUP($F47,DECLARATIONS!C$5:D$292,2,FALSE)," "))))</f>
        <v/>
      </c>
      <c r="D47" s="188" t="str">
        <f>IF(ISNA(VLOOKUP($F47,DECLARATIONS!$C$5:$G$292,5,FALSE)),"",IF(VLOOKUP($F47,DECLARATIONS!$C$5:$G$292,5,FALSE)="","NOT DECLARED",VLOOKUP($F47,DECLARATIONS!$C$5:$G$292,5,FALSE)))</f>
        <v/>
      </c>
      <c r="E47" s="188" t="str">
        <f>IF(ISNA(VLOOKUP($F47,DECLARATIONS!$C$5:$F$292,4,FALSE)),"",IF(VLOOKUP($F47,DECLARATIONS!$C$5:$F$292,4,FALSE)="","NOT DECLARED",VLOOKUP($F47,DECLARATIONS!$C$5:$F$292,4,FALSE)&amp;LEFT(VLOOKUP($F47,DECLARATIONS!$C$5:$H$292,6,FALSE))))</f>
        <v/>
      </c>
      <c r="F47" s="91"/>
      <c r="G47" s="195"/>
      <c r="H47" s="188" t="str">
        <f>IF(ISNA(VLOOKUP(F47,DECLARATIONS!C$5:D$292,2,FALSE)),"",IF(VLOOKUP(F47,DECLARATIONS!C$5:D$292,2,FALSE)="","NOT DECLARED",VLOOKUP(F47,DECLARATIONS!C$5:D$292,2,FALSE)))</f>
        <v/>
      </c>
      <c r="I47" s="186">
        <f>IF(LOWER(LEFT(G47,1))="n",1,VLOOKUP(G47,ScoringTable!D$2:I$95,6))</f>
        <v>0</v>
      </c>
      <c r="J47" s="186" t="str" cm="1">
        <f t="array" ref="J47">IF(OR(ISBLANK(G47),G47=0), "", IF(NOT(ISNUMBER(G47)), "Not a valid distance", IF(E47="","", IF(RIGHT(E47)="B", _xlfn.IFS(G47&lt;Data!$Z$9,"...",G47&lt;Data!$AA$9,"Stage 1",G47&lt;Data!$AB$9,"Stage 2",G47&lt;Data!$AC$9,"Stage 3",G47&lt;Data!$AD$9,"Stage 4",G47&lt;Data!$AE$9,"Stage 5",G47&lt;Data!$AF$9,"Stage 6",G47&lt;Data!$AG$9,"Stage 7",G47&lt;Data!$AH$9,"Stage 8",G47&gt;=Data!$AH$9,"Stage 9"), _xlfn.IFS(G47&lt;Data!$Z$20,"...",G47&lt;Data!$AA$20,"Stage 1",G47&lt;Data!$AB$20,"Stage 2",G47&lt;Data!$AC$20,"Stage 3",G47&lt;Data!$AD$20,"Stage 4",G47&lt;Data!$AE$20,"Stage 5",G47&lt;Data!$AF$20,"Stage 6",G47&lt;Data!$AG$20,"Stage 7",G47&lt;Data!$AH$20,"Stage 8",G47&gt;=Data!$AH$20,"Stage 9")))))</f>
        <v/>
      </c>
      <c r="K47" s="266" t="str" cm="1">
        <f t="array" ref="K47">IFERROR(_xlfn.IFNA(
                      _xlfn.IFS(
                      G47="", "",
                      AND(E47="U9B",G47&gt;=Data!$AI$9), "U9 Boys record",
                      AND(E47="U11B",G47&gt;=Data!$AI$15), "U11 Boys record",
                      AND(E47="U9G",G47&gt;=Data!$AI$20), "U9 Girls record",
                      AND(E47="U11G",G47&gt;=Data!$AI$26), "U11 Girls record"
                       ),""), "")</f>
        <v/>
      </c>
    </row>
    <row r="48" spans="1:11" s="11" customFormat="1" ht="16" customHeight="1">
      <c r="A48" s="187" t="s">
        <v>127</v>
      </c>
      <c r="B48" s="188" t="str">
        <f>IF(ISNA(VLOOKUP($F48,DECLARATIONS!C$5:D$292,2,FALSE)),"",IF(VLOOKUP($F48,DECLARATIONS!C$5:D$292,2,FALSE)="","NOT DECLARED",IF(ISNA(_xlfn.TEXTBEFORE(VLOOKUP($F48,DECLARATIONS!C$5:D$292,2,FALSE)," ")),VLOOKUP($F48,DECLARATIONS!C$5:D$292,2,FALSE),_xlfn.TEXTBEFORE(VLOOKUP($F48,DECLARATIONS!C$5:D$292,2,FALSE)," "))))</f>
        <v/>
      </c>
      <c r="C48" s="188" t="str">
        <f>IF(ISNA(VLOOKUP($F48,DECLARATIONS!C$5:D$292,2,FALSE)),"",IF(VLOOKUP($F48,DECLARATIONS!C$5:D$292,2,FALSE)="","NOT DECLARED",IF(ISNA(_xlfn.TEXTAFTER(VLOOKUP($F48,DECLARATIONS!C$5:D$292,2,FALSE)," ")),VLOOKUP($F48,DECLARATIONS!C$5:D$292,2,FALSE),_xlfn.TEXTAFTER(VLOOKUP($F48,DECLARATIONS!C$5:D$292,2,FALSE)," "))))</f>
        <v/>
      </c>
      <c r="D48" s="188" t="str">
        <f>IF(ISNA(VLOOKUP($F48,DECLARATIONS!$C$5:$G$292,5,FALSE)),"",IF(VLOOKUP($F48,DECLARATIONS!$C$5:$G$292,5,FALSE)="","NOT DECLARED",VLOOKUP($F48,DECLARATIONS!$C$5:$G$292,5,FALSE)))</f>
        <v/>
      </c>
      <c r="E48" s="188" t="str">
        <f>IF(ISNA(VLOOKUP($F48,DECLARATIONS!$C$5:$F$292,4,FALSE)),"",IF(VLOOKUP($F48,DECLARATIONS!$C$5:$F$292,4,FALSE)="","NOT DECLARED",VLOOKUP($F48,DECLARATIONS!$C$5:$F$292,4,FALSE)&amp;LEFT(VLOOKUP($F48,DECLARATIONS!$C$5:$H$292,6,FALSE))))</f>
        <v/>
      </c>
      <c r="F48" s="91"/>
      <c r="G48" s="195"/>
      <c r="H48" s="188" t="str">
        <f>IF(ISNA(VLOOKUP(F48,DECLARATIONS!C$5:D$292,2,FALSE)),"",IF(VLOOKUP(F48,DECLARATIONS!C$5:D$292,2,FALSE)="","NOT DECLARED",VLOOKUP(F48,DECLARATIONS!C$5:D$292,2,FALSE)))</f>
        <v/>
      </c>
      <c r="I48" s="186">
        <f>IF(LOWER(LEFT(G48,1))="n",1,VLOOKUP(G48,ScoringTable!D$2:I$95,6))</f>
        <v>0</v>
      </c>
      <c r="J48" s="186" t="str" cm="1">
        <f t="array" ref="J48">IF(OR(ISBLANK(G48),G48=0), "", IF(NOT(ISNUMBER(G48)), "Not a valid distance", IF(E48="","", IF(RIGHT(E48)="B", _xlfn.IFS(G48&lt;Data!$Z$9,"...",G48&lt;Data!$AA$9,"Stage 1",G48&lt;Data!$AB$9,"Stage 2",G48&lt;Data!$AC$9,"Stage 3",G48&lt;Data!$AD$9,"Stage 4",G48&lt;Data!$AE$9,"Stage 5",G48&lt;Data!$AF$9,"Stage 6",G48&lt;Data!$AG$9,"Stage 7",G48&lt;Data!$AH$9,"Stage 8",G48&gt;=Data!$AH$9,"Stage 9"), _xlfn.IFS(G48&lt;Data!$Z$20,"...",G48&lt;Data!$AA$20,"Stage 1",G48&lt;Data!$AB$20,"Stage 2",G48&lt;Data!$AC$20,"Stage 3",G48&lt;Data!$AD$20,"Stage 4",G48&lt;Data!$AE$20,"Stage 5",G48&lt;Data!$AF$20,"Stage 6",G48&lt;Data!$AG$20,"Stage 7",G48&lt;Data!$AH$20,"Stage 8",G48&gt;=Data!$AH$20,"Stage 9")))))</f>
        <v/>
      </c>
      <c r="K48" s="266" t="str" cm="1">
        <f t="array" ref="K48">IFERROR(_xlfn.IFNA(
                      _xlfn.IFS(
                      G48="", "",
                      AND(E48="U9B",G48&gt;=Data!$AI$9), "U9 Boys record",
                      AND(E48="U11B",G48&gt;=Data!$AI$15), "U11 Boys record",
                      AND(E48="U9G",G48&gt;=Data!$AI$20), "U9 Girls record",
                      AND(E48="U11G",G48&gt;=Data!$AI$26), "U11 Girls record"
                       ),""), "")</f>
        <v/>
      </c>
    </row>
    <row r="49" spans="1:11" s="11" customFormat="1" ht="16" customHeight="1">
      <c r="A49" s="187" t="s">
        <v>127</v>
      </c>
      <c r="B49" s="188" t="str">
        <f>IF(ISNA(VLOOKUP($F49,DECLARATIONS!C$5:D$292,2,FALSE)),"",IF(VLOOKUP($F49,DECLARATIONS!C$5:D$292,2,FALSE)="","NOT DECLARED",IF(ISNA(_xlfn.TEXTBEFORE(VLOOKUP($F49,DECLARATIONS!C$5:D$292,2,FALSE)," ")),VLOOKUP($F49,DECLARATIONS!C$5:D$292,2,FALSE),_xlfn.TEXTBEFORE(VLOOKUP($F49,DECLARATIONS!C$5:D$292,2,FALSE)," "))))</f>
        <v/>
      </c>
      <c r="C49" s="188" t="str">
        <f>IF(ISNA(VLOOKUP($F49,DECLARATIONS!C$5:D$292,2,FALSE)),"",IF(VLOOKUP($F49,DECLARATIONS!C$5:D$292,2,FALSE)="","NOT DECLARED",IF(ISNA(_xlfn.TEXTAFTER(VLOOKUP($F49,DECLARATIONS!C$5:D$292,2,FALSE)," ")),VLOOKUP($F49,DECLARATIONS!C$5:D$292,2,FALSE),_xlfn.TEXTAFTER(VLOOKUP($F49,DECLARATIONS!C$5:D$292,2,FALSE)," "))))</f>
        <v/>
      </c>
      <c r="D49" s="188" t="str">
        <f>IF(ISNA(VLOOKUP($F49,DECLARATIONS!$C$5:$G$292,5,FALSE)),"",IF(VLOOKUP($F49,DECLARATIONS!$C$5:$G$292,5,FALSE)="","NOT DECLARED",VLOOKUP($F49,DECLARATIONS!$C$5:$G$292,5,FALSE)))</f>
        <v/>
      </c>
      <c r="E49" s="188" t="str">
        <f>IF(ISNA(VLOOKUP($F49,DECLARATIONS!$C$5:$F$292,4,FALSE)),"",IF(VLOOKUP($F49,DECLARATIONS!$C$5:$F$292,4,FALSE)="","NOT DECLARED",VLOOKUP($F49,DECLARATIONS!$C$5:$F$292,4,FALSE)&amp;LEFT(VLOOKUP($F49,DECLARATIONS!$C$5:$H$292,6,FALSE))))</f>
        <v/>
      </c>
      <c r="F49" s="91"/>
      <c r="G49" s="195"/>
      <c r="H49" s="188" t="str">
        <f>IF(ISNA(VLOOKUP(F49,DECLARATIONS!C$5:D$292,2,FALSE)),"",IF(VLOOKUP(F49,DECLARATIONS!C$5:D$292,2,FALSE)="","NOT DECLARED",VLOOKUP(F49,DECLARATIONS!C$5:D$292,2,FALSE)))</f>
        <v/>
      </c>
      <c r="I49" s="186">
        <f>IF(LOWER(LEFT(G49,1))="n",1,VLOOKUP(G49,ScoringTable!D$2:I$95,6))</f>
        <v>0</v>
      </c>
      <c r="J49" s="186" t="str" cm="1">
        <f t="array" ref="J49">IF(OR(ISBLANK(G49),G49=0), "", IF(NOT(ISNUMBER(G49)), "Not a valid distance", IF(E49="","", IF(RIGHT(E49)="B", _xlfn.IFS(G49&lt;Data!$Z$9,"...",G49&lt;Data!$AA$9,"Stage 1",G49&lt;Data!$AB$9,"Stage 2",G49&lt;Data!$AC$9,"Stage 3",G49&lt;Data!$AD$9,"Stage 4",G49&lt;Data!$AE$9,"Stage 5",G49&lt;Data!$AF$9,"Stage 6",G49&lt;Data!$AG$9,"Stage 7",G49&lt;Data!$AH$9,"Stage 8",G49&gt;=Data!$AH$9,"Stage 9"), _xlfn.IFS(G49&lt;Data!$Z$20,"...",G49&lt;Data!$AA$20,"Stage 1",G49&lt;Data!$AB$20,"Stage 2",G49&lt;Data!$AC$20,"Stage 3",G49&lt;Data!$AD$20,"Stage 4",G49&lt;Data!$AE$20,"Stage 5",G49&lt;Data!$AF$20,"Stage 6",G49&lt;Data!$AG$20,"Stage 7",G49&lt;Data!$AH$20,"Stage 8",G49&gt;=Data!$AH$20,"Stage 9")))))</f>
        <v/>
      </c>
      <c r="K49" s="266" t="str" cm="1">
        <f t="array" ref="K49">IFERROR(_xlfn.IFNA(
                      _xlfn.IFS(
                      G49="", "",
                      AND(E49="U9B",G49&gt;=Data!$AI$9), "U9 Boys record",
                      AND(E49="U11B",G49&gt;=Data!$AI$15), "U11 Boys record",
                      AND(E49="U9G",G49&gt;=Data!$AI$20), "U9 Girls record",
                      AND(E49="U11G",G49&gt;=Data!$AI$26), "U11 Girls record"
                       ),""), "")</f>
        <v/>
      </c>
    </row>
    <row r="50" spans="1:11" s="11" customFormat="1" ht="16" customHeight="1">
      <c r="A50" s="187" t="s">
        <v>127</v>
      </c>
      <c r="B50" s="188" t="str">
        <f>IF(ISNA(VLOOKUP($F50,DECLARATIONS!C$5:D$292,2,FALSE)),"",IF(VLOOKUP($F50,DECLARATIONS!C$5:D$292,2,FALSE)="","NOT DECLARED",IF(ISNA(_xlfn.TEXTBEFORE(VLOOKUP($F50,DECLARATIONS!C$5:D$292,2,FALSE)," ")),VLOOKUP($F50,DECLARATIONS!C$5:D$292,2,FALSE),_xlfn.TEXTBEFORE(VLOOKUP($F50,DECLARATIONS!C$5:D$292,2,FALSE)," "))))</f>
        <v/>
      </c>
      <c r="C50" s="188" t="str">
        <f>IF(ISNA(VLOOKUP($F50,DECLARATIONS!C$5:D$292,2,FALSE)),"",IF(VLOOKUP($F50,DECLARATIONS!C$5:D$292,2,FALSE)="","NOT DECLARED",IF(ISNA(_xlfn.TEXTAFTER(VLOOKUP($F50,DECLARATIONS!C$5:D$292,2,FALSE)," ")),VLOOKUP($F50,DECLARATIONS!C$5:D$292,2,FALSE),_xlfn.TEXTAFTER(VLOOKUP($F50,DECLARATIONS!C$5:D$292,2,FALSE)," "))))</f>
        <v/>
      </c>
      <c r="D50" s="188" t="str">
        <f>IF(ISNA(VLOOKUP($F50,DECLARATIONS!$C$5:$G$292,5,FALSE)),"",IF(VLOOKUP($F50,DECLARATIONS!$C$5:$G$292,5,FALSE)="","NOT DECLARED",VLOOKUP($F50,DECLARATIONS!$C$5:$G$292,5,FALSE)))</f>
        <v/>
      </c>
      <c r="E50" s="188" t="str">
        <f>IF(ISNA(VLOOKUP($F50,DECLARATIONS!$C$5:$F$292,4,FALSE)),"",IF(VLOOKUP($F50,DECLARATIONS!$C$5:$F$292,4,FALSE)="","NOT DECLARED",VLOOKUP($F50,DECLARATIONS!$C$5:$F$292,4,FALSE)&amp;LEFT(VLOOKUP($F50,DECLARATIONS!$C$5:$H$292,6,FALSE))))</f>
        <v/>
      </c>
      <c r="F50" s="91"/>
      <c r="G50" s="195"/>
      <c r="H50" s="188" t="str">
        <f>IF(ISNA(VLOOKUP(F50,DECLARATIONS!C$5:D$292,2,FALSE)),"",IF(VLOOKUP(F50,DECLARATIONS!C$5:D$292,2,FALSE)="","NOT DECLARED",VLOOKUP(F50,DECLARATIONS!C$5:D$292,2,FALSE)))</f>
        <v/>
      </c>
      <c r="I50" s="186">
        <f>IF(LOWER(LEFT(G50,1))="n",1,VLOOKUP(G50,ScoringTable!D$2:I$95,6))</f>
        <v>0</v>
      </c>
      <c r="J50" s="186" t="str" cm="1">
        <f t="array" ref="J50">IF(OR(ISBLANK(G50),G50=0), "", IF(NOT(ISNUMBER(G50)), "Not a valid distance", IF(E50="","", IF(RIGHT(E50)="B", _xlfn.IFS(G50&lt;Data!$Z$9,"...",G50&lt;Data!$AA$9,"Stage 1",G50&lt;Data!$AB$9,"Stage 2",G50&lt;Data!$AC$9,"Stage 3",G50&lt;Data!$AD$9,"Stage 4",G50&lt;Data!$AE$9,"Stage 5",G50&lt;Data!$AF$9,"Stage 6",G50&lt;Data!$AG$9,"Stage 7",G50&lt;Data!$AH$9,"Stage 8",G50&gt;=Data!$AH$9,"Stage 9"), _xlfn.IFS(G50&lt;Data!$Z$20,"...",G50&lt;Data!$AA$20,"Stage 1",G50&lt;Data!$AB$20,"Stage 2",G50&lt;Data!$AC$20,"Stage 3",G50&lt;Data!$AD$20,"Stage 4",G50&lt;Data!$AE$20,"Stage 5",G50&lt;Data!$AF$20,"Stage 6",G50&lt;Data!$AG$20,"Stage 7",G50&lt;Data!$AH$20,"Stage 8",G50&gt;=Data!$AH$20,"Stage 9")))))</f>
        <v/>
      </c>
      <c r="K50" s="266" t="str" cm="1">
        <f t="array" ref="K50">IFERROR(_xlfn.IFNA(
                      _xlfn.IFS(
                      G50="", "",
                      AND(E50="U9B",G50&gt;=Data!$AI$9), "U9 Boys record",
                      AND(E50="U11B",G50&gt;=Data!$AI$15), "U11 Boys record",
                      AND(E50="U9G",G50&gt;=Data!$AI$20), "U9 Girls record",
                      AND(E50="U11G",G50&gt;=Data!$AI$26), "U11 Girls record"
                       ),""), "")</f>
        <v/>
      </c>
    </row>
    <row r="51" spans="1:11" s="11" customFormat="1" ht="16" customHeight="1">
      <c r="A51" s="187" t="s">
        <v>127</v>
      </c>
      <c r="B51" s="188" t="str">
        <f>IF(ISNA(VLOOKUP($F51,DECLARATIONS!C$5:D$292,2,FALSE)),"",IF(VLOOKUP($F51,DECLARATIONS!C$5:D$292,2,FALSE)="","NOT DECLARED",IF(ISNA(_xlfn.TEXTBEFORE(VLOOKUP($F51,DECLARATIONS!C$5:D$292,2,FALSE)," ")),VLOOKUP($F51,DECLARATIONS!C$5:D$292,2,FALSE),_xlfn.TEXTBEFORE(VLOOKUP($F51,DECLARATIONS!C$5:D$292,2,FALSE)," "))))</f>
        <v/>
      </c>
      <c r="C51" s="188" t="str">
        <f>IF(ISNA(VLOOKUP($F51,DECLARATIONS!C$5:D$292,2,FALSE)),"",IF(VLOOKUP($F51,DECLARATIONS!C$5:D$292,2,FALSE)="","NOT DECLARED",IF(ISNA(_xlfn.TEXTAFTER(VLOOKUP($F51,DECLARATIONS!C$5:D$292,2,FALSE)," ")),VLOOKUP($F51,DECLARATIONS!C$5:D$292,2,FALSE),_xlfn.TEXTAFTER(VLOOKUP($F51,DECLARATIONS!C$5:D$292,2,FALSE)," "))))</f>
        <v/>
      </c>
      <c r="D51" s="188" t="str">
        <f>IF(ISNA(VLOOKUP($F51,DECLARATIONS!$C$5:$G$292,5,FALSE)),"",IF(VLOOKUP($F51,DECLARATIONS!$C$5:$G$292,5,FALSE)="","NOT DECLARED",VLOOKUP($F51,DECLARATIONS!$C$5:$G$292,5,FALSE)))</f>
        <v/>
      </c>
      <c r="E51" s="188" t="str">
        <f>IF(ISNA(VLOOKUP($F51,DECLARATIONS!$C$5:$F$292,4,FALSE)),"",IF(VLOOKUP($F51,DECLARATIONS!$C$5:$F$292,4,FALSE)="","NOT DECLARED",VLOOKUP($F51,DECLARATIONS!$C$5:$F$292,4,FALSE)&amp;LEFT(VLOOKUP($F51,DECLARATIONS!$C$5:$H$292,6,FALSE))))</f>
        <v/>
      </c>
      <c r="F51" s="91"/>
      <c r="G51" s="195"/>
      <c r="H51" s="188" t="str">
        <f>IF(ISNA(VLOOKUP(F51,DECLARATIONS!C$5:D$292,2,FALSE)),"",IF(VLOOKUP(F51,DECLARATIONS!C$5:D$292,2,FALSE)="","NOT DECLARED",VLOOKUP(F51,DECLARATIONS!C$5:D$292,2,FALSE)))</f>
        <v/>
      </c>
      <c r="I51" s="186">
        <f>IF(LOWER(LEFT(G51,1))="n",1,VLOOKUP(G51,ScoringTable!D$2:I$95,6))</f>
        <v>0</v>
      </c>
      <c r="J51" s="186" t="str" cm="1">
        <f t="array" ref="J51">IF(OR(ISBLANK(G51),G51=0), "", IF(NOT(ISNUMBER(G51)), "Not a valid distance", IF(E51="","", IF(RIGHT(E51)="B", _xlfn.IFS(G51&lt;Data!$Z$9,"...",G51&lt;Data!$AA$9,"Stage 1",G51&lt;Data!$AB$9,"Stage 2",G51&lt;Data!$AC$9,"Stage 3",G51&lt;Data!$AD$9,"Stage 4",G51&lt;Data!$AE$9,"Stage 5",G51&lt;Data!$AF$9,"Stage 6",G51&lt;Data!$AG$9,"Stage 7",G51&lt;Data!$AH$9,"Stage 8",G51&gt;=Data!$AH$9,"Stage 9"), _xlfn.IFS(G51&lt;Data!$Z$20,"...",G51&lt;Data!$AA$20,"Stage 1",G51&lt;Data!$AB$20,"Stage 2",G51&lt;Data!$AC$20,"Stage 3",G51&lt;Data!$AD$20,"Stage 4",G51&lt;Data!$AE$20,"Stage 5",G51&lt;Data!$AF$20,"Stage 6",G51&lt;Data!$AG$20,"Stage 7",G51&lt;Data!$AH$20,"Stage 8",G51&gt;=Data!$AH$20,"Stage 9")))))</f>
        <v/>
      </c>
      <c r="K51" s="266" t="str" cm="1">
        <f t="array" ref="K51">IFERROR(_xlfn.IFNA(
                      _xlfn.IFS(
                      G51="", "",
                      AND(E51="U9B",G51&gt;=Data!$AI$9), "U9 Boys record",
                      AND(E51="U11B",G51&gt;=Data!$AI$15), "U11 Boys record",
                      AND(E51="U9G",G51&gt;=Data!$AI$20), "U9 Girls record",
                      AND(E51="U11G",G51&gt;=Data!$AI$26), "U11 Girls record"
                       ),""), "")</f>
        <v/>
      </c>
    </row>
    <row r="52" spans="1:11" s="11" customFormat="1" ht="16" customHeight="1">
      <c r="A52" s="187" t="s">
        <v>127</v>
      </c>
      <c r="B52" s="188" t="str">
        <f>IF(ISNA(VLOOKUP($F52,DECLARATIONS!C$5:D$292,2,FALSE)),"",IF(VLOOKUP($F52,DECLARATIONS!C$5:D$292,2,FALSE)="","NOT DECLARED",IF(ISNA(_xlfn.TEXTBEFORE(VLOOKUP($F52,DECLARATIONS!C$5:D$292,2,FALSE)," ")),VLOOKUP($F52,DECLARATIONS!C$5:D$292,2,FALSE),_xlfn.TEXTBEFORE(VLOOKUP($F52,DECLARATIONS!C$5:D$292,2,FALSE)," "))))</f>
        <v/>
      </c>
      <c r="C52" s="188" t="str">
        <f>IF(ISNA(VLOOKUP($F52,DECLARATIONS!C$5:D$292,2,FALSE)),"",IF(VLOOKUP($F52,DECLARATIONS!C$5:D$292,2,FALSE)="","NOT DECLARED",IF(ISNA(_xlfn.TEXTAFTER(VLOOKUP($F52,DECLARATIONS!C$5:D$292,2,FALSE)," ")),VLOOKUP($F52,DECLARATIONS!C$5:D$292,2,FALSE),_xlfn.TEXTAFTER(VLOOKUP($F52,DECLARATIONS!C$5:D$292,2,FALSE)," "))))</f>
        <v/>
      </c>
      <c r="D52" s="188" t="str">
        <f>IF(ISNA(VLOOKUP($F52,DECLARATIONS!$C$5:$G$292,5,FALSE)),"",IF(VLOOKUP($F52,DECLARATIONS!$C$5:$G$292,5,FALSE)="","NOT DECLARED",VLOOKUP($F52,DECLARATIONS!$C$5:$G$292,5,FALSE)))</f>
        <v/>
      </c>
      <c r="E52" s="188" t="str">
        <f>IF(ISNA(VLOOKUP($F52,DECLARATIONS!$C$5:$F$292,4,FALSE)),"",IF(VLOOKUP($F52,DECLARATIONS!$C$5:$F$292,4,FALSE)="","NOT DECLARED",VLOOKUP($F52,DECLARATIONS!$C$5:$F$292,4,FALSE)&amp;LEFT(VLOOKUP($F52,DECLARATIONS!$C$5:$H$292,6,FALSE))))</f>
        <v/>
      </c>
      <c r="F52" s="91"/>
      <c r="G52" s="195"/>
      <c r="H52" s="188" t="str">
        <f>IF(ISNA(VLOOKUP(F52,DECLARATIONS!C$5:D$292,2,FALSE)),"",IF(VLOOKUP(F52,DECLARATIONS!C$5:D$292,2,FALSE)="","NOT DECLARED",VLOOKUP(F52,DECLARATIONS!C$5:D$292,2,FALSE)))</f>
        <v/>
      </c>
      <c r="I52" s="186">
        <f>IF(LOWER(LEFT(G52,1))="n",1,VLOOKUP(G52,ScoringTable!D$2:I$95,6))</f>
        <v>0</v>
      </c>
      <c r="J52" s="186" t="str" cm="1">
        <f t="array" ref="J52">IF(OR(ISBLANK(G52),G52=0), "", IF(NOT(ISNUMBER(G52)), "Not a valid distance", IF(E52="","", IF(RIGHT(E52)="B", _xlfn.IFS(G52&lt;Data!$Z$9,"...",G52&lt;Data!$AA$9,"Stage 1",G52&lt;Data!$AB$9,"Stage 2",G52&lt;Data!$AC$9,"Stage 3",G52&lt;Data!$AD$9,"Stage 4",G52&lt;Data!$AE$9,"Stage 5",G52&lt;Data!$AF$9,"Stage 6",G52&lt;Data!$AG$9,"Stage 7",G52&lt;Data!$AH$9,"Stage 8",G52&gt;=Data!$AH$9,"Stage 9"), _xlfn.IFS(G52&lt;Data!$Z$20,"...",G52&lt;Data!$AA$20,"Stage 1",G52&lt;Data!$AB$20,"Stage 2",G52&lt;Data!$AC$20,"Stage 3",G52&lt;Data!$AD$20,"Stage 4",G52&lt;Data!$AE$20,"Stage 5",G52&lt;Data!$AF$20,"Stage 6",G52&lt;Data!$AG$20,"Stage 7",G52&lt;Data!$AH$20,"Stage 8",G52&gt;=Data!$AH$20,"Stage 9")))))</f>
        <v/>
      </c>
      <c r="K52" s="266" t="str" cm="1">
        <f t="array" ref="K52">IFERROR(_xlfn.IFNA(
                      _xlfn.IFS(
                      G52="", "",
                      AND(E52="U9B",G52&gt;=Data!$AI$9), "U9 Boys record",
                      AND(E52="U11B",G52&gt;=Data!$AI$15), "U11 Boys record",
                      AND(E52="U9G",G52&gt;=Data!$AI$20), "U9 Girls record",
                      AND(E52="U11G",G52&gt;=Data!$AI$26), "U11 Girls record"
                       ),""), "")</f>
        <v/>
      </c>
    </row>
    <row r="53" spans="1:11" s="11" customFormat="1" ht="16" customHeight="1">
      <c r="A53" s="187" t="s">
        <v>127</v>
      </c>
      <c r="B53" s="188" t="str">
        <f>IF(ISNA(VLOOKUP($F53,DECLARATIONS!C$5:D$292,2,FALSE)),"",IF(VLOOKUP($F53,DECLARATIONS!C$5:D$292,2,FALSE)="","NOT DECLARED",IF(ISNA(_xlfn.TEXTBEFORE(VLOOKUP($F53,DECLARATIONS!C$5:D$292,2,FALSE)," ")),VLOOKUP($F53,DECLARATIONS!C$5:D$292,2,FALSE),_xlfn.TEXTBEFORE(VLOOKUP($F53,DECLARATIONS!C$5:D$292,2,FALSE)," "))))</f>
        <v/>
      </c>
      <c r="C53" s="188" t="str">
        <f>IF(ISNA(VLOOKUP($F53,DECLARATIONS!C$5:D$292,2,FALSE)),"",IF(VLOOKUP($F53,DECLARATIONS!C$5:D$292,2,FALSE)="","NOT DECLARED",IF(ISNA(_xlfn.TEXTAFTER(VLOOKUP($F53,DECLARATIONS!C$5:D$292,2,FALSE)," ")),VLOOKUP($F53,DECLARATIONS!C$5:D$292,2,FALSE),_xlfn.TEXTAFTER(VLOOKUP($F53,DECLARATIONS!C$5:D$292,2,FALSE)," "))))</f>
        <v/>
      </c>
      <c r="D53" s="188" t="str">
        <f>IF(ISNA(VLOOKUP($F53,DECLARATIONS!$C$5:$G$292,5,FALSE)),"",IF(VLOOKUP($F53,DECLARATIONS!$C$5:$G$292,5,FALSE)="","NOT DECLARED",VLOOKUP($F53,DECLARATIONS!$C$5:$G$292,5,FALSE)))</f>
        <v/>
      </c>
      <c r="E53" s="188" t="str">
        <f>IF(ISNA(VLOOKUP($F53,DECLARATIONS!$C$5:$F$292,4,FALSE)),"",IF(VLOOKUP($F53,DECLARATIONS!$C$5:$F$292,4,FALSE)="","NOT DECLARED",VLOOKUP($F53,DECLARATIONS!$C$5:$F$292,4,FALSE)&amp;LEFT(VLOOKUP($F53,DECLARATIONS!$C$5:$H$292,6,FALSE))))</f>
        <v/>
      </c>
      <c r="F53" s="91"/>
      <c r="G53" s="195"/>
      <c r="H53" s="188" t="str">
        <f>IF(ISNA(VLOOKUP(F53,DECLARATIONS!C$5:D$292,2,FALSE)),"",IF(VLOOKUP(F53,DECLARATIONS!C$5:D$292,2,FALSE)="","NOT DECLARED",VLOOKUP(F53,DECLARATIONS!C$5:D$292,2,FALSE)))</f>
        <v/>
      </c>
      <c r="I53" s="186">
        <f>IF(LOWER(LEFT(G53,1))="n",1,VLOOKUP(G53,ScoringTable!D$2:I$95,6))</f>
        <v>0</v>
      </c>
      <c r="J53" s="186" t="str" cm="1">
        <f t="array" ref="J53">IF(OR(ISBLANK(G53),G53=0), "", IF(NOT(ISNUMBER(G53)), "Not a valid distance", IF(E53="","", IF(RIGHT(E53)="B", _xlfn.IFS(G53&lt;Data!$Z$9,"...",G53&lt;Data!$AA$9,"Stage 1",G53&lt;Data!$AB$9,"Stage 2",G53&lt;Data!$AC$9,"Stage 3",G53&lt;Data!$AD$9,"Stage 4",G53&lt;Data!$AE$9,"Stage 5",G53&lt;Data!$AF$9,"Stage 6",G53&lt;Data!$AG$9,"Stage 7",G53&lt;Data!$AH$9,"Stage 8",G53&gt;=Data!$AH$9,"Stage 9"), _xlfn.IFS(G53&lt;Data!$Z$20,"...",G53&lt;Data!$AA$20,"Stage 1",G53&lt;Data!$AB$20,"Stage 2",G53&lt;Data!$AC$20,"Stage 3",G53&lt;Data!$AD$20,"Stage 4",G53&lt;Data!$AE$20,"Stage 5",G53&lt;Data!$AF$20,"Stage 6",G53&lt;Data!$AG$20,"Stage 7",G53&lt;Data!$AH$20,"Stage 8",G53&gt;=Data!$AH$20,"Stage 9")))))</f>
        <v/>
      </c>
      <c r="K53" s="266" t="str" cm="1">
        <f t="array" ref="K53">IFERROR(_xlfn.IFNA(
                      _xlfn.IFS(
                      G53="", "",
                      AND(E53="U9B",G53&gt;=Data!$AI$9), "U9 Boys record",
                      AND(E53="U11B",G53&gt;=Data!$AI$15), "U11 Boys record",
                      AND(E53="U9G",G53&gt;=Data!$AI$20), "U9 Girls record",
                      AND(E53="U11G",G53&gt;=Data!$AI$26), "U11 Girls record"
                       ),""), "")</f>
        <v/>
      </c>
    </row>
    <row r="54" spans="1:11" s="11" customFormat="1" ht="16" customHeight="1">
      <c r="A54" s="187" t="s">
        <v>127</v>
      </c>
      <c r="B54" s="188" t="str">
        <f>IF(ISNA(VLOOKUP($F54,DECLARATIONS!C$5:D$292,2,FALSE)),"",IF(VLOOKUP($F54,DECLARATIONS!C$5:D$292,2,FALSE)="","NOT DECLARED",IF(ISNA(_xlfn.TEXTBEFORE(VLOOKUP($F54,DECLARATIONS!C$5:D$292,2,FALSE)," ")),VLOOKUP($F54,DECLARATIONS!C$5:D$292,2,FALSE),_xlfn.TEXTBEFORE(VLOOKUP($F54,DECLARATIONS!C$5:D$292,2,FALSE)," "))))</f>
        <v/>
      </c>
      <c r="C54" s="188" t="str">
        <f>IF(ISNA(VLOOKUP($F54,DECLARATIONS!C$5:D$292,2,FALSE)),"",IF(VLOOKUP($F54,DECLARATIONS!C$5:D$292,2,FALSE)="","NOT DECLARED",IF(ISNA(_xlfn.TEXTAFTER(VLOOKUP($F54,DECLARATIONS!C$5:D$292,2,FALSE)," ")),VLOOKUP($F54,DECLARATIONS!C$5:D$292,2,FALSE),_xlfn.TEXTAFTER(VLOOKUP($F54,DECLARATIONS!C$5:D$292,2,FALSE)," "))))</f>
        <v/>
      </c>
      <c r="D54" s="188" t="str">
        <f>IF(ISNA(VLOOKUP($F54,DECLARATIONS!$C$5:$G$292,5,FALSE)),"",IF(VLOOKUP($F54,DECLARATIONS!$C$5:$G$292,5,FALSE)="","NOT DECLARED",VLOOKUP($F54,DECLARATIONS!$C$5:$G$292,5,FALSE)))</f>
        <v/>
      </c>
      <c r="E54" s="188" t="str">
        <f>IF(ISNA(VLOOKUP($F54,DECLARATIONS!$C$5:$F$292,4,FALSE)),"",IF(VLOOKUP($F54,DECLARATIONS!$C$5:$F$292,4,FALSE)="","NOT DECLARED",VLOOKUP($F54,DECLARATIONS!$C$5:$F$292,4,FALSE)&amp;LEFT(VLOOKUP($F54,DECLARATIONS!$C$5:$H$292,6,FALSE))))</f>
        <v/>
      </c>
      <c r="F54" s="91"/>
      <c r="G54" s="195"/>
      <c r="H54" s="188" t="str">
        <f>IF(ISNA(VLOOKUP(F54,DECLARATIONS!C$5:D$292,2,FALSE)),"",IF(VLOOKUP(F54,DECLARATIONS!C$5:D$292,2,FALSE)="","NOT DECLARED",VLOOKUP(F54,DECLARATIONS!C$5:D$292,2,FALSE)))</f>
        <v/>
      </c>
      <c r="I54" s="186">
        <f>IF(LOWER(LEFT(G54,1))="n",1,VLOOKUP(G54,ScoringTable!D$2:I$95,6))</f>
        <v>0</v>
      </c>
      <c r="J54" s="186" t="str" cm="1">
        <f t="array" ref="J54">IF(OR(ISBLANK(G54),G54=0), "", IF(NOT(ISNUMBER(G54)), "Not a valid distance", IF(E54="","", IF(RIGHT(E54)="B", _xlfn.IFS(G54&lt;Data!$Z$9,"...",G54&lt;Data!$AA$9,"Stage 1",G54&lt;Data!$AB$9,"Stage 2",G54&lt;Data!$AC$9,"Stage 3",G54&lt;Data!$AD$9,"Stage 4",G54&lt;Data!$AE$9,"Stage 5",G54&lt;Data!$AF$9,"Stage 6",G54&lt;Data!$AG$9,"Stage 7",G54&lt;Data!$AH$9,"Stage 8",G54&gt;=Data!$AH$9,"Stage 9"), _xlfn.IFS(G54&lt;Data!$Z$20,"...",G54&lt;Data!$AA$20,"Stage 1",G54&lt;Data!$AB$20,"Stage 2",G54&lt;Data!$AC$20,"Stage 3",G54&lt;Data!$AD$20,"Stage 4",G54&lt;Data!$AE$20,"Stage 5",G54&lt;Data!$AF$20,"Stage 6",G54&lt;Data!$AG$20,"Stage 7",G54&lt;Data!$AH$20,"Stage 8",G54&gt;=Data!$AH$20,"Stage 9")))))</f>
        <v/>
      </c>
      <c r="K54" s="266" t="str" cm="1">
        <f t="array" ref="K54">IFERROR(_xlfn.IFNA(
                      _xlfn.IFS(
                      G54="", "",
                      AND(E54="U9B",G54&gt;=Data!$AI$9), "U9 Boys record",
                      AND(E54="U11B",G54&gt;=Data!$AI$15), "U11 Boys record",
                      AND(E54="U9G",G54&gt;=Data!$AI$20), "U9 Girls record",
                      AND(E54="U11G",G54&gt;=Data!$AI$26), "U11 Girls record"
                       ),""), "")</f>
        <v/>
      </c>
    </row>
    <row r="55" spans="1:11" s="11" customFormat="1" ht="16" customHeight="1">
      <c r="A55" s="187" t="s">
        <v>127</v>
      </c>
      <c r="B55" s="188" t="str">
        <f>IF(ISNA(VLOOKUP($F55,DECLARATIONS!C$5:D$292,2,FALSE)),"",IF(VLOOKUP($F55,DECLARATIONS!C$5:D$292,2,FALSE)="","NOT DECLARED",IF(ISNA(_xlfn.TEXTBEFORE(VLOOKUP($F55,DECLARATIONS!C$5:D$292,2,FALSE)," ")),VLOOKUP($F55,DECLARATIONS!C$5:D$292,2,FALSE),_xlfn.TEXTBEFORE(VLOOKUP($F55,DECLARATIONS!C$5:D$292,2,FALSE)," "))))</f>
        <v/>
      </c>
      <c r="C55" s="188" t="str">
        <f>IF(ISNA(VLOOKUP($F55,DECLARATIONS!C$5:D$292,2,FALSE)),"",IF(VLOOKUP($F55,DECLARATIONS!C$5:D$292,2,FALSE)="","NOT DECLARED",IF(ISNA(_xlfn.TEXTAFTER(VLOOKUP($F55,DECLARATIONS!C$5:D$292,2,FALSE)," ")),VLOOKUP($F55,DECLARATIONS!C$5:D$292,2,FALSE),_xlfn.TEXTAFTER(VLOOKUP($F55,DECLARATIONS!C$5:D$292,2,FALSE)," "))))</f>
        <v/>
      </c>
      <c r="D55" s="188" t="str">
        <f>IF(ISNA(VLOOKUP($F55,DECLARATIONS!$C$5:$G$292,5,FALSE)),"",IF(VLOOKUP($F55,DECLARATIONS!$C$5:$G$292,5,FALSE)="","NOT DECLARED",VLOOKUP($F55,DECLARATIONS!$C$5:$G$292,5,FALSE)))</f>
        <v/>
      </c>
      <c r="E55" s="188" t="str">
        <f>IF(ISNA(VLOOKUP($F55,DECLARATIONS!$C$5:$F$292,4,FALSE)),"",IF(VLOOKUP($F55,DECLARATIONS!$C$5:$F$292,4,FALSE)="","NOT DECLARED",VLOOKUP($F55,DECLARATIONS!$C$5:$F$292,4,FALSE)&amp;LEFT(VLOOKUP($F55,DECLARATIONS!$C$5:$H$292,6,FALSE))))</f>
        <v/>
      </c>
      <c r="F55" s="91"/>
      <c r="G55" s="195"/>
      <c r="H55" s="188" t="str">
        <f>IF(ISNA(VLOOKUP(F55,DECLARATIONS!C$5:D$292,2,FALSE)),"",IF(VLOOKUP(F55,DECLARATIONS!C$5:D$292,2,FALSE)="","NOT DECLARED",VLOOKUP(F55,DECLARATIONS!C$5:D$292,2,FALSE)))</f>
        <v/>
      </c>
      <c r="I55" s="186">
        <f>IF(LOWER(LEFT(G55,1))="n",1,VLOOKUP(G55,ScoringTable!D$2:I$95,6))</f>
        <v>0</v>
      </c>
      <c r="J55" s="186" t="str" cm="1">
        <f t="array" ref="J55">IF(OR(ISBLANK(G55),G55=0), "", IF(NOT(ISNUMBER(G55)), "Not a valid distance", IF(E55="","", IF(RIGHT(E55)="B", _xlfn.IFS(G55&lt;Data!$Z$9,"...",G55&lt;Data!$AA$9,"Stage 1",G55&lt;Data!$AB$9,"Stage 2",G55&lt;Data!$AC$9,"Stage 3",G55&lt;Data!$AD$9,"Stage 4",G55&lt;Data!$AE$9,"Stage 5",G55&lt;Data!$AF$9,"Stage 6",G55&lt;Data!$AG$9,"Stage 7",G55&lt;Data!$AH$9,"Stage 8",G55&gt;=Data!$AH$9,"Stage 9"), _xlfn.IFS(G55&lt;Data!$Z$20,"...",G55&lt;Data!$AA$20,"Stage 1",G55&lt;Data!$AB$20,"Stage 2",G55&lt;Data!$AC$20,"Stage 3",G55&lt;Data!$AD$20,"Stage 4",G55&lt;Data!$AE$20,"Stage 5",G55&lt;Data!$AF$20,"Stage 6",G55&lt;Data!$AG$20,"Stage 7",G55&lt;Data!$AH$20,"Stage 8",G55&gt;=Data!$AH$20,"Stage 9")))))</f>
        <v/>
      </c>
      <c r="K55" s="266" t="str" cm="1">
        <f t="array" ref="K55">IFERROR(_xlfn.IFNA(
                      _xlfn.IFS(
                      G55="", "",
                      AND(E55="U9B",G55&gt;=Data!$AI$9), "U9 Boys record",
                      AND(E55="U11B",G55&gt;=Data!$AI$15), "U11 Boys record",
                      AND(E55="U9G",G55&gt;=Data!$AI$20), "U9 Girls record",
                      AND(E55="U11G",G55&gt;=Data!$AI$26), "U11 Girls record"
                       ),""), "")</f>
        <v/>
      </c>
    </row>
    <row r="56" spans="1:11" s="11" customFormat="1" ht="16" customHeight="1">
      <c r="A56" s="187" t="s">
        <v>127</v>
      </c>
      <c r="B56" s="188" t="str">
        <f>IF(ISNA(VLOOKUP($F56,DECLARATIONS!C$5:D$292,2,FALSE)),"",IF(VLOOKUP($F56,DECLARATIONS!C$5:D$292,2,FALSE)="","NOT DECLARED",IF(ISNA(_xlfn.TEXTBEFORE(VLOOKUP($F56,DECLARATIONS!C$5:D$292,2,FALSE)," ")),VLOOKUP($F56,DECLARATIONS!C$5:D$292,2,FALSE),_xlfn.TEXTBEFORE(VLOOKUP($F56,DECLARATIONS!C$5:D$292,2,FALSE)," "))))</f>
        <v/>
      </c>
      <c r="C56" s="188" t="str">
        <f>IF(ISNA(VLOOKUP($F56,DECLARATIONS!C$5:D$292,2,FALSE)),"",IF(VLOOKUP($F56,DECLARATIONS!C$5:D$292,2,FALSE)="","NOT DECLARED",IF(ISNA(_xlfn.TEXTAFTER(VLOOKUP($F56,DECLARATIONS!C$5:D$292,2,FALSE)," ")),VLOOKUP($F56,DECLARATIONS!C$5:D$292,2,FALSE),_xlfn.TEXTAFTER(VLOOKUP($F56,DECLARATIONS!C$5:D$292,2,FALSE)," "))))</f>
        <v/>
      </c>
      <c r="D56" s="188" t="str">
        <f>IF(ISNA(VLOOKUP($F56,DECLARATIONS!$C$5:$G$292,5,FALSE)),"",IF(VLOOKUP($F56,DECLARATIONS!$C$5:$G$292,5,FALSE)="","NOT DECLARED",VLOOKUP($F56,DECLARATIONS!$C$5:$G$292,5,FALSE)))</f>
        <v/>
      </c>
      <c r="E56" s="188" t="str">
        <f>IF(ISNA(VLOOKUP($F56,DECLARATIONS!$C$5:$F$292,4,FALSE)),"",IF(VLOOKUP($F56,DECLARATIONS!$C$5:$F$292,4,FALSE)="","NOT DECLARED",VLOOKUP($F56,DECLARATIONS!$C$5:$F$292,4,FALSE)&amp;LEFT(VLOOKUP($F56,DECLARATIONS!$C$5:$H$292,6,FALSE))))</f>
        <v/>
      </c>
      <c r="F56" s="91"/>
      <c r="G56" s="195"/>
      <c r="H56" s="188" t="str">
        <f>IF(ISNA(VLOOKUP(F56,DECLARATIONS!C$5:D$292,2,FALSE)),"",IF(VLOOKUP(F56,DECLARATIONS!C$5:D$292,2,FALSE)="","NOT DECLARED",VLOOKUP(F56,DECLARATIONS!C$5:D$292,2,FALSE)))</f>
        <v/>
      </c>
      <c r="I56" s="186">
        <f>IF(LOWER(LEFT(G56,1))="n",1,VLOOKUP(G56,ScoringTable!D$2:I$95,6))</f>
        <v>0</v>
      </c>
      <c r="J56" s="186" t="str" cm="1">
        <f t="array" ref="J56">IF(OR(ISBLANK(G56),G56=0), "", IF(NOT(ISNUMBER(G56)), "Not a valid distance", IF(E56="","", IF(RIGHT(E56)="B", _xlfn.IFS(G56&lt;Data!$Z$9,"...",G56&lt;Data!$AA$9,"Stage 1",G56&lt;Data!$AB$9,"Stage 2",G56&lt;Data!$AC$9,"Stage 3",G56&lt;Data!$AD$9,"Stage 4",G56&lt;Data!$AE$9,"Stage 5",G56&lt;Data!$AF$9,"Stage 6",G56&lt;Data!$AG$9,"Stage 7",G56&lt;Data!$AH$9,"Stage 8",G56&gt;=Data!$AH$9,"Stage 9"), _xlfn.IFS(G56&lt;Data!$Z$20,"...",G56&lt;Data!$AA$20,"Stage 1",G56&lt;Data!$AB$20,"Stage 2",G56&lt;Data!$AC$20,"Stage 3",G56&lt;Data!$AD$20,"Stage 4",G56&lt;Data!$AE$20,"Stage 5",G56&lt;Data!$AF$20,"Stage 6",G56&lt;Data!$AG$20,"Stage 7",G56&lt;Data!$AH$20,"Stage 8",G56&gt;=Data!$AH$20,"Stage 9")))))</f>
        <v/>
      </c>
      <c r="K56" s="266" t="str" cm="1">
        <f t="array" ref="K56">IFERROR(_xlfn.IFNA(
                      _xlfn.IFS(
                      G56="", "",
                      AND(E56="U9B",G56&gt;=Data!$AI$9), "U9 Boys record",
                      AND(E56="U11B",G56&gt;=Data!$AI$15), "U11 Boys record",
                      AND(E56="U9G",G56&gt;=Data!$AI$20), "U9 Girls record",
                      AND(E56="U11G",G56&gt;=Data!$AI$26), "U11 Girls record"
                       ),""), "")</f>
        <v/>
      </c>
    </row>
    <row r="57" spans="1:11" s="11" customFormat="1" ht="16" customHeight="1">
      <c r="A57" s="187" t="s">
        <v>127</v>
      </c>
      <c r="B57" s="188" t="str">
        <f>IF(ISNA(VLOOKUP($F57,DECLARATIONS!C$5:D$292,2,FALSE)),"",IF(VLOOKUP($F57,DECLARATIONS!C$5:D$292,2,FALSE)="","NOT DECLARED",IF(ISNA(_xlfn.TEXTBEFORE(VLOOKUP($F57,DECLARATIONS!C$5:D$292,2,FALSE)," ")),VLOOKUP($F57,DECLARATIONS!C$5:D$292,2,FALSE),_xlfn.TEXTBEFORE(VLOOKUP($F57,DECLARATIONS!C$5:D$292,2,FALSE)," "))))</f>
        <v/>
      </c>
      <c r="C57" s="188" t="str">
        <f>IF(ISNA(VLOOKUP($F57,DECLARATIONS!C$5:D$292,2,FALSE)),"",IF(VLOOKUP($F57,DECLARATIONS!C$5:D$292,2,FALSE)="","NOT DECLARED",IF(ISNA(_xlfn.TEXTAFTER(VLOOKUP($F57,DECLARATIONS!C$5:D$292,2,FALSE)," ")),VLOOKUP($F57,DECLARATIONS!C$5:D$292,2,FALSE),_xlfn.TEXTAFTER(VLOOKUP($F57,DECLARATIONS!C$5:D$292,2,FALSE)," "))))</f>
        <v/>
      </c>
      <c r="D57" s="188" t="str">
        <f>IF(ISNA(VLOOKUP($F57,DECLARATIONS!$C$5:$G$292,5,FALSE)),"",IF(VLOOKUP($F57,DECLARATIONS!$C$5:$G$292,5,FALSE)="","NOT DECLARED",VLOOKUP($F57,DECLARATIONS!$C$5:$G$292,5,FALSE)))</f>
        <v/>
      </c>
      <c r="E57" s="188" t="str">
        <f>IF(ISNA(VLOOKUP($F57,DECLARATIONS!$C$5:$F$292,4,FALSE)),"",IF(VLOOKUP($F57,DECLARATIONS!$C$5:$F$292,4,FALSE)="","NOT DECLARED",VLOOKUP($F57,DECLARATIONS!$C$5:$F$292,4,FALSE)&amp;LEFT(VLOOKUP($F57,DECLARATIONS!$C$5:$H$292,6,FALSE))))</f>
        <v/>
      </c>
      <c r="F57" s="91"/>
      <c r="G57" s="195"/>
      <c r="H57" s="188" t="str">
        <f>IF(ISNA(VLOOKUP(F57,DECLARATIONS!C$5:D$292,2,FALSE)),"",IF(VLOOKUP(F57,DECLARATIONS!C$5:D$292,2,FALSE)="","NOT DECLARED",VLOOKUP(F57,DECLARATIONS!C$5:D$292,2,FALSE)))</f>
        <v/>
      </c>
      <c r="I57" s="186">
        <f>IF(LOWER(LEFT(G57,1))="n",1,VLOOKUP(G57,ScoringTable!D$2:I$95,6))</f>
        <v>0</v>
      </c>
      <c r="J57" s="186" t="str" cm="1">
        <f t="array" ref="J57">IF(OR(ISBLANK(G57),G57=0), "", IF(NOT(ISNUMBER(G57)), "Not a valid distance", IF(E57="","", IF(RIGHT(E57)="B", _xlfn.IFS(G57&lt;Data!$Z$9,"...",G57&lt;Data!$AA$9,"Stage 1",G57&lt;Data!$AB$9,"Stage 2",G57&lt;Data!$AC$9,"Stage 3",G57&lt;Data!$AD$9,"Stage 4",G57&lt;Data!$AE$9,"Stage 5",G57&lt;Data!$AF$9,"Stage 6",G57&lt;Data!$AG$9,"Stage 7",G57&lt;Data!$AH$9,"Stage 8",G57&gt;=Data!$AH$9,"Stage 9"), _xlfn.IFS(G57&lt;Data!$Z$20,"...",G57&lt;Data!$AA$20,"Stage 1",G57&lt;Data!$AB$20,"Stage 2",G57&lt;Data!$AC$20,"Stage 3",G57&lt;Data!$AD$20,"Stage 4",G57&lt;Data!$AE$20,"Stage 5",G57&lt;Data!$AF$20,"Stage 6",G57&lt;Data!$AG$20,"Stage 7",G57&lt;Data!$AH$20,"Stage 8",G57&gt;=Data!$AH$20,"Stage 9")))))</f>
        <v/>
      </c>
      <c r="K57" s="266" t="str" cm="1">
        <f t="array" ref="K57">IFERROR(_xlfn.IFNA(
                      _xlfn.IFS(
                      G57="", "",
                      AND(E57="U9B",G57&gt;=Data!$AI$9), "U9 Boys record",
                      AND(E57="U11B",G57&gt;=Data!$AI$15), "U11 Boys record",
                      AND(E57="U9G",G57&gt;=Data!$AI$20), "U9 Girls record",
                      AND(E57="U11G",G57&gt;=Data!$AI$26), "U11 Girls record"
                       ),""), "")</f>
        <v/>
      </c>
    </row>
    <row r="58" spans="1:11" s="11" customFormat="1" ht="16" customHeight="1">
      <c r="A58" s="187" t="s">
        <v>127</v>
      </c>
      <c r="B58" s="188" t="str">
        <f>IF(ISNA(VLOOKUP($F58,DECLARATIONS!C$5:D$292,2,FALSE)),"",IF(VLOOKUP($F58,DECLARATIONS!C$5:D$292,2,FALSE)="","NOT DECLARED",IF(ISNA(_xlfn.TEXTBEFORE(VLOOKUP($F58,DECLARATIONS!C$5:D$292,2,FALSE)," ")),VLOOKUP($F58,DECLARATIONS!C$5:D$292,2,FALSE),_xlfn.TEXTBEFORE(VLOOKUP($F58,DECLARATIONS!C$5:D$292,2,FALSE)," "))))</f>
        <v/>
      </c>
      <c r="C58" s="188" t="str">
        <f>IF(ISNA(VLOOKUP($F58,DECLARATIONS!C$5:D$292,2,FALSE)),"",IF(VLOOKUP($F58,DECLARATIONS!C$5:D$292,2,FALSE)="","NOT DECLARED",IF(ISNA(_xlfn.TEXTAFTER(VLOOKUP($F58,DECLARATIONS!C$5:D$292,2,FALSE)," ")),VLOOKUP($F58,DECLARATIONS!C$5:D$292,2,FALSE),_xlfn.TEXTAFTER(VLOOKUP($F58,DECLARATIONS!C$5:D$292,2,FALSE)," "))))</f>
        <v/>
      </c>
      <c r="D58" s="188" t="str">
        <f>IF(ISNA(VLOOKUP($F58,DECLARATIONS!$C$5:$G$292,5,FALSE)),"",IF(VLOOKUP($F58,DECLARATIONS!$C$5:$G$292,5,FALSE)="","NOT DECLARED",VLOOKUP($F58,DECLARATIONS!$C$5:$G$292,5,FALSE)))</f>
        <v/>
      </c>
      <c r="E58" s="188" t="str">
        <f>IF(ISNA(VLOOKUP($F58,DECLARATIONS!$C$5:$F$292,4,FALSE)),"",IF(VLOOKUP($F58,DECLARATIONS!$C$5:$F$292,4,FALSE)="","NOT DECLARED",VLOOKUP($F58,DECLARATIONS!$C$5:$F$292,4,FALSE)&amp;LEFT(VLOOKUP($F58,DECLARATIONS!$C$5:$H$292,6,FALSE))))</f>
        <v/>
      </c>
      <c r="F58" s="91"/>
      <c r="G58" s="195"/>
      <c r="H58" s="188" t="str">
        <f>IF(ISNA(VLOOKUP(F58,DECLARATIONS!C$5:D$292,2,FALSE)),"",IF(VLOOKUP(F58,DECLARATIONS!C$5:D$292,2,FALSE)="","NOT DECLARED",VLOOKUP(F58,DECLARATIONS!C$5:D$292,2,FALSE)))</f>
        <v/>
      </c>
      <c r="I58" s="186">
        <f>IF(LOWER(LEFT(G58,1))="n",1,VLOOKUP(G58,ScoringTable!D$2:I$95,6))</f>
        <v>0</v>
      </c>
      <c r="J58" s="186" t="str" cm="1">
        <f t="array" ref="J58">IF(OR(ISBLANK(G58),G58=0), "", IF(NOT(ISNUMBER(G58)), "Not a valid distance", IF(E58="","", IF(RIGHT(E58)="B", _xlfn.IFS(G58&lt;Data!$Z$9,"...",G58&lt;Data!$AA$9,"Stage 1",G58&lt;Data!$AB$9,"Stage 2",G58&lt;Data!$AC$9,"Stage 3",G58&lt;Data!$AD$9,"Stage 4",G58&lt;Data!$AE$9,"Stage 5",G58&lt;Data!$AF$9,"Stage 6",G58&lt;Data!$AG$9,"Stage 7",G58&lt;Data!$AH$9,"Stage 8",G58&gt;=Data!$AH$9,"Stage 9"), _xlfn.IFS(G58&lt;Data!$Z$20,"...",G58&lt;Data!$AA$20,"Stage 1",G58&lt;Data!$AB$20,"Stage 2",G58&lt;Data!$AC$20,"Stage 3",G58&lt;Data!$AD$20,"Stage 4",G58&lt;Data!$AE$20,"Stage 5",G58&lt;Data!$AF$20,"Stage 6",G58&lt;Data!$AG$20,"Stage 7",G58&lt;Data!$AH$20,"Stage 8",G58&gt;=Data!$AH$20,"Stage 9")))))</f>
        <v/>
      </c>
      <c r="K58" s="266" t="str" cm="1">
        <f t="array" ref="K58">IFERROR(_xlfn.IFNA(
                      _xlfn.IFS(
                      G58="", "",
                      AND(E58="U9B",G58&gt;=Data!$AI$9), "U9 Boys record",
                      AND(E58="U11B",G58&gt;=Data!$AI$15), "U11 Boys record",
                      AND(E58="U9G",G58&gt;=Data!$AI$20), "U9 Girls record",
                      AND(E58="U11G",G58&gt;=Data!$AI$26), "U11 Girls record"
                       ),""), "")</f>
        <v/>
      </c>
    </row>
    <row r="59" spans="1:11" s="11" customFormat="1" ht="16" customHeight="1">
      <c r="A59" s="187" t="s">
        <v>127</v>
      </c>
      <c r="B59" s="188" t="str">
        <f>IF(ISNA(VLOOKUP($F59,DECLARATIONS!C$5:D$292,2,FALSE)),"",IF(VLOOKUP($F59,DECLARATIONS!C$5:D$292,2,FALSE)="","NOT DECLARED",IF(ISNA(_xlfn.TEXTBEFORE(VLOOKUP($F59,DECLARATIONS!C$5:D$292,2,FALSE)," ")),VLOOKUP($F59,DECLARATIONS!C$5:D$292,2,FALSE),_xlfn.TEXTBEFORE(VLOOKUP($F59,DECLARATIONS!C$5:D$292,2,FALSE)," "))))</f>
        <v/>
      </c>
      <c r="C59" s="188" t="str">
        <f>IF(ISNA(VLOOKUP($F59,DECLARATIONS!C$5:D$292,2,FALSE)),"",IF(VLOOKUP($F59,DECLARATIONS!C$5:D$292,2,FALSE)="","NOT DECLARED",IF(ISNA(_xlfn.TEXTAFTER(VLOOKUP($F59,DECLARATIONS!C$5:D$292,2,FALSE)," ")),VLOOKUP($F59,DECLARATIONS!C$5:D$292,2,FALSE),_xlfn.TEXTAFTER(VLOOKUP($F59,DECLARATIONS!C$5:D$292,2,FALSE)," "))))</f>
        <v/>
      </c>
      <c r="D59" s="188" t="str">
        <f>IF(ISNA(VLOOKUP($F59,DECLARATIONS!$C$5:$G$292,5,FALSE)),"",IF(VLOOKUP($F59,DECLARATIONS!$C$5:$G$292,5,FALSE)="","NOT DECLARED",VLOOKUP($F59,DECLARATIONS!$C$5:$G$292,5,FALSE)))</f>
        <v/>
      </c>
      <c r="E59" s="188" t="str">
        <f>IF(ISNA(VLOOKUP($F59,DECLARATIONS!$C$5:$F$292,4,FALSE)),"",IF(VLOOKUP($F59,DECLARATIONS!$C$5:$F$292,4,FALSE)="","NOT DECLARED",VLOOKUP($F59,DECLARATIONS!$C$5:$F$292,4,FALSE)&amp;LEFT(VLOOKUP($F59,DECLARATIONS!$C$5:$H$292,6,FALSE))))</f>
        <v/>
      </c>
      <c r="F59" s="91"/>
      <c r="G59" s="195"/>
      <c r="H59" s="188" t="str">
        <f>IF(ISNA(VLOOKUP(F59,DECLARATIONS!C$5:D$292,2,FALSE)),"",IF(VLOOKUP(F59,DECLARATIONS!C$5:D$292,2,FALSE)="","NOT DECLARED",VLOOKUP(F59,DECLARATIONS!C$5:D$292,2,FALSE)))</f>
        <v/>
      </c>
      <c r="I59" s="186">
        <f>IF(LOWER(LEFT(G59,1))="n",1,VLOOKUP(G59,ScoringTable!D$2:I$95,6))</f>
        <v>0</v>
      </c>
      <c r="J59" s="186" t="str" cm="1">
        <f t="array" ref="J59">IF(OR(ISBLANK(G59),G59=0), "", IF(NOT(ISNUMBER(G59)), "Not a valid distance", IF(E59="","", IF(RIGHT(E59)="B", _xlfn.IFS(G59&lt;Data!$Z$9,"...",G59&lt;Data!$AA$9,"Stage 1",G59&lt;Data!$AB$9,"Stage 2",G59&lt;Data!$AC$9,"Stage 3",G59&lt;Data!$AD$9,"Stage 4",G59&lt;Data!$AE$9,"Stage 5",G59&lt;Data!$AF$9,"Stage 6",G59&lt;Data!$AG$9,"Stage 7",G59&lt;Data!$AH$9,"Stage 8",G59&gt;=Data!$AH$9,"Stage 9"), _xlfn.IFS(G59&lt;Data!$Z$20,"...",G59&lt;Data!$AA$20,"Stage 1",G59&lt;Data!$AB$20,"Stage 2",G59&lt;Data!$AC$20,"Stage 3",G59&lt;Data!$AD$20,"Stage 4",G59&lt;Data!$AE$20,"Stage 5",G59&lt;Data!$AF$20,"Stage 6",G59&lt;Data!$AG$20,"Stage 7",G59&lt;Data!$AH$20,"Stage 8",G59&gt;=Data!$AH$20,"Stage 9")))))</f>
        <v/>
      </c>
      <c r="K59" s="266" t="str" cm="1">
        <f t="array" ref="K59">IFERROR(_xlfn.IFNA(
                      _xlfn.IFS(
                      G59="", "",
                      AND(E59="U9B",G59&gt;=Data!$AI$9), "U9 Boys record",
                      AND(E59="U11B",G59&gt;=Data!$AI$15), "U11 Boys record",
                      AND(E59="U9G",G59&gt;=Data!$AI$20), "U9 Girls record",
                      AND(E59="U11G",G59&gt;=Data!$AI$26), "U11 Girls record"
                       ),""), "")</f>
        <v/>
      </c>
    </row>
    <row r="60" spans="1:11" s="11" customFormat="1" ht="16" customHeight="1">
      <c r="A60" s="187" t="s">
        <v>127</v>
      </c>
      <c r="B60" s="188" t="str">
        <f>IF(ISNA(VLOOKUP($F60,DECLARATIONS!C$5:D$292,2,FALSE)),"",IF(VLOOKUP($F60,DECLARATIONS!C$5:D$292,2,FALSE)="","NOT DECLARED",IF(ISNA(_xlfn.TEXTBEFORE(VLOOKUP($F60,DECLARATIONS!C$5:D$292,2,FALSE)," ")),VLOOKUP($F60,DECLARATIONS!C$5:D$292,2,FALSE),_xlfn.TEXTBEFORE(VLOOKUP($F60,DECLARATIONS!C$5:D$292,2,FALSE)," "))))</f>
        <v/>
      </c>
      <c r="C60" s="188" t="str">
        <f>IF(ISNA(VLOOKUP($F60,DECLARATIONS!C$5:D$292,2,FALSE)),"",IF(VLOOKUP($F60,DECLARATIONS!C$5:D$292,2,FALSE)="","NOT DECLARED",IF(ISNA(_xlfn.TEXTAFTER(VLOOKUP($F60,DECLARATIONS!C$5:D$292,2,FALSE)," ")),VLOOKUP($F60,DECLARATIONS!C$5:D$292,2,FALSE),_xlfn.TEXTAFTER(VLOOKUP($F60,DECLARATIONS!C$5:D$292,2,FALSE)," "))))</f>
        <v/>
      </c>
      <c r="D60" s="188" t="str">
        <f>IF(ISNA(VLOOKUP($F60,DECLARATIONS!$C$5:$G$292,5,FALSE)),"",IF(VLOOKUP($F60,DECLARATIONS!$C$5:$G$292,5,FALSE)="","NOT DECLARED",VLOOKUP($F60,DECLARATIONS!$C$5:$G$292,5,FALSE)))</f>
        <v/>
      </c>
      <c r="E60" s="188" t="str">
        <f>IF(ISNA(VLOOKUP($F60,DECLARATIONS!$C$5:$F$292,4,FALSE)),"",IF(VLOOKUP($F60,DECLARATIONS!$C$5:$F$292,4,FALSE)="","NOT DECLARED",VLOOKUP($F60,DECLARATIONS!$C$5:$F$292,4,FALSE)&amp;LEFT(VLOOKUP($F60,DECLARATIONS!$C$5:$H$292,6,FALSE))))</f>
        <v/>
      </c>
      <c r="F60" s="91"/>
      <c r="G60" s="195"/>
      <c r="H60" s="188" t="str">
        <f>IF(ISNA(VLOOKUP(F60,DECLARATIONS!C$5:D$292,2,FALSE)),"",IF(VLOOKUP(F60,DECLARATIONS!C$5:D$292,2,FALSE)="","NOT DECLARED",VLOOKUP(F60,DECLARATIONS!C$5:D$292,2,FALSE)))</f>
        <v/>
      </c>
      <c r="I60" s="186">
        <f>IF(LOWER(LEFT(G60,1))="n",1,VLOOKUP(G60,ScoringTable!D$2:I$95,6))</f>
        <v>0</v>
      </c>
      <c r="J60" s="186" t="str" cm="1">
        <f t="array" ref="J60">IF(OR(ISBLANK(G60),G60=0), "", IF(NOT(ISNUMBER(G60)), "Not a valid distance", IF(E60="","", IF(RIGHT(E60)="B", _xlfn.IFS(G60&lt;Data!$Z$9,"...",G60&lt;Data!$AA$9,"Stage 1",G60&lt;Data!$AB$9,"Stage 2",G60&lt;Data!$AC$9,"Stage 3",G60&lt;Data!$AD$9,"Stage 4",G60&lt;Data!$AE$9,"Stage 5",G60&lt;Data!$AF$9,"Stage 6",G60&lt;Data!$AG$9,"Stage 7",G60&lt;Data!$AH$9,"Stage 8",G60&gt;=Data!$AH$9,"Stage 9"), _xlfn.IFS(G60&lt;Data!$Z$20,"...",G60&lt;Data!$AA$20,"Stage 1",G60&lt;Data!$AB$20,"Stage 2",G60&lt;Data!$AC$20,"Stage 3",G60&lt;Data!$AD$20,"Stage 4",G60&lt;Data!$AE$20,"Stage 5",G60&lt;Data!$AF$20,"Stage 6",G60&lt;Data!$AG$20,"Stage 7",G60&lt;Data!$AH$20,"Stage 8",G60&gt;=Data!$AH$20,"Stage 9")))))</f>
        <v/>
      </c>
      <c r="K60" s="266" t="str" cm="1">
        <f t="array" ref="K60">IFERROR(_xlfn.IFNA(
                      _xlfn.IFS(
                      G60="", "",
                      AND(E60="U9B",G60&gt;=Data!$AI$9), "U9 Boys record",
                      AND(E60="U11B",G60&gt;=Data!$AI$15), "U11 Boys record",
                      AND(E60="U9G",G60&gt;=Data!$AI$20), "U9 Girls record",
                      AND(E60="U11G",G60&gt;=Data!$AI$26), "U11 Girls record"
                       ),""), "")</f>
        <v/>
      </c>
    </row>
    <row r="61" spans="1:11" s="11" customFormat="1" ht="16" customHeight="1">
      <c r="A61" s="187" t="s">
        <v>127</v>
      </c>
      <c r="B61" s="188" t="str">
        <f>IF(ISNA(VLOOKUP($F61,DECLARATIONS!C$5:D$292,2,FALSE)),"",IF(VLOOKUP($F61,DECLARATIONS!C$5:D$292,2,FALSE)="","NOT DECLARED",IF(ISNA(_xlfn.TEXTBEFORE(VLOOKUP($F61,DECLARATIONS!C$5:D$292,2,FALSE)," ")),VLOOKUP($F61,DECLARATIONS!C$5:D$292,2,FALSE),_xlfn.TEXTBEFORE(VLOOKUP($F61,DECLARATIONS!C$5:D$292,2,FALSE)," "))))</f>
        <v/>
      </c>
      <c r="C61" s="188" t="str">
        <f>IF(ISNA(VLOOKUP($F61,DECLARATIONS!C$5:D$292,2,FALSE)),"",IF(VLOOKUP($F61,DECLARATIONS!C$5:D$292,2,FALSE)="","NOT DECLARED",IF(ISNA(_xlfn.TEXTAFTER(VLOOKUP($F61,DECLARATIONS!C$5:D$292,2,FALSE)," ")),VLOOKUP($F61,DECLARATIONS!C$5:D$292,2,FALSE),_xlfn.TEXTAFTER(VLOOKUP($F61,DECLARATIONS!C$5:D$292,2,FALSE)," "))))</f>
        <v/>
      </c>
      <c r="D61" s="188" t="str">
        <f>IF(ISNA(VLOOKUP($F61,DECLARATIONS!$C$5:$G$292,5,FALSE)),"",IF(VLOOKUP($F61,DECLARATIONS!$C$5:$G$292,5,FALSE)="","NOT DECLARED",VLOOKUP($F61,DECLARATIONS!$C$5:$G$292,5,FALSE)))</f>
        <v/>
      </c>
      <c r="E61" s="188" t="str">
        <f>IF(ISNA(VLOOKUP($F61,DECLARATIONS!$C$5:$F$292,4,FALSE)),"",IF(VLOOKUP($F61,DECLARATIONS!$C$5:$F$292,4,FALSE)="","NOT DECLARED",VLOOKUP($F61,DECLARATIONS!$C$5:$F$292,4,FALSE)&amp;LEFT(VLOOKUP($F61,DECLARATIONS!$C$5:$H$292,6,FALSE))))</f>
        <v/>
      </c>
      <c r="F61" s="91"/>
      <c r="G61" s="195"/>
      <c r="H61" s="188" t="str">
        <f>IF(ISNA(VLOOKUP(F61,DECLARATIONS!C$5:D$292,2,FALSE)),"",IF(VLOOKUP(F61,DECLARATIONS!C$5:D$292,2,FALSE)="","NOT DECLARED",VLOOKUP(F61,DECLARATIONS!C$5:D$292,2,FALSE)))</f>
        <v/>
      </c>
      <c r="I61" s="186">
        <f>IF(LOWER(LEFT(G61,1))="n",1,VLOOKUP(G61,ScoringTable!D$2:I$95,6))</f>
        <v>0</v>
      </c>
      <c r="J61" s="186" t="str" cm="1">
        <f t="array" ref="J61">IF(OR(ISBLANK(G61),G61=0), "", IF(NOT(ISNUMBER(G61)), "Not a valid distance", IF(E61="","", IF(RIGHT(E61)="B", _xlfn.IFS(G61&lt;Data!$Z$9,"...",G61&lt;Data!$AA$9,"Stage 1",G61&lt;Data!$AB$9,"Stage 2",G61&lt;Data!$AC$9,"Stage 3",G61&lt;Data!$AD$9,"Stage 4",G61&lt;Data!$AE$9,"Stage 5",G61&lt;Data!$AF$9,"Stage 6",G61&lt;Data!$AG$9,"Stage 7",G61&lt;Data!$AH$9,"Stage 8",G61&gt;=Data!$AH$9,"Stage 9"), _xlfn.IFS(G61&lt;Data!$Z$20,"...",G61&lt;Data!$AA$20,"Stage 1",G61&lt;Data!$AB$20,"Stage 2",G61&lt;Data!$AC$20,"Stage 3",G61&lt;Data!$AD$20,"Stage 4",G61&lt;Data!$AE$20,"Stage 5",G61&lt;Data!$AF$20,"Stage 6",G61&lt;Data!$AG$20,"Stage 7",G61&lt;Data!$AH$20,"Stage 8",G61&gt;=Data!$AH$20,"Stage 9")))))</f>
        <v/>
      </c>
      <c r="K61" s="266" t="str" cm="1">
        <f t="array" ref="K61">IFERROR(_xlfn.IFNA(
                      _xlfn.IFS(
                      G61="", "",
                      AND(E61="U9B",G61&gt;=Data!$AI$9), "U9 Boys record",
                      AND(E61="U11B",G61&gt;=Data!$AI$15), "U11 Boys record",
                      AND(E61="U9G",G61&gt;=Data!$AI$20), "U9 Girls record",
                      AND(E61="U11G",G61&gt;=Data!$AI$26), "U11 Girls record"
                       ),""), "")</f>
        <v/>
      </c>
    </row>
    <row r="62" spans="1:11" s="11" customFormat="1" ht="16" customHeight="1">
      <c r="A62" s="187" t="s">
        <v>127</v>
      </c>
      <c r="B62" s="188" t="str">
        <f>IF(ISNA(VLOOKUP($F62,DECLARATIONS!C$5:D$292,2,FALSE)),"",IF(VLOOKUP($F62,DECLARATIONS!C$5:D$292,2,FALSE)="","NOT DECLARED",IF(ISNA(_xlfn.TEXTBEFORE(VLOOKUP($F62,DECLARATIONS!C$5:D$292,2,FALSE)," ")),VLOOKUP($F62,DECLARATIONS!C$5:D$292,2,FALSE),_xlfn.TEXTBEFORE(VLOOKUP($F62,DECLARATIONS!C$5:D$292,2,FALSE)," "))))</f>
        <v/>
      </c>
      <c r="C62" s="188" t="str">
        <f>IF(ISNA(VLOOKUP($F62,DECLARATIONS!C$5:D$292,2,FALSE)),"",IF(VLOOKUP($F62,DECLARATIONS!C$5:D$292,2,FALSE)="","NOT DECLARED",IF(ISNA(_xlfn.TEXTAFTER(VLOOKUP($F62,DECLARATIONS!C$5:D$292,2,FALSE)," ")),VLOOKUP($F62,DECLARATIONS!C$5:D$292,2,FALSE),_xlfn.TEXTAFTER(VLOOKUP($F62,DECLARATIONS!C$5:D$292,2,FALSE)," "))))</f>
        <v/>
      </c>
      <c r="D62" s="188" t="str">
        <f>IF(ISNA(VLOOKUP($F62,DECLARATIONS!$C$5:$G$292,5,FALSE)),"",IF(VLOOKUP($F62,DECLARATIONS!$C$5:$G$292,5,FALSE)="","NOT DECLARED",VLOOKUP($F62,DECLARATIONS!$C$5:$G$292,5,FALSE)))</f>
        <v/>
      </c>
      <c r="E62" s="188" t="str">
        <f>IF(ISNA(VLOOKUP($F62,DECLARATIONS!$C$5:$F$292,4,FALSE)),"",IF(VLOOKUP($F62,DECLARATIONS!$C$5:$F$292,4,FALSE)="","NOT DECLARED",VLOOKUP($F62,DECLARATIONS!$C$5:$F$292,4,FALSE)&amp;LEFT(VLOOKUP($F62,DECLARATIONS!$C$5:$H$292,6,FALSE))))</f>
        <v/>
      </c>
      <c r="F62" s="91"/>
      <c r="G62" s="195"/>
      <c r="H62" s="188" t="str">
        <f>IF(ISNA(VLOOKUP(F62,DECLARATIONS!C$5:D$292,2,FALSE)),"",IF(VLOOKUP(F62,DECLARATIONS!C$5:D$292,2,FALSE)="","NOT DECLARED",VLOOKUP(F62,DECLARATIONS!C$5:D$292,2,FALSE)))</f>
        <v/>
      </c>
      <c r="I62" s="186">
        <f>IF(LOWER(LEFT(G62,1))="n",1,VLOOKUP(G62,ScoringTable!D$2:I$95,6))</f>
        <v>0</v>
      </c>
      <c r="J62" s="186" t="str" cm="1">
        <f t="array" ref="J62">IF(OR(ISBLANK(G62),G62=0), "", IF(NOT(ISNUMBER(G62)), "Not a valid distance", IF(E62="","", IF(RIGHT(E62)="B", _xlfn.IFS(G62&lt;Data!$Z$9,"...",G62&lt;Data!$AA$9,"Stage 1",G62&lt;Data!$AB$9,"Stage 2",G62&lt;Data!$AC$9,"Stage 3",G62&lt;Data!$AD$9,"Stage 4",G62&lt;Data!$AE$9,"Stage 5",G62&lt;Data!$AF$9,"Stage 6",G62&lt;Data!$AG$9,"Stage 7",G62&lt;Data!$AH$9,"Stage 8",G62&gt;=Data!$AH$9,"Stage 9"), _xlfn.IFS(G62&lt;Data!$Z$20,"...",G62&lt;Data!$AA$20,"Stage 1",G62&lt;Data!$AB$20,"Stage 2",G62&lt;Data!$AC$20,"Stage 3",G62&lt;Data!$AD$20,"Stage 4",G62&lt;Data!$AE$20,"Stage 5",G62&lt;Data!$AF$20,"Stage 6",G62&lt;Data!$AG$20,"Stage 7",G62&lt;Data!$AH$20,"Stage 8",G62&gt;=Data!$AH$20,"Stage 9")))))</f>
        <v/>
      </c>
      <c r="K62" s="266" t="str" cm="1">
        <f t="array" ref="K62">IFERROR(_xlfn.IFNA(
                      _xlfn.IFS(
                      G62="", "",
                      AND(E62="U9B",G62&gt;=Data!$AI$9), "U9 Boys record",
                      AND(E62="U11B",G62&gt;=Data!$AI$15), "U11 Boys record",
                      AND(E62="U9G",G62&gt;=Data!$AI$20), "U9 Girls record",
                      AND(E62="U11G",G62&gt;=Data!$AI$26), "U11 Girls record"
                       ),""), "")</f>
        <v/>
      </c>
    </row>
    <row r="63" spans="1:11" s="11" customFormat="1" ht="16" customHeight="1">
      <c r="A63" s="187" t="s">
        <v>127</v>
      </c>
      <c r="B63" s="188" t="str">
        <f>IF(ISNA(VLOOKUP($F63,DECLARATIONS!C$5:D$292,2,FALSE)),"",IF(VLOOKUP($F63,DECLARATIONS!C$5:D$292,2,FALSE)="","NOT DECLARED",IF(ISNA(_xlfn.TEXTBEFORE(VLOOKUP($F63,DECLARATIONS!C$5:D$292,2,FALSE)," ")),VLOOKUP($F63,DECLARATIONS!C$5:D$292,2,FALSE),_xlfn.TEXTBEFORE(VLOOKUP($F63,DECLARATIONS!C$5:D$292,2,FALSE)," "))))</f>
        <v/>
      </c>
      <c r="C63" s="188" t="str">
        <f>IF(ISNA(VLOOKUP($F63,DECLARATIONS!C$5:D$292,2,FALSE)),"",IF(VLOOKUP($F63,DECLARATIONS!C$5:D$292,2,FALSE)="","NOT DECLARED",IF(ISNA(_xlfn.TEXTAFTER(VLOOKUP($F63,DECLARATIONS!C$5:D$292,2,FALSE)," ")),VLOOKUP($F63,DECLARATIONS!C$5:D$292,2,FALSE),_xlfn.TEXTAFTER(VLOOKUP($F63,DECLARATIONS!C$5:D$292,2,FALSE)," "))))</f>
        <v/>
      </c>
      <c r="D63" s="188" t="str">
        <f>IF(ISNA(VLOOKUP($F63,DECLARATIONS!$C$5:$G$292,5,FALSE)),"",IF(VLOOKUP($F63,DECLARATIONS!$C$5:$G$292,5,FALSE)="","NOT DECLARED",VLOOKUP($F63,DECLARATIONS!$C$5:$G$292,5,FALSE)))</f>
        <v/>
      </c>
      <c r="E63" s="188" t="str">
        <f>IF(ISNA(VLOOKUP($F63,DECLARATIONS!$C$5:$F$292,4,FALSE)),"",IF(VLOOKUP($F63,DECLARATIONS!$C$5:$F$292,4,FALSE)="","NOT DECLARED",VLOOKUP($F63,DECLARATIONS!$C$5:$F$292,4,FALSE)&amp;LEFT(VLOOKUP($F63,DECLARATIONS!$C$5:$H$292,6,FALSE))))</f>
        <v/>
      </c>
      <c r="F63" s="91"/>
      <c r="G63" s="195"/>
      <c r="H63" s="188" t="str">
        <f>IF(ISNA(VLOOKUP(F63,DECLARATIONS!C$5:D$292,2,FALSE)),"",IF(VLOOKUP(F63,DECLARATIONS!C$5:D$292,2,FALSE)="","NOT DECLARED",VLOOKUP(F63,DECLARATIONS!C$5:D$292,2,FALSE)))</f>
        <v/>
      </c>
      <c r="I63" s="186">
        <f>IF(LOWER(LEFT(G63,1))="n",1,VLOOKUP(G63,ScoringTable!D$2:I$95,6))</f>
        <v>0</v>
      </c>
      <c r="J63" s="186" t="str" cm="1">
        <f t="array" ref="J63">IF(OR(ISBLANK(G63),G63=0), "", IF(NOT(ISNUMBER(G63)), "Not a valid distance", IF(E63="","", IF(RIGHT(E63)="B", _xlfn.IFS(G63&lt;Data!$Z$9,"...",G63&lt;Data!$AA$9,"Stage 1",G63&lt;Data!$AB$9,"Stage 2",G63&lt;Data!$AC$9,"Stage 3",G63&lt;Data!$AD$9,"Stage 4",G63&lt;Data!$AE$9,"Stage 5",G63&lt;Data!$AF$9,"Stage 6",G63&lt;Data!$AG$9,"Stage 7",G63&lt;Data!$AH$9,"Stage 8",G63&gt;=Data!$AH$9,"Stage 9"), _xlfn.IFS(G63&lt;Data!$Z$20,"...",G63&lt;Data!$AA$20,"Stage 1",G63&lt;Data!$AB$20,"Stage 2",G63&lt;Data!$AC$20,"Stage 3",G63&lt;Data!$AD$20,"Stage 4",G63&lt;Data!$AE$20,"Stage 5",G63&lt;Data!$AF$20,"Stage 6",G63&lt;Data!$AG$20,"Stage 7",G63&lt;Data!$AH$20,"Stage 8",G63&gt;=Data!$AH$20,"Stage 9")))))</f>
        <v/>
      </c>
      <c r="K63" s="266" t="str" cm="1">
        <f t="array" ref="K63">IFERROR(_xlfn.IFNA(
                      _xlfn.IFS(
                      G63="", "",
                      AND(E63="U9B",G63&gt;=Data!$AI$9), "U9 Boys record",
                      AND(E63="U11B",G63&gt;=Data!$AI$15), "U11 Boys record",
                      AND(E63="U9G",G63&gt;=Data!$AI$20), "U9 Girls record",
                      AND(E63="U11G",G63&gt;=Data!$AI$26), "U11 Girls record"
                       ),""), "")</f>
        <v/>
      </c>
    </row>
    <row r="64" spans="1:11" s="11" customFormat="1" ht="16" customHeight="1">
      <c r="A64" s="187" t="s">
        <v>127</v>
      </c>
      <c r="B64" s="188" t="str">
        <f>IF(ISNA(VLOOKUP($F64,DECLARATIONS!C$5:D$292,2,FALSE)),"",IF(VLOOKUP($F64,DECLARATIONS!C$5:D$292,2,FALSE)="","NOT DECLARED",IF(ISNA(_xlfn.TEXTBEFORE(VLOOKUP($F64,DECLARATIONS!C$5:D$292,2,FALSE)," ")),VLOOKUP($F64,DECLARATIONS!C$5:D$292,2,FALSE),_xlfn.TEXTBEFORE(VLOOKUP($F64,DECLARATIONS!C$5:D$292,2,FALSE)," "))))</f>
        <v/>
      </c>
      <c r="C64" s="188" t="str">
        <f>IF(ISNA(VLOOKUP($F64,DECLARATIONS!C$5:D$292,2,FALSE)),"",IF(VLOOKUP($F64,DECLARATIONS!C$5:D$292,2,FALSE)="","NOT DECLARED",IF(ISNA(_xlfn.TEXTAFTER(VLOOKUP($F64,DECLARATIONS!C$5:D$292,2,FALSE)," ")),VLOOKUP($F64,DECLARATIONS!C$5:D$292,2,FALSE),_xlfn.TEXTAFTER(VLOOKUP($F64,DECLARATIONS!C$5:D$292,2,FALSE)," "))))</f>
        <v/>
      </c>
      <c r="D64" s="188" t="str">
        <f>IF(ISNA(VLOOKUP($F64,DECLARATIONS!$C$5:$G$292,5,FALSE)),"",IF(VLOOKUP($F64,DECLARATIONS!$C$5:$G$292,5,FALSE)="","NOT DECLARED",VLOOKUP($F64,DECLARATIONS!$C$5:$G$292,5,FALSE)))</f>
        <v/>
      </c>
      <c r="E64" s="188" t="str">
        <f>IF(ISNA(VLOOKUP($F64,DECLARATIONS!$C$5:$F$292,4,FALSE)),"",IF(VLOOKUP($F64,DECLARATIONS!$C$5:$F$292,4,FALSE)="","NOT DECLARED",VLOOKUP($F64,DECLARATIONS!$C$5:$F$292,4,FALSE)&amp;LEFT(VLOOKUP($F64,DECLARATIONS!$C$5:$H$292,6,FALSE))))</f>
        <v/>
      </c>
      <c r="F64" s="91"/>
      <c r="G64" s="195"/>
      <c r="H64" s="188" t="str">
        <f>IF(ISNA(VLOOKUP(F64,DECLARATIONS!C$5:D$292,2,FALSE)),"",IF(VLOOKUP(F64,DECLARATIONS!C$5:D$292,2,FALSE)="","NOT DECLARED",VLOOKUP(F64,DECLARATIONS!C$5:D$292,2,FALSE)))</f>
        <v/>
      </c>
      <c r="I64" s="186">
        <f>IF(LOWER(LEFT(G64,1))="n",1,VLOOKUP(G64,ScoringTable!D$2:I$95,6))</f>
        <v>0</v>
      </c>
      <c r="J64" s="186" t="str" cm="1">
        <f t="array" ref="J64">IF(OR(ISBLANK(G64),G64=0), "", IF(NOT(ISNUMBER(G64)), "Not a valid distance", IF(E64="","", IF(RIGHT(E64)="B", _xlfn.IFS(G64&lt;Data!$Z$9,"...",G64&lt;Data!$AA$9,"Stage 1",G64&lt;Data!$AB$9,"Stage 2",G64&lt;Data!$AC$9,"Stage 3",G64&lt;Data!$AD$9,"Stage 4",G64&lt;Data!$AE$9,"Stage 5",G64&lt;Data!$AF$9,"Stage 6",G64&lt;Data!$AG$9,"Stage 7",G64&lt;Data!$AH$9,"Stage 8",G64&gt;=Data!$AH$9,"Stage 9"), _xlfn.IFS(G64&lt;Data!$Z$20,"...",G64&lt;Data!$AA$20,"Stage 1",G64&lt;Data!$AB$20,"Stage 2",G64&lt;Data!$AC$20,"Stage 3",G64&lt;Data!$AD$20,"Stage 4",G64&lt;Data!$AE$20,"Stage 5",G64&lt;Data!$AF$20,"Stage 6",G64&lt;Data!$AG$20,"Stage 7",G64&lt;Data!$AH$20,"Stage 8",G64&gt;=Data!$AH$20,"Stage 9")))))</f>
        <v/>
      </c>
      <c r="K64" s="266" t="str" cm="1">
        <f t="array" ref="K64">IFERROR(_xlfn.IFNA(
                      _xlfn.IFS(
                      G64="", "",
                      AND(E64="U9B",G64&gt;=Data!$AI$9), "U9 Boys record",
                      AND(E64="U11B",G64&gt;=Data!$AI$15), "U11 Boys record",
                      AND(E64="U9G",G64&gt;=Data!$AI$20), "U9 Girls record",
                      AND(E64="U11G",G64&gt;=Data!$AI$26), "U11 Girls record"
                       ),""), "")</f>
        <v/>
      </c>
    </row>
    <row r="65" spans="1:11" s="11" customFormat="1" ht="16" customHeight="1">
      <c r="A65" s="187" t="s">
        <v>127</v>
      </c>
      <c r="B65" s="188" t="str">
        <f>IF(ISNA(VLOOKUP($F65,DECLARATIONS!C$5:D$292,2,FALSE)),"",IF(VLOOKUP($F65,DECLARATIONS!C$5:D$292,2,FALSE)="","NOT DECLARED",IF(ISNA(_xlfn.TEXTBEFORE(VLOOKUP($F65,DECLARATIONS!C$5:D$292,2,FALSE)," ")),VLOOKUP($F65,DECLARATIONS!C$5:D$292,2,FALSE),_xlfn.TEXTBEFORE(VLOOKUP($F65,DECLARATIONS!C$5:D$292,2,FALSE)," "))))</f>
        <v/>
      </c>
      <c r="C65" s="188" t="str">
        <f>IF(ISNA(VLOOKUP($F65,DECLARATIONS!C$5:D$292,2,FALSE)),"",IF(VLOOKUP($F65,DECLARATIONS!C$5:D$292,2,FALSE)="","NOT DECLARED",IF(ISNA(_xlfn.TEXTAFTER(VLOOKUP($F65,DECLARATIONS!C$5:D$292,2,FALSE)," ")),VLOOKUP($F65,DECLARATIONS!C$5:D$292,2,FALSE),_xlfn.TEXTAFTER(VLOOKUP($F65,DECLARATIONS!C$5:D$292,2,FALSE)," "))))</f>
        <v/>
      </c>
      <c r="D65" s="188" t="str">
        <f>IF(ISNA(VLOOKUP($F65,DECLARATIONS!$C$5:$G$292,5,FALSE)),"",IF(VLOOKUP($F65,DECLARATIONS!$C$5:$G$292,5,FALSE)="","NOT DECLARED",VLOOKUP($F65,DECLARATIONS!$C$5:$G$292,5,FALSE)))</f>
        <v/>
      </c>
      <c r="E65" s="188" t="str">
        <f>IF(ISNA(VLOOKUP($F65,DECLARATIONS!$C$5:$F$292,4,FALSE)),"",IF(VLOOKUP($F65,DECLARATIONS!$C$5:$F$292,4,FALSE)="","NOT DECLARED",VLOOKUP($F65,DECLARATIONS!$C$5:$F$292,4,FALSE)&amp;LEFT(VLOOKUP($F65,DECLARATIONS!$C$5:$H$292,6,FALSE))))</f>
        <v/>
      </c>
      <c r="F65" s="91"/>
      <c r="G65" s="195"/>
      <c r="H65" s="188" t="str">
        <f>IF(ISNA(VLOOKUP(F65,DECLARATIONS!C$5:D$292,2,FALSE)),"",IF(VLOOKUP(F65,DECLARATIONS!C$5:D$292,2,FALSE)="","NOT DECLARED",VLOOKUP(F65,DECLARATIONS!C$5:D$292,2,FALSE)))</f>
        <v/>
      </c>
      <c r="I65" s="186">
        <f>IF(LOWER(LEFT(G65,1))="n",1,VLOOKUP(G65,ScoringTable!D$2:I$95,6))</f>
        <v>0</v>
      </c>
      <c r="J65" s="186" t="str" cm="1">
        <f t="array" ref="J65">IF(OR(ISBLANK(G65),G65=0), "", IF(NOT(ISNUMBER(G65)), "Not a valid distance", IF(E65="","", IF(RIGHT(E65)="B", _xlfn.IFS(G65&lt;Data!$Z$9,"...",G65&lt;Data!$AA$9,"Stage 1",G65&lt;Data!$AB$9,"Stage 2",G65&lt;Data!$AC$9,"Stage 3",G65&lt;Data!$AD$9,"Stage 4",G65&lt;Data!$AE$9,"Stage 5",G65&lt;Data!$AF$9,"Stage 6",G65&lt;Data!$AG$9,"Stage 7",G65&lt;Data!$AH$9,"Stage 8",G65&gt;=Data!$AH$9,"Stage 9"), _xlfn.IFS(G65&lt;Data!$Z$20,"...",G65&lt;Data!$AA$20,"Stage 1",G65&lt;Data!$AB$20,"Stage 2",G65&lt;Data!$AC$20,"Stage 3",G65&lt;Data!$AD$20,"Stage 4",G65&lt;Data!$AE$20,"Stage 5",G65&lt;Data!$AF$20,"Stage 6",G65&lt;Data!$AG$20,"Stage 7",G65&lt;Data!$AH$20,"Stage 8",G65&gt;=Data!$AH$20,"Stage 9")))))</f>
        <v/>
      </c>
      <c r="K65" s="266" t="str" cm="1">
        <f t="array" ref="K65">IFERROR(_xlfn.IFNA(
                      _xlfn.IFS(
                      G65="", "",
                      AND(E65="U9B",G65&gt;=Data!$AI$9), "U9 Boys record",
                      AND(E65="U11B",G65&gt;=Data!$AI$15), "U11 Boys record",
                      AND(E65="U9G",G65&gt;=Data!$AI$20), "U9 Girls record",
                      AND(E65="U11G",G65&gt;=Data!$AI$26), "U11 Girls record"
                       ),""), "")</f>
        <v/>
      </c>
    </row>
    <row r="66" spans="1:11" s="11" customFormat="1" ht="16" customHeight="1">
      <c r="A66" s="187" t="s">
        <v>127</v>
      </c>
      <c r="B66" s="188" t="str">
        <f>IF(ISNA(VLOOKUP($F66,DECLARATIONS!C$5:D$292,2,FALSE)),"",IF(VLOOKUP($F66,DECLARATIONS!C$5:D$292,2,FALSE)="","NOT DECLARED",IF(ISNA(_xlfn.TEXTBEFORE(VLOOKUP($F66,DECLARATIONS!C$5:D$292,2,FALSE)," ")),VLOOKUP($F66,DECLARATIONS!C$5:D$292,2,FALSE),_xlfn.TEXTBEFORE(VLOOKUP($F66,DECLARATIONS!C$5:D$292,2,FALSE)," "))))</f>
        <v/>
      </c>
      <c r="C66" s="188" t="str">
        <f>IF(ISNA(VLOOKUP($F66,DECLARATIONS!C$5:D$292,2,FALSE)),"",IF(VLOOKUP($F66,DECLARATIONS!C$5:D$292,2,FALSE)="","NOT DECLARED",IF(ISNA(_xlfn.TEXTAFTER(VLOOKUP($F66,DECLARATIONS!C$5:D$292,2,FALSE)," ")),VLOOKUP($F66,DECLARATIONS!C$5:D$292,2,FALSE),_xlfn.TEXTAFTER(VLOOKUP($F66,DECLARATIONS!C$5:D$292,2,FALSE)," "))))</f>
        <v/>
      </c>
      <c r="D66" s="188" t="str">
        <f>IF(ISNA(VLOOKUP($F66,DECLARATIONS!$C$5:$G$292,5,FALSE)),"",IF(VLOOKUP($F66,DECLARATIONS!$C$5:$G$292,5,FALSE)="","NOT DECLARED",VLOOKUP($F66,DECLARATIONS!$C$5:$G$292,5,FALSE)))</f>
        <v/>
      </c>
      <c r="E66" s="188" t="str">
        <f>IF(ISNA(VLOOKUP($F66,DECLARATIONS!$C$5:$F$292,4,FALSE)),"",IF(VLOOKUP($F66,DECLARATIONS!$C$5:$F$292,4,FALSE)="","NOT DECLARED",VLOOKUP($F66,DECLARATIONS!$C$5:$F$292,4,FALSE)&amp;LEFT(VLOOKUP($F66,DECLARATIONS!$C$5:$H$292,6,FALSE))))</f>
        <v/>
      </c>
      <c r="F66" s="91"/>
      <c r="G66" s="195"/>
      <c r="H66" s="188" t="str">
        <f>IF(ISNA(VLOOKUP(F66,DECLARATIONS!C$5:D$292,2,FALSE)),"",IF(VLOOKUP(F66,DECLARATIONS!C$5:D$292,2,FALSE)="","NOT DECLARED",VLOOKUP(F66,DECLARATIONS!C$5:D$292,2,FALSE)))</f>
        <v/>
      </c>
      <c r="I66" s="186">
        <f>IF(LOWER(LEFT(G66,1))="n",1,VLOOKUP(G66,ScoringTable!D$2:I$95,6))</f>
        <v>0</v>
      </c>
      <c r="J66" s="186" t="str" cm="1">
        <f t="array" ref="J66">IF(OR(ISBLANK(G66),G66=0), "", IF(NOT(ISNUMBER(G66)), "Not a valid distance", IF(E66="","", IF(RIGHT(E66)="B", _xlfn.IFS(G66&lt;Data!$Z$9,"...",G66&lt;Data!$AA$9,"Stage 1",G66&lt;Data!$AB$9,"Stage 2",G66&lt;Data!$AC$9,"Stage 3",G66&lt;Data!$AD$9,"Stage 4",G66&lt;Data!$AE$9,"Stage 5",G66&lt;Data!$AF$9,"Stage 6",G66&lt;Data!$AG$9,"Stage 7",G66&lt;Data!$AH$9,"Stage 8",G66&gt;=Data!$AH$9,"Stage 9"), _xlfn.IFS(G66&lt;Data!$Z$20,"...",G66&lt;Data!$AA$20,"Stage 1",G66&lt;Data!$AB$20,"Stage 2",G66&lt;Data!$AC$20,"Stage 3",G66&lt;Data!$AD$20,"Stage 4",G66&lt;Data!$AE$20,"Stage 5",G66&lt;Data!$AF$20,"Stage 6",G66&lt;Data!$AG$20,"Stage 7",G66&lt;Data!$AH$20,"Stage 8",G66&gt;=Data!$AH$20,"Stage 9")))))</f>
        <v/>
      </c>
      <c r="K66" s="266" t="str" cm="1">
        <f t="array" ref="K66">IFERROR(_xlfn.IFNA(
                      _xlfn.IFS(
                      G66="", "",
                      AND(E66="U9B",G66&gt;=Data!$AI$9), "U9 Boys record",
                      AND(E66="U11B",G66&gt;=Data!$AI$15), "U11 Boys record",
                      AND(E66="U9G",G66&gt;=Data!$AI$20), "U9 Girls record",
                      AND(E66="U11G",G66&gt;=Data!$AI$26), "U11 Girls record"
                       ),""), "")</f>
        <v/>
      </c>
    </row>
    <row r="67" spans="1:11" s="11" customFormat="1" ht="16" customHeight="1">
      <c r="A67" s="187" t="s">
        <v>127</v>
      </c>
      <c r="B67" s="188" t="str">
        <f>IF(ISNA(VLOOKUP($F67,DECLARATIONS!C$5:D$292,2,FALSE)),"",IF(VLOOKUP($F67,DECLARATIONS!C$5:D$292,2,FALSE)="","NOT DECLARED",IF(ISNA(_xlfn.TEXTBEFORE(VLOOKUP($F67,DECLARATIONS!C$5:D$292,2,FALSE)," ")),VLOOKUP($F67,DECLARATIONS!C$5:D$292,2,FALSE),_xlfn.TEXTBEFORE(VLOOKUP($F67,DECLARATIONS!C$5:D$292,2,FALSE)," "))))</f>
        <v/>
      </c>
      <c r="C67" s="188" t="str">
        <f>IF(ISNA(VLOOKUP($F67,DECLARATIONS!C$5:D$292,2,FALSE)),"",IF(VLOOKUP($F67,DECLARATIONS!C$5:D$292,2,FALSE)="","NOT DECLARED",IF(ISNA(_xlfn.TEXTAFTER(VLOOKUP($F67,DECLARATIONS!C$5:D$292,2,FALSE)," ")),VLOOKUP($F67,DECLARATIONS!C$5:D$292,2,FALSE),_xlfn.TEXTAFTER(VLOOKUP($F67,DECLARATIONS!C$5:D$292,2,FALSE)," "))))</f>
        <v/>
      </c>
      <c r="D67" s="188" t="str">
        <f>IF(ISNA(VLOOKUP($F67,DECLARATIONS!$C$5:$G$292,5,FALSE)),"",IF(VLOOKUP($F67,DECLARATIONS!$C$5:$G$292,5,FALSE)="","NOT DECLARED",VLOOKUP($F67,DECLARATIONS!$C$5:$G$292,5,FALSE)))</f>
        <v/>
      </c>
      <c r="E67" s="188" t="str">
        <f>IF(ISNA(VLOOKUP($F67,DECLARATIONS!$C$5:$F$292,4,FALSE)),"",IF(VLOOKUP($F67,DECLARATIONS!$C$5:$F$292,4,FALSE)="","NOT DECLARED",VLOOKUP($F67,DECLARATIONS!$C$5:$F$292,4,FALSE)&amp;LEFT(VLOOKUP($F67,DECLARATIONS!$C$5:$H$292,6,FALSE))))</f>
        <v/>
      </c>
      <c r="F67" s="91"/>
      <c r="G67" s="195"/>
      <c r="H67" s="188" t="str">
        <f>IF(ISNA(VLOOKUP(F67,DECLARATIONS!C$5:D$292,2,FALSE)),"",IF(VLOOKUP(F67,DECLARATIONS!C$5:D$292,2,FALSE)="","NOT DECLARED",VLOOKUP(F67,DECLARATIONS!C$5:D$292,2,FALSE)))</f>
        <v/>
      </c>
      <c r="I67" s="186">
        <f>IF(LOWER(LEFT(G67,1))="n",1,VLOOKUP(G67,ScoringTable!D$2:I$95,6))</f>
        <v>0</v>
      </c>
      <c r="J67" s="186" t="str" cm="1">
        <f t="array" ref="J67">IF(OR(ISBLANK(G67),G67=0), "", IF(NOT(ISNUMBER(G67)), "Not a valid distance", IF(E67="","", IF(RIGHT(E67)="B", _xlfn.IFS(G67&lt;Data!$Z$9,"...",G67&lt;Data!$AA$9,"Stage 1",G67&lt;Data!$AB$9,"Stage 2",G67&lt;Data!$AC$9,"Stage 3",G67&lt;Data!$AD$9,"Stage 4",G67&lt;Data!$AE$9,"Stage 5",G67&lt;Data!$AF$9,"Stage 6",G67&lt;Data!$AG$9,"Stage 7",G67&lt;Data!$AH$9,"Stage 8",G67&gt;=Data!$AH$9,"Stage 9"), _xlfn.IFS(G67&lt;Data!$Z$20,"...",G67&lt;Data!$AA$20,"Stage 1",G67&lt;Data!$AB$20,"Stage 2",G67&lt;Data!$AC$20,"Stage 3",G67&lt;Data!$AD$20,"Stage 4",G67&lt;Data!$AE$20,"Stage 5",G67&lt;Data!$AF$20,"Stage 6",G67&lt;Data!$AG$20,"Stage 7",G67&lt;Data!$AH$20,"Stage 8",G67&gt;=Data!$AH$20,"Stage 9")))))</f>
        <v/>
      </c>
      <c r="K67" s="266" t="str" cm="1">
        <f t="array" ref="K67">IFERROR(_xlfn.IFNA(
                      _xlfn.IFS(
                      G67="", "",
                      AND(E67="U9B",G67&gt;=Data!$AI$9), "U9 Boys record",
                      AND(E67="U11B",G67&gt;=Data!$AI$15), "U11 Boys record",
                      AND(E67="U9G",G67&gt;=Data!$AI$20), "U9 Girls record",
                      AND(E67="U11G",G67&gt;=Data!$AI$26), "U11 Girls record"
                       ),""), "")</f>
        <v/>
      </c>
    </row>
    <row r="68" spans="1:11" s="11" customFormat="1" ht="16" customHeight="1">
      <c r="A68" s="187" t="s">
        <v>127</v>
      </c>
      <c r="B68" s="188" t="str">
        <f>IF(ISNA(VLOOKUP($F68,DECLARATIONS!C$5:D$292,2,FALSE)),"",IF(VLOOKUP($F68,DECLARATIONS!C$5:D$292,2,FALSE)="","NOT DECLARED",IF(ISNA(_xlfn.TEXTBEFORE(VLOOKUP($F68,DECLARATIONS!C$5:D$292,2,FALSE)," ")),VLOOKUP($F68,DECLARATIONS!C$5:D$292,2,FALSE),_xlfn.TEXTBEFORE(VLOOKUP($F68,DECLARATIONS!C$5:D$292,2,FALSE)," "))))</f>
        <v/>
      </c>
      <c r="C68" s="188" t="str">
        <f>IF(ISNA(VLOOKUP($F68,DECLARATIONS!C$5:D$292,2,FALSE)),"",IF(VLOOKUP($F68,DECLARATIONS!C$5:D$292,2,FALSE)="","NOT DECLARED",IF(ISNA(_xlfn.TEXTAFTER(VLOOKUP($F68,DECLARATIONS!C$5:D$292,2,FALSE)," ")),VLOOKUP($F68,DECLARATIONS!C$5:D$292,2,FALSE),_xlfn.TEXTAFTER(VLOOKUP($F68,DECLARATIONS!C$5:D$292,2,FALSE)," "))))</f>
        <v/>
      </c>
      <c r="D68" s="188" t="str">
        <f>IF(ISNA(VLOOKUP($F68,DECLARATIONS!$C$5:$G$292,5,FALSE)),"",IF(VLOOKUP($F68,DECLARATIONS!$C$5:$G$292,5,FALSE)="","NOT DECLARED",VLOOKUP($F68,DECLARATIONS!$C$5:$G$292,5,FALSE)))</f>
        <v/>
      </c>
      <c r="E68" s="188" t="str">
        <f>IF(ISNA(VLOOKUP($F68,DECLARATIONS!$C$5:$F$292,4,FALSE)),"",IF(VLOOKUP($F68,DECLARATIONS!$C$5:$F$292,4,FALSE)="","NOT DECLARED",VLOOKUP($F68,DECLARATIONS!$C$5:$F$292,4,FALSE)&amp;LEFT(VLOOKUP($F68,DECLARATIONS!$C$5:$H$292,6,FALSE))))</f>
        <v/>
      </c>
      <c r="F68" s="91"/>
      <c r="G68" s="195"/>
      <c r="H68" s="188" t="str">
        <f>IF(ISNA(VLOOKUP(F68,DECLARATIONS!C$5:D$292,2,FALSE)),"",IF(VLOOKUP(F68,DECLARATIONS!C$5:D$292,2,FALSE)="","NOT DECLARED",VLOOKUP(F68,DECLARATIONS!C$5:D$292,2,FALSE)))</f>
        <v/>
      </c>
      <c r="I68" s="186">
        <f>IF(LOWER(LEFT(G68,1))="n",1,VLOOKUP(G68,ScoringTable!D$2:I$95,6))</f>
        <v>0</v>
      </c>
      <c r="J68" s="186" t="str" cm="1">
        <f t="array" ref="J68">IF(OR(ISBLANK(G68),G68=0), "", IF(NOT(ISNUMBER(G68)), "Not a valid distance", IF(E68="","", IF(RIGHT(E68)="B", _xlfn.IFS(G68&lt;Data!$Z$9,"...",G68&lt;Data!$AA$9,"Stage 1",G68&lt;Data!$AB$9,"Stage 2",G68&lt;Data!$AC$9,"Stage 3",G68&lt;Data!$AD$9,"Stage 4",G68&lt;Data!$AE$9,"Stage 5",G68&lt;Data!$AF$9,"Stage 6",G68&lt;Data!$AG$9,"Stage 7",G68&lt;Data!$AH$9,"Stage 8",G68&gt;=Data!$AH$9,"Stage 9"), _xlfn.IFS(G68&lt;Data!$Z$20,"...",G68&lt;Data!$AA$20,"Stage 1",G68&lt;Data!$AB$20,"Stage 2",G68&lt;Data!$AC$20,"Stage 3",G68&lt;Data!$AD$20,"Stage 4",G68&lt;Data!$AE$20,"Stage 5",G68&lt;Data!$AF$20,"Stage 6",G68&lt;Data!$AG$20,"Stage 7",G68&lt;Data!$AH$20,"Stage 8",G68&gt;=Data!$AH$20,"Stage 9")))))</f>
        <v/>
      </c>
      <c r="K68" s="266" t="str" cm="1">
        <f t="array" ref="K68">IFERROR(_xlfn.IFNA(
                      _xlfn.IFS(
                      G68="", "",
                      AND(E68="U9B",G68&gt;=Data!$AI$9), "U9 Boys record",
                      AND(E68="U11B",G68&gt;=Data!$AI$15), "U11 Boys record",
                      AND(E68="U9G",G68&gt;=Data!$AI$20), "U9 Girls record",
                      AND(E68="U11G",G68&gt;=Data!$AI$26), "U11 Girls record"
                       ),""), "")</f>
        <v/>
      </c>
    </row>
    <row r="69" spans="1:11" s="11" customFormat="1" ht="16" customHeight="1">
      <c r="A69" s="187" t="s">
        <v>127</v>
      </c>
      <c r="B69" s="188" t="str">
        <f>IF(ISNA(VLOOKUP($F69,DECLARATIONS!C$5:D$292,2,FALSE)),"",IF(VLOOKUP($F69,DECLARATIONS!C$5:D$292,2,FALSE)="","NOT DECLARED",IF(ISNA(_xlfn.TEXTBEFORE(VLOOKUP($F69,DECLARATIONS!C$5:D$292,2,FALSE)," ")),VLOOKUP($F69,DECLARATIONS!C$5:D$292,2,FALSE),_xlfn.TEXTBEFORE(VLOOKUP($F69,DECLARATIONS!C$5:D$292,2,FALSE)," "))))</f>
        <v/>
      </c>
      <c r="C69" s="188" t="str">
        <f>IF(ISNA(VLOOKUP($F69,DECLARATIONS!C$5:D$292,2,FALSE)),"",IF(VLOOKUP($F69,DECLARATIONS!C$5:D$292,2,FALSE)="","NOT DECLARED",IF(ISNA(_xlfn.TEXTAFTER(VLOOKUP($F69,DECLARATIONS!C$5:D$292,2,FALSE)," ")),VLOOKUP($F69,DECLARATIONS!C$5:D$292,2,FALSE),_xlfn.TEXTAFTER(VLOOKUP($F69,DECLARATIONS!C$5:D$292,2,FALSE)," "))))</f>
        <v/>
      </c>
      <c r="D69" s="188" t="str">
        <f>IF(ISNA(VLOOKUP($F69,DECLARATIONS!$C$5:$G$292,5,FALSE)),"",IF(VLOOKUP($F69,DECLARATIONS!$C$5:$G$292,5,FALSE)="","NOT DECLARED",VLOOKUP($F69,DECLARATIONS!$C$5:$G$292,5,FALSE)))</f>
        <v/>
      </c>
      <c r="E69" s="188" t="str">
        <f>IF(ISNA(VLOOKUP($F69,DECLARATIONS!$C$5:$F$292,4,FALSE)),"",IF(VLOOKUP($F69,DECLARATIONS!$C$5:$F$292,4,FALSE)="","NOT DECLARED",VLOOKUP($F69,DECLARATIONS!$C$5:$F$292,4,FALSE)&amp;LEFT(VLOOKUP($F69,DECLARATIONS!$C$5:$H$292,6,FALSE))))</f>
        <v/>
      </c>
      <c r="F69" s="91"/>
      <c r="G69" s="195"/>
      <c r="H69" s="188" t="str">
        <f>IF(ISNA(VLOOKUP(F69,DECLARATIONS!C$5:D$292,2,FALSE)),"",IF(VLOOKUP(F69,DECLARATIONS!C$5:D$292,2,FALSE)="","NOT DECLARED",VLOOKUP(F69,DECLARATIONS!C$5:D$292,2,FALSE)))</f>
        <v/>
      </c>
      <c r="I69" s="186">
        <f>IF(LOWER(LEFT(G69,1))="n",1,VLOOKUP(G69,ScoringTable!D$2:I$95,6))</f>
        <v>0</v>
      </c>
      <c r="J69" s="186" t="str" cm="1">
        <f t="array" ref="J69">IF(OR(ISBLANK(G69),G69=0), "", IF(NOT(ISNUMBER(G69)), "Not a valid distance", IF(E69="","", IF(RIGHT(E69)="B", _xlfn.IFS(G69&lt;Data!$Z$9,"...",G69&lt;Data!$AA$9,"Stage 1",G69&lt;Data!$AB$9,"Stage 2",G69&lt;Data!$AC$9,"Stage 3",G69&lt;Data!$AD$9,"Stage 4",G69&lt;Data!$AE$9,"Stage 5",G69&lt;Data!$AF$9,"Stage 6",G69&lt;Data!$AG$9,"Stage 7",G69&lt;Data!$AH$9,"Stage 8",G69&gt;=Data!$AH$9,"Stage 9"), _xlfn.IFS(G69&lt;Data!$Z$20,"...",G69&lt;Data!$AA$20,"Stage 1",G69&lt;Data!$AB$20,"Stage 2",G69&lt;Data!$AC$20,"Stage 3",G69&lt;Data!$AD$20,"Stage 4",G69&lt;Data!$AE$20,"Stage 5",G69&lt;Data!$AF$20,"Stage 6",G69&lt;Data!$AG$20,"Stage 7",G69&lt;Data!$AH$20,"Stage 8",G69&gt;=Data!$AH$20,"Stage 9")))))</f>
        <v/>
      </c>
      <c r="K69" s="266" t="str" cm="1">
        <f t="array" ref="K69">IFERROR(_xlfn.IFNA(
                      _xlfn.IFS(
                      G69="", "",
                      AND(E69="U9B",G69&gt;=Data!$AI$9), "U9 Boys record",
                      AND(E69="U11B",G69&gt;=Data!$AI$15), "U11 Boys record",
                      AND(E69="U9G",G69&gt;=Data!$AI$20), "U9 Girls record",
                      AND(E69="U11G",G69&gt;=Data!$AI$26), "U11 Girls record"
                       ),""), "")</f>
        <v/>
      </c>
    </row>
    <row r="70" spans="1:11" s="11" customFormat="1" ht="16" customHeight="1">
      <c r="A70" s="187" t="s">
        <v>127</v>
      </c>
      <c r="B70" s="188" t="str">
        <f>IF(ISNA(VLOOKUP($F70,DECLARATIONS!C$5:D$292,2,FALSE)),"",IF(VLOOKUP($F70,DECLARATIONS!C$5:D$292,2,FALSE)="","NOT DECLARED",IF(ISNA(_xlfn.TEXTBEFORE(VLOOKUP($F70,DECLARATIONS!C$5:D$292,2,FALSE)," ")),VLOOKUP($F70,DECLARATIONS!C$5:D$292,2,FALSE),_xlfn.TEXTBEFORE(VLOOKUP($F70,DECLARATIONS!C$5:D$292,2,FALSE)," "))))</f>
        <v/>
      </c>
      <c r="C70" s="188" t="str">
        <f>IF(ISNA(VLOOKUP($F70,DECLARATIONS!C$5:D$292,2,FALSE)),"",IF(VLOOKUP($F70,DECLARATIONS!C$5:D$292,2,FALSE)="","NOT DECLARED",IF(ISNA(_xlfn.TEXTAFTER(VLOOKUP($F70,DECLARATIONS!C$5:D$292,2,FALSE)," ")),VLOOKUP($F70,DECLARATIONS!C$5:D$292,2,FALSE),_xlfn.TEXTAFTER(VLOOKUP($F70,DECLARATIONS!C$5:D$292,2,FALSE)," "))))</f>
        <v/>
      </c>
      <c r="D70" s="188" t="str">
        <f>IF(ISNA(VLOOKUP($F70,DECLARATIONS!$C$5:$G$292,5,FALSE)),"",IF(VLOOKUP($F70,DECLARATIONS!$C$5:$G$292,5,FALSE)="","NOT DECLARED",VLOOKUP($F70,DECLARATIONS!$C$5:$G$292,5,FALSE)))</f>
        <v/>
      </c>
      <c r="E70" s="188" t="str">
        <f>IF(ISNA(VLOOKUP($F70,DECLARATIONS!$C$5:$F$292,4,FALSE)),"",IF(VLOOKUP($F70,DECLARATIONS!$C$5:$F$292,4,FALSE)="","NOT DECLARED",VLOOKUP($F70,DECLARATIONS!$C$5:$F$292,4,FALSE)&amp;LEFT(VLOOKUP($F70,DECLARATIONS!$C$5:$H$292,6,FALSE))))</f>
        <v/>
      </c>
      <c r="F70" s="91"/>
      <c r="G70" s="195"/>
      <c r="H70" s="188" t="str">
        <f>IF(ISNA(VLOOKUP(F70,DECLARATIONS!C$5:D$292,2,FALSE)),"",IF(VLOOKUP(F70,DECLARATIONS!C$5:D$292,2,FALSE)="","NOT DECLARED",VLOOKUP(F70,DECLARATIONS!C$5:D$292,2,FALSE)))</f>
        <v/>
      </c>
      <c r="I70" s="186">
        <f>IF(LOWER(LEFT(G70,1))="n",1,VLOOKUP(G70,ScoringTable!D$2:I$95,6))</f>
        <v>0</v>
      </c>
      <c r="J70" s="186" t="str" cm="1">
        <f t="array" ref="J70">IF(OR(ISBLANK(G70),G70=0), "", IF(NOT(ISNUMBER(G70)), "Not a valid distance", IF(E70="","", IF(RIGHT(E70)="B", _xlfn.IFS(G70&lt;Data!$Z$9,"...",G70&lt;Data!$AA$9,"Stage 1",G70&lt;Data!$AB$9,"Stage 2",G70&lt;Data!$AC$9,"Stage 3",G70&lt;Data!$AD$9,"Stage 4",G70&lt;Data!$AE$9,"Stage 5",G70&lt;Data!$AF$9,"Stage 6",G70&lt;Data!$AG$9,"Stage 7",G70&lt;Data!$AH$9,"Stage 8",G70&gt;=Data!$AH$9,"Stage 9"), _xlfn.IFS(G70&lt;Data!$Z$20,"...",G70&lt;Data!$AA$20,"Stage 1",G70&lt;Data!$AB$20,"Stage 2",G70&lt;Data!$AC$20,"Stage 3",G70&lt;Data!$AD$20,"Stage 4",G70&lt;Data!$AE$20,"Stage 5",G70&lt;Data!$AF$20,"Stage 6",G70&lt;Data!$AG$20,"Stage 7",G70&lt;Data!$AH$20,"Stage 8",G70&gt;=Data!$AH$20,"Stage 9")))))</f>
        <v/>
      </c>
      <c r="K70" s="266" t="str" cm="1">
        <f t="array" ref="K70">IFERROR(_xlfn.IFNA(
                      _xlfn.IFS(
                      G70="", "",
                      AND(E70="U9B",G70&gt;=Data!$AI$9), "U9 Boys record",
                      AND(E70="U11B",G70&gt;=Data!$AI$15), "U11 Boys record",
                      AND(E70="U9G",G70&gt;=Data!$AI$20), "U9 Girls record",
                      AND(E70="U11G",G70&gt;=Data!$AI$26), "U11 Girls record"
                       ),""), "")</f>
        <v/>
      </c>
    </row>
    <row r="71" spans="1:11" s="11" customFormat="1" ht="16" customHeight="1">
      <c r="A71" s="187" t="s">
        <v>127</v>
      </c>
      <c r="B71" s="188" t="str">
        <f>IF(ISNA(VLOOKUP($F71,DECLARATIONS!C$5:D$292,2,FALSE)),"",IF(VLOOKUP($F71,DECLARATIONS!C$5:D$292,2,FALSE)="","NOT DECLARED",IF(ISNA(_xlfn.TEXTBEFORE(VLOOKUP($F71,DECLARATIONS!C$5:D$292,2,FALSE)," ")),VLOOKUP($F71,DECLARATIONS!C$5:D$292,2,FALSE),_xlfn.TEXTBEFORE(VLOOKUP($F71,DECLARATIONS!C$5:D$292,2,FALSE)," "))))</f>
        <v/>
      </c>
      <c r="C71" s="188" t="str">
        <f>IF(ISNA(VLOOKUP($F71,DECLARATIONS!C$5:D$292,2,FALSE)),"",IF(VLOOKUP($F71,DECLARATIONS!C$5:D$292,2,FALSE)="","NOT DECLARED",IF(ISNA(_xlfn.TEXTAFTER(VLOOKUP($F71,DECLARATIONS!C$5:D$292,2,FALSE)," ")),VLOOKUP($F71,DECLARATIONS!C$5:D$292,2,FALSE),_xlfn.TEXTAFTER(VLOOKUP($F71,DECLARATIONS!C$5:D$292,2,FALSE)," "))))</f>
        <v/>
      </c>
      <c r="D71" s="188" t="str">
        <f>IF(ISNA(VLOOKUP($F71,DECLARATIONS!$C$5:$G$292,5,FALSE)),"",IF(VLOOKUP($F71,DECLARATIONS!$C$5:$G$292,5,FALSE)="","NOT DECLARED",VLOOKUP($F71,DECLARATIONS!$C$5:$G$292,5,FALSE)))</f>
        <v/>
      </c>
      <c r="E71" s="188" t="str">
        <f>IF(ISNA(VLOOKUP($F71,DECLARATIONS!$C$5:$F$292,4,FALSE)),"",IF(VLOOKUP($F71,DECLARATIONS!$C$5:$F$292,4,FALSE)="","NOT DECLARED",VLOOKUP($F71,DECLARATIONS!$C$5:$F$292,4,FALSE)&amp;LEFT(VLOOKUP($F71,DECLARATIONS!$C$5:$H$292,6,FALSE))))</f>
        <v/>
      </c>
      <c r="F71" s="91"/>
      <c r="G71" s="195"/>
      <c r="H71" s="188" t="str">
        <f>IF(ISNA(VLOOKUP(F71,DECLARATIONS!C$5:D$292,2,FALSE)),"",IF(VLOOKUP(F71,DECLARATIONS!C$5:D$292,2,FALSE)="","NOT DECLARED",VLOOKUP(F71,DECLARATIONS!C$5:D$292,2,FALSE)))</f>
        <v/>
      </c>
      <c r="I71" s="186">
        <f>IF(LOWER(LEFT(G71,1))="n",1,VLOOKUP(G71,ScoringTable!D$2:I$95,6))</f>
        <v>0</v>
      </c>
      <c r="J71" s="186" t="str" cm="1">
        <f t="array" ref="J71">IF(OR(ISBLANK(G71),G71=0), "", IF(NOT(ISNUMBER(G71)), "Not a valid distance", IF(E71="","", IF(RIGHT(E71)="B", _xlfn.IFS(G71&lt;Data!$Z$9,"...",G71&lt;Data!$AA$9,"Stage 1",G71&lt;Data!$AB$9,"Stage 2",G71&lt;Data!$AC$9,"Stage 3",G71&lt;Data!$AD$9,"Stage 4",G71&lt;Data!$AE$9,"Stage 5",G71&lt;Data!$AF$9,"Stage 6",G71&lt;Data!$AG$9,"Stage 7",G71&lt;Data!$AH$9,"Stage 8",G71&gt;=Data!$AH$9,"Stage 9"), _xlfn.IFS(G71&lt;Data!$Z$20,"...",G71&lt;Data!$AA$20,"Stage 1",G71&lt;Data!$AB$20,"Stage 2",G71&lt;Data!$AC$20,"Stage 3",G71&lt;Data!$AD$20,"Stage 4",G71&lt;Data!$AE$20,"Stage 5",G71&lt;Data!$AF$20,"Stage 6",G71&lt;Data!$AG$20,"Stage 7",G71&lt;Data!$AH$20,"Stage 8",G71&gt;=Data!$AH$20,"Stage 9")))))</f>
        <v/>
      </c>
      <c r="K71" s="266" t="str" cm="1">
        <f t="array" ref="K71">IFERROR(_xlfn.IFNA(
                      _xlfn.IFS(
                      G71="", "",
                      AND(E71="U9B",G71&gt;=Data!$AI$9), "U9 Boys record",
                      AND(E71="U11B",G71&gt;=Data!$AI$15), "U11 Boys record",
                      AND(E71="U9G",G71&gt;=Data!$AI$20), "U9 Girls record",
                      AND(E71="U11G",G71&gt;=Data!$AI$26), "U11 Girls record"
                       ),""), "")</f>
        <v/>
      </c>
    </row>
    <row r="72" spans="1:11" s="11" customFormat="1" ht="16" customHeight="1">
      <c r="A72" s="187" t="s">
        <v>127</v>
      </c>
      <c r="B72" s="188" t="str">
        <f>IF(ISNA(VLOOKUP($F72,DECLARATIONS!C$5:D$292,2,FALSE)),"",IF(VLOOKUP($F72,DECLARATIONS!C$5:D$292,2,FALSE)="","NOT DECLARED",IF(ISNA(_xlfn.TEXTBEFORE(VLOOKUP($F72,DECLARATIONS!C$5:D$292,2,FALSE)," ")),VLOOKUP($F72,DECLARATIONS!C$5:D$292,2,FALSE),_xlfn.TEXTBEFORE(VLOOKUP($F72,DECLARATIONS!C$5:D$292,2,FALSE)," "))))</f>
        <v/>
      </c>
      <c r="C72" s="188" t="str">
        <f>IF(ISNA(VLOOKUP($F72,DECLARATIONS!C$5:D$292,2,FALSE)),"",IF(VLOOKUP($F72,DECLARATIONS!C$5:D$292,2,FALSE)="","NOT DECLARED",IF(ISNA(_xlfn.TEXTAFTER(VLOOKUP($F72,DECLARATIONS!C$5:D$292,2,FALSE)," ")),VLOOKUP($F72,DECLARATIONS!C$5:D$292,2,FALSE),_xlfn.TEXTAFTER(VLOOKUP($F72,DECLARATIONS!C$5:D$292,2,FALSE)," "))))</f>
        <v/>
      </c>
      <c r="D72" s="188" t="str">
        <f>IF(ISNA(VLOOKUP($F72,DECLARATIONS!$C$5:$G$292,5,FALSE)),"",IF(VLOOKUP($F72,DECLARATIONS!$C$5:$G$292,5,FALSE)="","NOT DECLARED",VLOOKUP($F72,DECLARATIONS!$C$5:$G$292,5,FALSE)))</f>
        <v/>
      </c>
      <c r="E72" s="188" t="str">
        <f>IF(ISNA(VLOOKUP($F72,DECLARATIONS!$C$5:$F$292,4,FALSE)),"",IF(VLOOKUP($F72,DECLARATIONS!$C$5:$F$292,4,FALSE)="","NOT DECLARED",VLOOKUP($F72,DECLARATIONS!$C$5:$F$292,4,FALSE)&amp;LEFT(VLOOKUP($F72,DECLARATIONS!$C$5:$H$292,6,FALSE))))</f>
        <v/>
      </c>
      <c r="F72" s="91"/>
      <c r="G72" s="195"/>
      <c r="H72" s="188" t="str">
        <f>IF(ISNA(VLOOKUP(F72,DECLARATIONS!C$5:D$292,2,FALSE)),"",IF(VLOOKUP(F72,DECLARATIONS!C$5:D$292,2,FALSE)="","NOT DECLARED",VLOOKUP(F72,DECLARATIONS!C$5:D$292,2,FALSE)))</f>
        <v/>
      </c>
      <c r="I72" s="186">
        <f>IF(LOWER(LEFT(G72,1))="n",1,VLOOKUP(G72,ScoringTable!D$2:I$95,6))</f>
        <v>0</v>
      </c>
      <c r="J72" s="186" t="str" cm="1">
        <f t="array" ref="J72">IF(OR(ISBLANK(G72),G72=0), "", IF(NOT(ISNUMBER(G72)), "Not a valid distance", IF(E72="","", IF(RIGHT(E72)="B", _xlfn.IFS(G72&lt;Data!$Z$9,"...",G72&lt;Data!$AA$9,"Stage 1",G72&lt;Data!$AB$9,"Stage 2",G72&lt;Data!$AC$9,"Stage 3",G72&lt;Data!$AD$9,"Stage 4",G72&lt;Data!$AE$9,"Stage 5",G72&lt;Data!$AF$9,"Stage 6",G72&lt;Data!$AG$9,"Stage 7",G72&lt;Data!$AH$9,"Stage 8",G72&gt;=Data!$AH$9,"Stage 9"), _xlfn.IFS(G72&lt;Data!$Z$20,"...",G72&lt;Data!$AA$20,"Stage 1",G72&lt;Data!$AB$20,"Stage 2",G72&lt;Data!$AC$20,"Stage 3",G72&lt;Data!$AD$20,"Stage 4",G72&lt;Data!$AE$20,"Stage 5",G72&lt;Data!$AF$20,"Stage 6",G72&lt;Data!$AG$20,"Stage 7",G72&lt;Data!$AH$20,"Stage 8",G72&gt;=Data!$AH$20,"Stage 9")))))</f>
        <v/>
      </c>
      <c r="K72" s="266" t="str" cm="1">
        <f t="array" ref="K72">IFERROR(_xlfn.IFNA(
                      _xlfn.IFS(
                      G72="", "",
                      AND(E72="U9B",G72&gt;=Data!$AI$9), "U9 Boys record",
                      AND(E72="U11B",G72&gt;=Data!$AI$15), "U11 Boys record",
                      AND(E72="U9G",G72&gt;=Data!$AI$20), "U9 Girls record",
                      AND(E72="U11G",G72&gt;=Data!$AI$26), "U11 Girls record"
                       ),""), "")</f>
        <v/>
      </c>
    </row>
    <row r="73" spans="1:11" s="11" customFormat="1" ht="16" customHeight="1">
      <c r="A73" s="187" t="s">
        <v>127</v>
      </c>
      <c r="B73" s="188" t="str">
        <f>IF(ISNA(VLOOKUP($F73,DECLARATIONS!C$5:D$292,2,FALSE)),"",IF(VLOOKUP($F73,DECLARATIONS!C$5:D$292,2,FALSE)="","NOT DECLARED",IF(ISNA(_xlfn.TEXTBEFORE(VLOOKUP($F73,DECLARATIONS!C$5:D$292,2,FALSE)," ")),VLOOKUP($F73,DECLARATIONS!C$5:D$292,2,FALSE),_xlfn.TEXTBEFORE(VLOOKUP($F73,DECLARATIONS!C$5:D$292,2,FALSE)," "))))</f>
        <v/>
      </c>
      <c r="C73" s="188" t="str">
        <f>IF(ISNA(VLOOKUP($F73,DECLARATIONS!C$5:D$292,2,FALSE)),"",IF(VLOOKUP($F73,DECLARATIONS!C$5:D$292,2,FALSE)="","NOT DECLARED",IF(ISNA(_xlfn.TEXTAFTER(VLOOKUP($F73,DECLARATIONS!C$5:D$292,2,FALSE)," ")),VLOOKUP($F73,DECLARATIONS!C$5:D$292,2,FALSE),_xlfn.TEXTAFTER(VLOOKUP($F73,DECLARATIONS!C$5:D$292,2,FALSE)," "))))</f>
        <v/>
      </c>
      <c r="D73" s="188" t="str">
        <f>IF(ISNA(VLOOKUP($F73,DECLARATIONS!$C$5:$G$292,5,FALSE)),"",IF(VLOOKUP($F73,DECLARATIONS!$C$5:$G$292,5,FALSE)="","NOT DECLARED",VLOOKUP($F73,DECLARATIONS!$C$5:$G$292,5,FALSE)))</f>
        <v/>
      </c>
      <c r="E73" s="188" t="str">
        <f>IF(ISNA(VLOOKUP($F73,DECLARATIONS!$C$5:$F$292,4,FALSE)),"",IF(VLOOKUP($F73,DECLARATIONS!$C$5:$F$292,4,FALSE)="","NOT DECLARED",VLOOKUP($F73,DECLARATIONS!$C$5:$F$292,4,FALSE)&amp;LEFT(VLOOKUP($F73,DECLARATIONS!$C$5:$H$292,6,FALSE))))</f>
        <v/>
      </c>
      <c r="F73" s="91"/>
      <c r="G73" s="195"/>
      <c r="H73" s="188" t="str">
        <f>IF(ISNA(VLOOKUP(F73,DECLARATIONS!C$5:D$292,2,FALSE)),"",IF(VLOOKUP(F73,DECLARATIONS!C$5:D$292,2,FALSE)="","NOT DECLARED",VLOOKUP(F73,DECLARATIONS!C$5:D$292,2,FALSE)))</f>
        <v/>
      </c>
      <c r="I73" s="186">
        <f>IF(LOWER(LEFT(G73,1))="n",1,VLOOKUP(G73,ScoringTable!D$2:I$95,6))</f>
        <v>0</v>
      </c>
      <c r="J73" s="186" t="str" cm="1">
        <f t="array" ref="J73">IF(OR(ISBLANK(G73),G73=0), "", IF(NOT(ISNUMBER(G73)), "Not a valid distance", IF(E73="","", IF(RIGHT(E73)="B", _xlfn.IFS(G73&lt;Data!$Z$9,"...",G73&lt;Data!$AA$9,"Stage 1",G73&lt;Data!$AB$9,"Stage 2",G73&lt;Data!$AC$9,"Stage 3",G73&lt;Data!$AD$9,"Stage 4",G73&lt;Data!$AE$9,"Stage 5",G73&lt;Data!$AF$9,"Stage 6",G73&lt;Data!$AG$9,"Stage 7",G73&lt;Data!$AH$9,"Stage 8",G73&gt;=Data!$AH$9,"Stage 9"), _xlfn.IFS(G73&lt;Data!$Z$20,"...",G73&lt;Data!$AA$20,"Stage 1",G73&lt;Data!$AB$20,"Stage 2",G73&lt;Data!$AC$20,"Stage 3",G73&lt;Data!$AD$20,"Stage 4",G73&lt;Data!$AE$20,"Stage 5",G73&lt;Data!$AF$20,"Stage 6",G73&lt;Data!$AG$20,"Stage 7",G73&lt;Data!$AH$20,"Stage 8",G73&gt;=Data!$AH$20,"Stage 9")))))</f>
        <v/>
      </c>
      <c r="K73" s="266" t="str" cm="1">
        <f t="array" ref="K73">IFERROR(_xlfn.IFNA(
                      _xlfn.IFS(
                      G73="", "",
                      AND(E73="U9B",G73&gt;=Data!$AI$9), "U9 Boys record",
                      AND(E73="U11B",G73&gt;=Data!$AI$15), "U11 Boys record",
                      AND(E73="U9G",G73&gt;=Data!$AI$20), "U9 Girls record",
                      AND(E73="U11G",G73&gt;=Data!$AI$26), "U11 Girls record"
                       ),""), "")</f>
        <v/>
      </c>
    </row>
    <row r="74" spans="1:11" s="11" customFormat="1" ht="16" customHeight="1">
      <c r="A74" s="187" t="s">
        <v>127</v>
      </c>
      <c r="B74" s="188" t="str">
        <f>IF(ISNA(VLOOKUP($F74,DECLARATIONS!C$5:D$292,2,FALSE)),"",IF(VLOOKUP($F74,DECLARATIONS!C$5:D$292,2,FALSE)="","NOT DECLARED",IF(ISNA(_xlfn.TEXTBEFORE(VLOOKUP($F74,DECLARATIONS!C$5:D$292,2,FALSE)," ")),VLOOKUP($F74,DECLARATIONS!C$5:D$292,2,FALSE),_xlfn.TEXTBEFORE(VLOOKUP($F74,DECLARATIONS!C$5:D$292,2,FALSE)," "))))</f>
        <v/>
      </c>
      <c r="C74" s="188" t="str">
        <f>IF(ISNA(VLOOKUP($F74,DECLARATIONS!C$5:D$292,2,FALSE)),"",IF(VLOOKUP($F74,DECLARATIONS!C$5:D$292,2,FALSE)="","NOT DECLARED",IF(ISNA(_xlfn.TEXTAFTER(VLOOKUP($F74,DECLARATIONS!C$5:D$292,2,FALSE)," ")),VLOOKUP($F74,DECLARATIONS!C$5:D$292,2,FALSE),_xlfn.TEXTAFTER(VLOOKUP($F74,DECLARATIONS!C$5:D$292,2,FALSE)," "))))</f>
        <v/>
      </c>
      <c r="D74" s="188" t="str">
        <f>IF(ISNA(VLOOKUP($F74,DECLARATIONS!$C$5:$G$292,5,FALSE)),"",IF(VLOOKUP($F74,DECLARATIONS!$C$5:$G$292,5,FALSE)="","NOT DECLARED",VLOOKUP($F74,DECLARATIONS!$C$5:$G$292,5,FALSE)))</f>
        <v/>
      </c>
      <c r="E74" s="188" t="str">
        <f>IF(ISNA(VLOOKUP($F74,DECLARATIONS!$C$5:$F$292,4,FALSE)),"",IF(VLOOKUP($F74,DECLARATIONS!$C$5:$F$292,4,FALSE)="","NOT DECLARED",VLOOKUP($F74,DECLARATIONS!$C$5:$F$292,4,FALSE)&amp;LEFT(VLOOKUP($F74,DECLARATIONS!$C$5:$H$292,6,FALSE))))</f>
        <v/>
      </c>
      <c r="F74" s="91"/>
      <c r="G74" s="195"/>
      <c r="H74" s="188" t="str">
        <f>IF(ISNA(VLOOKUP(F74,DECLARATIONS!C$5:D$292,2,FALSE)),"",IF(VLOOKUP(F74,DECLARATIONS!C$5:D$292,2,FALSE)="","NOT DECLARED",VLOOKUP(F74,DECLARATIONS!C$5:D$292,2,FALSE)))</f>
        <v/>
      </c>
      <c r="I74" s="186">
        <f>IF(LOWER(LEFT(G74,1))="n",1,VLOOKUP(G74,ScoringTable!D$2:I$95,6))</f>
        <v>0</v>
      </c>
      <c r="J74" s="186" t="str" cm="1">
        <f t="array" ref="J74">IF(OR(ISBLANK(G74),G74=0), "", IF(NOT(ISNUMBER(G74)), "Not a valid distance", IF(E74="","", IF(RIGHT(E74)="B", _xlfn.IFS(G74&lt;Data!$Z$9,"...",G74&lt;Data!$AA$9,"Stage 1",G74&lt;Data!$AB$9,"Stage 2",G74&lt;Data!$AC$9,"Stage 3",G74&lt;Data!$AD$9,"Stage 4",G74&lt;Data!$AE$9,"Stage 5",G74&lt;Data!$AF$9,"Stage 6",G74&lt;Data!$AG$9,"Stage 7",G74&lt;Data!$AH$9,"Stage 8",G74&gt;=Data!$AH$9,"Stage 9"), _xlfn.IFS(G74&lt;Data!$Z$20,"...",G74&lt;Data!$AA$20,"Stage 1",G74&lt;Data!$AB$20,"Stage 2",G74&lt;Data!$AC$20,"Stage 3",G74&lt;Data!$AD$20,"Stage 4",G74&lt;Data!$AE$20,"Stage 5",G74&lt;Data!$AF$20,"Stage 6",G74&lt;Data!$AG$20,"Stage 7",G74&lt;Data!$AH$20,"Stage 8",G74&gt;=Data!$AH$20,"Stage 9")))))</f>
        <v/>
      </c>
      <c r="K74" s="266" t="str" cm="1">
        <f t="array" ref="K74">IFERROR(_xlfn.IFNA(
                      _xlfn.IFS(
                      G74="", "",
                      AND(E74="U9B",G74&gt;=Data!$AI$9), "U9 Boys record",
                      AND(E74="U11B",G74&gt;=Data!$AI$15), "U11 Boys record",
                      AND(E74="U9G",G74&gt;=Data!$AI$20), "U9 Girls record",
                      AND(E74="U11G",G74&gt;=Data!$AI$26), "U11 Girls record"
                       ),""), "")</f>
        <v/>
      </c>
    </row>
    <row r="75" spans="1:11" s="11" customFormat="1" ht="16" customHeight="1">
      <c r="A75" s="187" t="s">
        <v>127</v>
      </c>
      <c r="B75" s="188" t="str">
        <f>IF(ISNA(VLOOKUP($F75,DECLARATIONS!C$5:D$292,2,FALSE)),"",IF(VLOOKUP($F75,DECLARATIONS!C$5:D$292,2,FALSE)="","NOT DECLARED",IF(ISNA(_xlfn.TEXTBEFORE(VLOOKUP($F75,DECLARATIONS!C$5:D$292,2,FALSE)," ")),VLOOKUP($F75,DECLARATIONS!C$5:D$292,2,FALSE),_xlfn.TEXTBEFORE(VLOOKUP($F75,DECLARATIONS!C$5:D$292,2,FALSE)," "))))</f>
        <v/>
      </c>
      <c r="C75" s="188" t="str">
        <f>IF(ISNA(VLOOKUP($F75,DECLARATIONS!C$5:D$292,2,FALSE)),"",IF(VLOOKUP($F75,DECLARATIONS!C$5:D$292,2,FALSE)="","NOT DECLARED",IF(ISNA(_xlfn.TEXTAFTER(VLOOKUP($F75,DECLARATIONS!C$5:D$292,2,FALSE)," ")),VLOOKUP($F75,DECLARATIONS!C$5:D$292,2,FALSE),_xlfn.TEXTAFTER(VLOOKUP($F75,DECLARATIONS!C$5:D$292,2,FALSE)," "))))</f>
        <v/>
      </c>
      <c r="D75" s="188" t="str">
        <f>IF(ISNA(VLOOKUP($F75,DECLARATIONS!$C$5:$G$292,5,FALSE)),"",IF(VLOOKUP($F75,DECLARATIONS!$C$5:$G$292,5,FALSE)="","NOT DECLARED",VLOOKUP($F75,DECLARATIONS!$C$5:$G$292,5,FALSE)))</f>
        <v/>
      </c>
      <c r="E75" s="188" t="str">
        <f>IF(ISNA(VLOOKUP($F75,DECLARATIONS!$C$5:$F$292,4,FALSE)),"",IF(VLOOKUP($F75,DECLARATIONS!$C$5:$F$292,4,FALSE)="","NOT DECLARED",VLOOKUP($F75,DECLARATIONS!$C$5:$F$292,4,FALSE)&amp;LEFT(VLOOKUP($F75,DECLARATIONS!$C$5:$H$292,6,FALSE))))</f>
        <v/>
      </c>
      <c r="F75" s="91"/>
      <c r="G75" s="195"/>
      <c r="H75" s="188" t="str">
        <f>IF(ISNA(VLOOKUP(F75,DECLARATIONS!C$5:D$292,2,FALSE)),"",IF(VLOOKUP(F75,DECLARATIONS!C$5:D$292,2,FALSE)="","NOT DECLARED",VLOOKUP(F75,DECLARATIONS!C$5:D$292,2,FALSE)))</f>
        <v/>
      </c>
      <c r="I75" s="186">
        <f>IF(LOWER(LEFT(G75,1))="n",1,VLOOKUP(G75,ScoringTable!D$2:I$95,6))</f>
        <v>0</v>
      </c>
      <c r="J75" s="186" t="str" cm="1">
        <f t="array" ref="J75">IF(OR(ISBLANK(G75),G75=0), "", IF(NOT(ISNUMBER(G75)), "Not a valid distance", IF(E75="","", IF(RIGHT(E75)="B", _xlfn.IFS(G75&lt;Data!$Z$9,"...",G75&lt;Data!$AA$9,"Stage 1",G75&lt;Data!$AB$9,"Stage 2",G75&lt;Data!$AC$9,"Stage 3",G75&lt;Data!$AD$9,"Stage 4",G75&lt;Data!$AE$9,"Stage 5",G75&lt;Data!$AF$9,"Stage 6",G75&lt;Data!$AG$9,"Stage 7",G75&lt;Data!$AH$9,"Stage 8",G75&gt;=Data!$AH$9,"Stage 9"), _xlfn.IFS(G75&lt;Data!$Z$20,"...",G75&lt;Data!$AA$20,"Stage 1",G75&lt;Data!$AB$20,"Stage 2",G75&lt;Data!$AC$20,"Stage 3",G75&lt;Data!$AD$20,"Stage 4",G75&lt;Data!$AE$20,"Stage 5",G75&lt;Data!$AF$20,"Stage 6",G75&lt;Data!$AG$20,"Stage 7",G75&lt;Data!$AH$20,"Stage 8",G75&gt;=Data!$AH$20,"Stage 9")))))</f>
        <v/>
      </c>
      <c r="K75" s="266" t="str" cm="1">
        <f t="array" ref="K75">IFERROR(_xlfn.IFNA(
                      _xlfn.IFS(
                      G75="", "",
                      AND(E75="U9B",G75&gt;=Data!$AI$9), "U9 Boys record",
                      AND(E75="U11B",G75&gt;=Data!$AI$15), "U11 Boys record",
                      AND(E75="U9G",G75&gt;=Data!$AI$20), "U9 Girls record",
                      AND(E75="U11G",G75&gt;=Data!$AI$26), "U11 Girls record"
                       ),""), "")</f>
        <v/>
      </c>
    </row>
    <row r="76" spans="1:11" s="11" customFormat="1" ht="16" customHeight="1">
      <c r="A76" s="187" t="s">
        <v>127</v>
      </c>
      <c r="B76" s="188" t="str">
        <f>IF(ISNA(VLOOKUP($F76,DECLARATIONS!C$5:D$292,2,FALSE)),"",IF(VLOOKUP($F76,DECLARATIONS!C$5:D$292,2,FALSE)="","NOT DECLARED",IF(ISNA(_xlfn.TEXTBEFORE(VLOOKUP($F76,DECLARATIONS!C$5:D$292,2,FALSE)," ")),VLOOKUP($F76,DECLARATIONS!C$5:D$292,2,FALSE),_xlfn.TEXTBEFORE(VLOOKUP($F76,DECLARATIONS!C$5:D$292,2,FALSE)," "))))</f>
        <v/>
      </c>
      <c r="C76" s="188" t="str">
        <f>IF(ISNA(VLOOKUP($F76,DECLARATIONS!C$5:D$292,2,FALSE)),"",IF(VLOOKUP($F76,DECLARATIONS!C$5:D$292,2,FALSE)="","NOT DECLARED",IF(ISNA(_xlfn.TEXTAFTER(VLOOKUP($F76,DECLARATIONS!C$5:D$292,2,FALSE)," ")),VLOOKUP($F76,DECLARATIONS!C$5:D$292,2,FALSE),_xlfn.TEXTAFTER(VLOOKUP($F76,DECLARATIONS!C$5:D$292,2,FALSE)," "))))</f>
        <v/>
      </c>
      <c r="D76" s="188" t="str">
        <f>IF(ISNA(VLOOKUP($F76,DECLARATIONS!$C$5:$G$292,5,FALSE)),"",IF(VLOOKUP($F76,DECLARATIONS!$C$5:$G$292,5,FALSE)="","NOT DECLARED",VLOOKUP($F76,DECLARATIONS!$C$5:$G$292,5,FALSE)))</f>
        <v/>
      </c>
      <c r="E76" s="188" t="str">
        <f>IF(ISNA(VLOOKUP($F76,DECLARATIONS!$C$5:$F$292,4,FALSE)),"",IF(VLOOKUP($F76,DECLARATIONS!$C$5:$F$292,4,FALSE)="","NOT DECLARED",VLOOKUP($F76,DECLARATIONS!$C$5:$F$292,4,FALSE)&amp;LEFT(VLOOKUP($F76,DECLARATIONS!$C$5:$H$292,6,FALSE))))</f>
        <v/>
      </c>
      <c r="F76" s="91"/>
      <c r="G76" s="195"/>
      <c r="H76" s="188" t="str">
        <f>IF(ISNA(VLOOKUP(F76,DECLARATIONS!C$5:D$292,2,FALSE)),"",IF(VLOOKUP(F76,DECLARATIONS!C$5:D$292,2,FALSE)="","NOT DECLARED",VLOOKUP(F76,DECLARATIONS!C$5:D$292,2,FALSE)))</f>
        <v/>
      </c>
      <c r="I76" s="186">
        <f>IF(LOWER(LEFT(G76,1))="n",1,VLOOKUP(G76,ScoringTable!D$2:I$95,6))</f>
        <v>0</v>
      </c>
      <c r="J76" s="186" t="str" cm="1">
        <f t="array" ref="J76">IF(OR(ISBLANK(G76),G76=0), "", IF(NOT(ISNUMBER(G76)), "Not a valid distance", IF(E76="","", IF(RIGHT(E76)="B", _xlfn.IFS(G76&lt;Data!$Z$9,"...",G76&lt;Data!$AA$9,"Stage 1",G76&lt;Data!$AB$9,"Stage 2",G76&lt;Data!$AC$9,"Stage 3",G76&lt;Data!$AD$9,"Stage 4",G76&lt;Data!$AE$9,"Stage 5",G76&lt;Data!$AF$9,"Stage 6",G76&lt;Data!$AG$9,"Stage 7",G76&lt;Data!$AH$9,"Stage 8",G76&gt;=Data!$AH$9,"Stage 9"), _xlfn.IFS(G76&lt;Data!$Z$20,"...",G76&lt;Data!$AA$20,"Stage 1",G76&lt;Data!$AB$20,"Stage 2",G76&lt;Data!$AC$20,"Stage 3",G76&lt;Data!$AD$20,"Stage 4",G76&lt;Data!$AE$20,"Stage 5",G76&lt;Data!$AF$20,"Stage 6",G76&lt;Data!$AG$20,"Stage 7",G76&lt;Data!$AH$20,"Stage 8",G76&gt;=Data!$AH$20,"Stage 9")))))</f>
        <v/>
      </c>
      <c r="K76" s="266" t="str" cm="1">
        <f t="array" ref="K76">IFERROR(_xlfn.IFNA(
                      _xlfn.IFS(
                      G76="", "",
                      AND(E76="U9B",G76&gt;=Data!$AI$9), "U9 Boys record",
                      AND(E76="U11B",G76&gt;=Data!$AI$15), "U11 Boys record",
                      AND(E76="U9G",G76&gt;=Data!$AI$20), "U9 Girls record",
                      AND(E76="U11G",G76&gt;=Data!$AI$26), "U11 Girls record"
                       ),""), "")</f>
        <v/>
      </c>
    </row>
    <row r="77" spans="1:11" s="11" customFormat="1" ht="16" customHeight="1">
      <c r="A77" s="187" t="s">
        <v>127</v>
      </c>
      <c r="B77" s="188" t="str">
        <f>IF(ISNA(VLOOKUP($F77,DECLARATIONS!C$5:D$292,2,FALSE)),"",IF(VLOOKUP($F77,DECLARATIONS!C$5:D$292,2,FALSE)="","NOT DECLARED",IF(ISNA(_xlfn.TEXTBEFORE(VLOOKUP($F77,DECLARATIONS!C$5:D$292,2,FALSE)," ")),VLOOKUP($F77,DECLARATIONS!C$5:D$292,2,FALSE),_xlfn.TEXTBEFORE(VLOOKUP($F77,DECLARATIONS!C$5:D$292,2,FALSE)," "))))</f>
        <v/>
      </c>
      <c r="C77" s="188" t="str">
        <f>IF(ISNA(VLOOKUP($F77,DECLARATIONS!C$5:D$292,2,FALSE)),"",IF(VLOOKUP($F77,DECLARATIONS!C$5:D$292,2,FALSE)="","NOT DECLARED",IF(ISNA(_xlfn.TEXTAFTER(VLOOKUP($F77,DECLARATIONS!C$5:D$292,2,FALSE)," ")),VLOOKUP($F77,DECLARATIONS!C$5:D$292,2,FALSE),_xlfn.TEXTAFTER(VLOOKUP($F77,DECLARATIONS!C$5:D$292,2,FALSE)," "))))</f>
        <v/>
      </c>
      <c r="D77" s="188" t="str">
        <f>IF(ISNA(VLOOKUP($F77,DECLARATIONS!$C$5:$G$292,5,FALSE)),"",IF(VLOOKUP($F77,DECLARATIONS!$C$5:$G$292,5,FALSE)="","NOT DECLARED",VLOOKUP($F77,DECLARATIONS!$C$5:$G$292,5,FALSE)))</f>
        <v/>
      </c>
      <c r="E77" s="188" t="str">
        <f>IF(ISNA(VLOOKUP($F77,DECLARATIONS!$C$5:$F$292,4,FALSE)),"",IF(VLOOKUP($F77,DECLARATIONS!$C$5:$F$292,4,FALSE)="","NOT DECLARED",VLOOKUP($F77,DECLARATIONS!$C$5:$F$292,4,FALSE)&amp;LEFT(VLOOKUP($F77,DECLARATIONS!$C$5:$H$292,6,FALSE))))</f>
        <v/>
      </c>
      <c r="F77" s="91"/>
      <c r="G77" s="195"/>
      <c r="H77" s="188" t="str">
        <f>IF(ISNA(VLOOKUP(F77,DECLARATIONS!C$5:D$292,2,FALSE)),"",IF(VLOOKUP(F77,DECLARATIONS!C$5:D$292,2,FALSE)="","NOT DECLARED",VLOOKUP(F77,DECLARATIONS!C$5:D$292,2,FALSE)))</f>
        <v/>
      </c>
      <c r="I77" s="186">
        <f>IF(LOWER(LEFT(G77,1))="n",1,VLOOKUP(G77,ScoringTable!D$2:I$95,6))</f>
        <v>0</v>
      </c>
      <c r="J77" s="186" t="str" cm="1">
        <f t="array" ref="J77">IF(OR(ISBLANK(G77),G77=0), "", IF(NOT(ISNUMBER(G77)), "Not a valid distance", IF(E77="","", IF(RIGHT(E77)="B", _xlfn.IFS(G77&lt;Data!$Z$9,"...",G77&lt;Data!$AA$9,"Stage 1",G77&lt;Data!$AB$9,"Stage 2",G77&lt;Data!$AC$9,"Stage 3",G77&lt;Data!$AD$9,"Stage 4",G77&lt;Data!$AE$9,"Stage 5",G77&lt;Data!$AF$9,"Stage 6",G77&lt;Data!$AG$9,"Stage 7",G77&lt;Data!$AH$9,"Stage 8",G77&gt;=Data!$AH$9,"Stage 9"), _xlfn.IFS(G77&lt;Data!$Z$20,"...",G77&lt;Data!$AA$20,"Stage 1",G77&lt;Data!$AB$20,"Stage 2",G77&lt;Data!$AC$20,"Stage 3",G77&lt;Data!$AD$20,"Stage 4",G77&lt;Data!$AE$20,"Stage 5",G77&lt;Data!$AF$20,"Stage 6",G77&lt;Data!$AG$20,"Stage 7",G77&lt;Data!$AH$20,"Stage 8",G77&gt;=Data!$AH$20,"Stage 9")))))</f>
        <v/>
      </c>
      <c r="K77" s="266" t="str" cm="1">
        <f t="array" ref="K77">IFERROR(_xlfn.IFNA(
                      _xlfn.IFS(
                      G77="", "",
                      AND(E77="U9B",G77&gt;=Data!$AI$9), "U9 Boys record",
                      AND(E77="U11B",G77&gt;=Data!$AI$15), "U11 Boys record",
                      AND(E77="U9G",G77&gt;=Data!$AI$20), "U9 Girls record",
                      AND(E77="U11G",G77&gt;=Data!$AI$26), "U11 Girls record"
                       ),""), "")</f>
        <v/>
      </c>
    </row>
    <row r="78" spans="1:11" s="11" customFormat="1" ht="16" customHeight="1">
      <c r="A78" s="187" t="s">
        <v>127</v>
      </c>
      <c r="B78" s="188" t="str">
        <f>IF(ISNA(VLOOKUP($F78,DECLARATIONS!C$5:D$292,2,FALSE)),"",IF(VLOOKUP($F78,DECLARATIONS!C$5:D$292,2,FALSE)="","NOT DECLARED",IF(ISNA(_xlfn.TEXTBEFORE(VLOOKUP($F78,DECLARATIONS!C$5:D$292,2,FALSE)," ")),VLOOKUP($F78,DECLARATIONS!C$5:D$292,2,FALSE),_xlfn.TEXTBEFORE(VLOOKUP($F78,DECLARATIONS!C$5:D$292,2,FALSE)," "))))</f>
        <v/>
      </c>
      <c r="C78" s="188" t="str">
        <f>IF(ISNA(VLOOKUP($F78,DECLARATIONS!C$5:D$292,2,FALSE)),"",IF(VLOOKUP($F78,DECLARATIONS!C$5:D$292,2,FALSE)="","NOT DECLARED",IF(ISNA(_xlfn.TEXTAFTER(VLOOKUP($F78,DECLARATIONS!C$5:D$292,2,FALSE)," ")),VLOOKUP($F78,DECLARATIONS!C$5:D$292,2,FALSE),_xlfn.TEXTAFTER(VLOOKUP($F78,DECLARATIONS!C$5:D$292,2,FALSE)," "))))</f>
        <v/>
      </c>
      <c r="D78" s="188" t="str">
        <f>IF(ISNA(VLOOKUP($F78,DECLARATIONS!$C$5:$G$292,5,FALSE)),"",IF(VLOOKUP($F78,DECLARATIONS!$C$5:$G$292,5,FALSE)="","NOT DECLARED",VLOOKUP($F78,DECLARATIONS!$C$5:$G$292,5,FALSE)))</f>
        <v/>
      </c>
      <c r="E78" s="188" t="str">
        <f>IF(ISNA(VLOOKUP($F78,DECLARATIONS!$C$5:$F$292,4,FALSE)),"",IF(VLOOKUP($F78,DECLARATIONS!$C$5:$F$292,4,FALSE)="","NOT DECLARED",VLOOKUP($F78,DECLARATIONS!$C$5:$F$292,4,FALSE)&amp;LEFT(VLOOKUP($F78,DECLARATIONS!$C$5:$H$292,6,FALSE))))</f>
        <v/>
      </c>
      <c r="F78" s="91"/>
      <c r="G78" s="195"/>
      <c r="H78" s="188" t="str">
        <f>IF(ISNA(VLOOKUP(F78,DECLARATIONS!C$5:D$292,2,FALSE)),"",IF(VLOOKUP(F78,DECLARATIONS!C$5:D$292,2,FALSE)="","NOT DECLARED",VLOOKUP(F78,DECLARATIONS!C$5:D$292,2,FALSE)))</f>
        <v/>
      </c>
      <c r="I78" s="186">
        <f>IF(LOWER(LEFT(G78,1))="n",1,VLOOKUP(G78,ScoringTable!D$2:I$95,6))</f>
        <v>0</v>
      </c>
      <c r="J78" s="186" t="str" cm="1">
        <f t="array" ref="J78">IF(OR(ISBLANK(G78),G78=0), "", IF(NOT(ISNUMBER(G78)), "Not a valid distance", IF(E78="","", IF(RIGHT(E78)="B", _xlfn.IFS(G78&lt;Data!$Z$9,"...",G78&lt;Data!$AA$9,"Stage 1",G78&lt;Data!$AB$9,"Stage 2",G78&lt;Data!$AC$9,"Stage 3",G78&lt;Data!$AD$9,"Stage 4",G78&lt;Data!$AE$9,"Stage 5",G78&lt;Data!$AF$9,"Stage 6",G78&lt;Data!$AG$9,"Stage 7",G78&lt;Data!$AH$9,"Stage 8",G78&gt;=Data!$AH$9,"Stage 9"), _xlfn.IFS(G78&lt;Data!$Z$20,"...",G78&lt;Data!$AA$20,"Stage 1",G78&lt;Data!$AB$20,"Stage 2",G78&lt;Data!$AC$20,"Stage 3",G78&lt;Data!$AD$20,"Stage 4",G78&lt;Data!$AE$20,"Stage 5",G78&lt;Data!$AF$20,"Stage 6",G78&lt;Data!$AG$20,"Stage 7",G78&lt;Data!$AH$20,"Stage 8",G78&gt;=Data!$AH$20,"Stage 9")))))</f>
        <v/>
      </c>
      <c r="K78" s="266" t="str" cm="1">
        <f t="array" ref="K78">IFERROR(_xlfn.IFNA(
                      _xlfn.IFS(
                      G78="", "",
                      AND(E78="U9B",G78&gt;=Data!$AI$9), "U9 Boys record",
                      AND(E78="U11B",G78&gt;=Data!$AI$15), "U11 Boys record",
                      AND(E78="U9G",G78&gt;=Data!$AI$20), "U9 Girls record",
                      AND(E78="U11G",G78&gt;=Data!$AI$26), "U11 Girls record"
                       ),""), "")</f>
        <v/>
      </c>
    </row>
    <row r="79" spans="1:11" s="11" customFormat="1" ht="16" customHeight="1">
      <c r="A79" s="187" t="s">
        <v>127</v>
      </c>
      <c r="B79" s="188" t="str">
        <f>IF(ISNA(VLOOKUP($F79,DECLARATIONS!C$5:D$292,2,FALSE)),"",IF(VLOOKUP($F79,DECLARATIONS!C$5:D$292,2,FALSE)="","NOT DECLARED",IF(ISNA(_xlfn.TEXTBEFORE(VLOOKUP($F79,DECLARATIONS!C$5:D$292,2,FALSE)," ")),VLOOKUP($F79,DECLARATIONS!C$5:D$292,2,FALSE),_xlfn.TEXTBEFORE(VLOOKUP($F79,DECLARATIONS!C$5:D$292,2,FALSE)," "))))</f>
        <v/>
      </c>
      <c r="C79" s="188" t="str">
        <f>IF(ISNA(VLOOKUP($F79,DECLARATIONS!C$5:D$292,2,FALSE)),"",IF(VLOOKUP($F79,DECLARATIONS!C$5:D$292,2,FALSE)="","NOT DECLARED",IF(ISNA(_xlfn.TEXTAFTER(VLOOKUP($F79,DECLARATIONS!C$5:D$292,2,FALSE)," ")),VLOOKUP($F79,DECLARATIONS!C$5:D$292,2,FALSE),_xlfn.TEXTAFTER(VLOOKUP($F79,DECLARATIONS!C$5:D$292,2,FALSE)," "))))</f>
        <v/>
      </c>
      <c r="D79" s="188" t="str">
        <f>IF(ISNA(VLOOKUP($F79,DECLARATIONS!$C$5:$G$292,5,FALSE)),"",IF(VLOOKUP($F79,DECLARATIONS!$C$5:$G$292,5,FALSE)="","NOT DECLARED",VLOOKUP($F79,DECLARATIONS!$C$5:$G$292,5,FALSE)))</f>
        <v/>
      </c>
      <c r="E79" s="188" t="str">
        <f>IF(ISNA(VLOOKUP($F79,DECLARATIONS!$C$5:$F$292,4,FALSE)),"",IF(VLOOKUP($F79,DECLARATIONS!$C$5:$F$292,4,FALSE)="","NOT DECLARED",VLOOKUP($F79,DECLARATIONS!$C$5:$F$292,4,FALSE)&amp;LEFT(VLOOKUP($F79,DECLARATIONS!$C$5:$H$292,6,FALSE))))</f>
        <v/>
      </c>
      <c r="F79" s="91"/>
      <c r="G79" s="195"/>
      <c r="H79" s="188" t="str">
        <f>IF(ISNA(VLOOKUP(F79,DECLARATIONS!C$5:D$292,2,FALSE)),"",IF(VLOOKUP(F79,DECLARATIONS!C$5:D$292,2,FALSE)="","NOT DECLARED",VLOOKUP(F79,DECLARATIONS!C$5:D$292,2,FALSE)))</f>
        <v/>
      </c>
      <c r="I79" s="186">
        <f>IF(LOWER(LEFT(G79,1))="n",1,VLOOKUP(G79,ScoringTable!D$2:I$95,6))</f>
        <v>0</v>
      </c>
      <c r="J79" s="186" t="str" cm="1">
        <f t="array" ref="J79">IF(OR(ISBLANK(G79),G79=0), "", IF(NOT(ISNUMBER(G79)), "Not a valid distance", IF(E79="","", IF(RIGHT(E79)="B", _xlfn.IFS(G79&lt;Data!$Z$9,"...",G79&lt;Data!$AA$9,"Stage 1",G79&lt;Data!$AB$9,"Stage 2",G79&lt;Data!$AC$9,"Stage 3",G79&lt;Data!$AD$9,"Stage 4",G79&lt;Data!$AE$9,"Stage 5",G79&lt;Data!$AF$9,"Stage 6",G79&lt;Data!$AG$9,"Stage 7",G79&lt;Data!$AH$9,"Stage 8",G79&gt;=Data!$AH$9,"Stage 9"), _xlfn.IFS(G79&lt;Data!$Z$20,"...",G79&lt;Data!$AA$20,"Stage 1",G79&lt;Data!$AB$20,"Stage 2",G79&lt;Data!$AC$20,"Stage 3",G79&lt;Data!$AD$20,"Stage 4",G79&lt;Data!$AE$20,"Stage 5",G79&lt;Data!$AF$20,"Stage 6",G79&lt;Data!$AG$20,"Stage 7",G79&lt;Data!$AH$20,"Stage 8",G79&gt;=Data!$AH$20,"Stage 9")))))</f>
        <v/>
      </c>
      <c r="K79" s="266" t="str" cm="1">
        <f t="array" ref="K79">IFERROR(_xlfn.IFNA(
                      _xlfn.IFS(
                      G79="", "",
                      AND(E79="U9B",G79&gt;=Data!$AI$9), "U9 Boys record",
                      AND(E79="U11B",G79&gt;=Data!$AI$15), "U11 Boys record",
                      AND(E79="U9G",G79&gt;=Data!$AI$20), "U9 Girls record",
                      AND(E79="U11G",G79&gt;=Data!$AI$26), "U11 Girls record"
                       ),""), "")</f>
        <v/>
      </c>
    </row>
    <row r="80" spans="1:11" s="11" customFormat="1" ht="16" customHeight="1">
      <c r="A80" s="187" t="s">
        <v>127</v>
      </c>
      <c r="B80" s="188" t="str">
        <f>IF(ISNA(VLOOKUP($F80,DECLARATIONS!C$5:D$292,2,FALSE)),"",IF(VLOOKUP($F80,DECLARATIONS!C$5:D$292,2,FALSE)="","NOT DECLARED",IF(ISNA(_xlfn.TEXTBEFORE(VLOOKUP($F80,DECLARATIONS!C$5:D$292,2,FALSE)," ")),VLOOKUP($F80,DECLARATIONS!C$5:D$292,2,FALSE),_xlfn.TEXTBEFORE(VLOOKUP($F80,DECLARATIONS!C$5:D$292,2,FALSE)," "))))</f>
        <v/>
      </c>
      <c r="C80" s="188" t="str">
        <f>IF(ISNA(VLOOKUP($F80,DECLARATIONS!C$5:D$292,2,FALSE)),"",IF(VLOOKUP($F80,DECLARATIONS!C$5:D$292,2,FALSE)="","NOT DECLARED",IF(ISNA(_xlfn.TEXTAFTER(VLOOKUP($F80,DECLARATIONS!C$5:D$292,2,FALSE)," ")),VLOOKUP($F80,DECLARATIONS!C$5:D$292,2,FALSE),_xlfn.TEXTAFTER(VLOOKUP($F80,DECLARATIONS!C$5:D$292,2,FALSE)," "))))</f>
        <v/>
      </c>
      <c r="D80" s="188" t="str">
        <f>IF(ISNA(VLOOKUP($F80,DECLARATIONS!$C$5:$G$292,5,FALSE)),"",IF(VLOOKUP($F80,DECLARATIONS!$C$5:$G$292,5,FALSE)="","NOT DECLARED",VLOOKUP($F80,DECLARATIONS!$C$5:$G$292,5,FALSE)))</f>
        <v/>
      </c>
      <c r="E80" s="188" t="str">
        <f>IF(ISNA(VLOOKUP($F80,DECLARATIONS!$C$5:$F$292,4,FALSE)),"",IF(VLOOKUP($F80,DECLARATIONS!$C$5:$F$292,4,FALSE)="","NOT DECLARED",VLOOKUP($F80,DECLARATIONS!$C$5:$F$292,4,FALSE)&amp;LEFT(VLOOKUP($F80,DECLARATIONS!$C$5:$H$292,6,FALSE))))</f>
        <v/>
      </c>
      <c r="F80" s="91"/>
      <c r="G80" s="195"/>
      <c r="H80" s="188" t="str">
        <f>IF(ISNA(VLOOKUP(F80,DECLARATIONS!C$5:D$292,2,FALSE)),"",IF(VLOOKUP(F80,DECLARATIONS!C$5:D$292,2,FALSE)="","NOT DECLARED",VLOOKUP(F80,DECLARATIONS!C$5:D$292,2,FALSE)))</f>
        <v/>
      </c>
      <c r="I80" s="186">
        <f>IF(LOWER(LEFT(G80,1))="n",1,VLOOKUP(G80,ScoringTable!D$2:I$95,6))</f>
        <v>0</v>
      </c>
      <c r="J80" s="186" t="str" cm="1">
        <f t="array" ref="J80">IF(OR(ISBLANK(G80),G80=0), "", IF(NOT(ISNUMBER(G80)), "Not a valid distance", IF(E80="","", IF(RIGHT(E80)="B", _xlfn.IFS(G80&lt;Data!$Z$9,"...",G80&lt;Data!$AA$9,"Stage 1",G80&lt;Data!$AB$9,"Stage 2",G80&lt;Data!$AC$9,"Stage 3",G80&lt;Data!$AD$9,"Stage 4",G80&lt;Data!$AE$9,"Stage 5",G80&lt;Data!$AF$9,"Stage 6",G80&lt;Data!$AG$9,"Stage 7",G80&lt;Data!$AH$9,"Stage 8",G80&gt;=Data!$AH$9,"Stage 9"), _xlfn.IFS(G80&lt;Data!$Z$20,"...",G80&lt;Data!$AA$20,"Stage 1",G80&lt;Data!$AB$20,"Stage 2",G80&lt;Data!$AC$20,"Stage 3",G80&lt;Data!$AD$20,"Stage 4",G80&lt;Data!$AE$20,"Stage 5",G80&lt;Data!$AF$20,"Stage 6",G80&lt;Data!$AG$20,"Stage 7",G80&lt;Data!$AH$20,"Stage 8",G80&gt;=Data!$AH$20,"Stage 9")))))</f>
        <v/>
      </c>
      <c r="K80" s="266" t="str" cm="1">
        <f t="array" ref="K80">IFERROR(_xlfn.IFNA(
                      _xlfn.IFS(
                      G80="", "",
                      AND(E80="U9B",G80&gt;=Data!$AI$9), "U9 Boys record",
                      AND(E80="U11B",G80&gt;=Data!$AI$15), "U11 Boys record",
                      AND(E80="U9G",G80&gt;=Data!$AI$20), "U9 Girls record",
                      AND(E80="U11G",G80&gt;=Data!$AI$26), "U11 Girls record"
                       ),""), "")</f>
        <v/>
      </c>
    </row>
    <row r="81" spans="1:11" s="11" customFormat="1" ht="16" customHeight="1">
      <c r="A81" s="187" t="s">
        <v>127</v>
      </c>
      <c r="B81" s="188" t="str">
        <f>IF(ISNA(VLOOKUP($F81,DECLARATIONS!C$5:D$292,2,FALSE)),"",IF(VLOOKUP($F81,DECLARATIONS!C$5:D$292,2,FALSE)="","NOT DECLARED",IF(ISNA(_xlfn.TEXTBEFORE(VLOOKUP($F81,DECLARATIONS!C$5:D$292,2,FALSE)," ")),VLOOKUP($F81,DECLARATIONS!C$5:D$292,2,FALSE),_xlfn.TEXTBEFORE(VLOOKUP($F81,DECLARATIONS!C$5:D$292,2,FALSE)," "))))</f>
        <v/>
      </c>
      <c r="C81" s="188" t="str">
        <f>IF(ISNA(VLOOKUP($F81,DECLARATIONS!C$5:D$292,2,FALSE)),"",IF(VLOOKUP($F81,DECLARATIONS!C$5:D$292,2,FALSE)="","NOT DECLARED",IF(ISNA(_xlfn.TEXTAFTER(VLOOKUP($F81,DECLARATIONS!C$5:D$292,2,FALSE)," ")),VLOOKUP($F81,DECLARATIONS!C$5:D$292,2,FALSE),_xlfn.TEXTAFTER(VLOOKUP($F81,DECLARATIONS!C$5:D$292,2,FALSE)," "))))</f>
        <v/>
      </c>
      <c r="D81" s="188" t="str">
        <f>IF(ISNA(VLOOKUP($F81,DECLARATIONS!$C$5:$G$292,5,FALSE)),"",IF(VLOOKUP($F81,DECLARATIONS!$C$5:$G$292,5,FALSE)="","NOT DECLARED",VLOOKUP($F81,DECLARATIONS!$C$5:$G$292,5,FALSE)))</f>
        <v/>
      </c>
      <c r="E81" s="188" t="str">
        <f>IF(ISNA(VLOOKUP($F81,DECLARATIONS!$C$5:$F$292,4,FALSE)),"",IF(VLOOKUP($F81,DECLARATIONS!$C$5:$F$292,4,FALSE)="","NOT DECLARED",VLOOKUP($F81,DECLARATIONS!$C$5:$F$292,4,FALSE)&amp;LEFT(VLOOKUP($F81,DECLARATIONS!$C$5:$H$292,6,FALSE))))</f>
        <v/>
      </c>
      <c r="F81" s="91"/>
      <c r="G81" s="195"/>
      <c r="H81" s="188" t="str">
        <f>IF(ISNA(VLOOKUP(F81,DECLARATIONS!C$5:D$292,2,FALSE)),"",IF(VLOOKUP(F81,DECLARATIONS!C$5:D$292,2,FALSE)="","NOT DECLARED",VLOOKUP(F81,DECLARATIONS!C$5:D$292,2,FALSE)))</f>
        <v/>
      </c>
      <c r="I81" s="186">
        <f>IF(LOWER(LEFT(G81,1))="n",1,VLOOKUP(G81,ScoringTable!D$2:I$95,6))</f>
        <v>0</v>
      </c>
      <c r="J81" s="186" t="str" cm="1">
        <f t="array" ref="J81">IF(OR(ISBLANK(G81),G81=0), "", IF(NOT(ISNUMBER(G81)), "Not a valid distance", IF(E81="","", IF(RIGHT(E81)="B", _xlfn.IFS(G81&lt;Data!$Z$9,"...",G81&lt;Data!$AA$9,"Stage 1",G81&lt;Data!$AB$9,"Stage 2",G81&lt;Data!$AC$9,"Stage 3",G81&lt;Data!$AD$9,"Stage 4",G81&lt;Data!$AE$9,"Stage 5",G81&lt;Data!$AF$9,"Stage 6",G81&lt;Data!$AG$9,"Stage 7",G81&lt;Data!$AH$9,"Stage 8",G81&gt;=Data!$AH$9,"Stage 9"), _xlfn.IFS(G81&lt;Data!$Z$20,"...",G81&lt;Data!$AA$20,"Stage 1",G81&lt;Data!$AB$20,"Stage 2",G81&lt;Data!$AC$20,"Stage 3",G81&lt;Data!$AD$20,"Stage 4",G81&lt;Data!$AE$20,"Stage 5",G81&lt;Data!$AF$20,"Stage 6",G81&lt;Data!$AG$20,"Stage 7",G81&lt;Data!$AH$20,"Stage 8",G81&gt;=Data!$AH$20,"Stage 9")))))</f>
        <v/>
      </c>
      <c r="K81" s="266" t="str" cm="1">
        <f t="array" ref="K81">IFERROR(_xlfn.IFNA(
                      _xlfn.IFS(
                      G81="", "",
                      AND(E81="U9B",G81&gt;=Data!$AI$9), "U9 Boys record",
                      AND(E81="U11B",G81&gt;=Data!$AI$15), "U11 Boys record",
                      AND(E81="U9G",G81&gt;=Data!$AI$20), "U9 Girls record",
                      AND(E81="U11G",G81&gt;=Data!$AI$26), "U11 Girls record"
                       ),""), "")</f>
        <v/>
      </c>
    </row>
    <row r="82" spans="1:11" s="11" customFormat="1" ht="16" customHeight="1">
      <c r="A82" s="187" t="s">
        <v>127</v>
      </c>
      <c r="B82" s="188" t="str">
        <f>IF(ISNA(VLOOKUP($F82,DECLARATIONS!C$5:D$292,2,FALSE)),"",IF(VLOOKUP($F82,DECLARATIONS!C$5:D$292,2,FALSE)="","NOT DECLARED",IF(ISNA(_xlfn.TEXTBEFORE(VLOOKUP($F82,DECLARATIONS!C$5:D$292,2,FALSE)," ")),VLOOKUP($F82,DECLARATIONS!C$5:D$292,2,FALSE),_xlfn.TEXTBEFORE(VLOOKUP($F82,DECLARATIONS!C$5:D$292,2,FALSE)," "))))</f>
        <v/>
      </c>
      <c r="C82" s="188" t="str">
        <f>IF(ISNA(VLOOKUP($F82,DECLARATIONS!C$5:D$292,2,FALSE)),"",IF(VLOOKUP($F82,DECLARATIONS!C$5:D$292,2,FALSE)="","NOT DECLARED",IF(ISNA(_xlfn.TEXTAFTER(VLOOKUP($F82,DECLARATIONS!C$5:D$292,2,FALSE)," ")),VLOOKUP($F82,DECLARATIONS!C$5:D$292,2,FALSE),_xlfn.TEXTAFTER(VLOOKUP($F82,DECLARATIONS!C$5:D$292,2,FALSE)," "))))</f>
        <v/>
      </c>
      <c r="D82" s="188" t="str">
        <f>IF(ISNA(VLOOKUP($F82,DECLARATIONS!$C$5:$G$292,5,FALSE)),"",IF(VLOOKUP($F82,DECLARATIONS!$C$5:$G$292,5,FALSE)="","NOT DECLARED",VLOOKUP($F82,DECLARATIONS!$C$5:$G$292,5,FALSE)))</f>
        <v/>
      </c>
      <c r="E82" s="188" t="str">
        <f>IF(ISNA(VLOOKUP($F82,DECLARATIONS!$C$5:$F$292,4,FALSE)),"",IF(VLOOKUP($F82,DECLARATIONS!$C$5:$F$292,4,FALSE)="","NOT DECLARED",VLOOKUP($F82,DECLARATIONS!$C$5:$F$292,4,FALSE)&amp;LEFT(VLOOKUP($F82,DECLARATIONS!$C$5:$H$292,6,FALSE))))</f>
        <v/>
      </c>
      <c r="F82" s="91"/>
      <c r="G82" s="195"/>
      <c r="H82" s="188" t="str">
        <f>IF(ISNA(VLOOKUP(F82,DECLARATIONS!C$5:D$292,2,FALSE)),"",IF(VLOOKUP(F82,DECLARATIONS!C$5:D$292,2,FALSE)="","NOT DECLARED",VLOOKUP(F82,DECLARATIONS!C$5:D$292,2,FALSE)))</f>
        <v/>
      </c>
      <c r="I82" s="186">
        <f>IF(LOWER(LEFT(G82,1))="n",1,VLOOKUP(G82,ScoringTable!D$2:I$95,6))</f>
        <v>0</v>
      </c>
      <c r="J82" s="186" t="str" cm="1">
        <f t="array" ref="J82">IF(OR(ISBLANK(G82),G82=0), "", IF(NOT(ISNUMBER(G82)), "Not a valid distance", IF(E82="","", IF(RIGHT(E82)="B", _xlfn.IFS(G82&lt;Data!$Z$9,"...",G82&lt;Data!$AA$9,"Stage 1",G82&lt;Data!$AB$9,"Stage 2",G82&lt;Data!$AC$9,"Stage 3",G82&lt;Data!$AD$9,"Stage 4",G82&lt;Data!$AE$9,"Stage 5",G82&lt;Data!$AF$9,"Stage 6",G82&lt;Data!$AG$9,"Stage 7",G82&lt;Data!$AH$9,"Stage 8",G82&gt;=Data!$AH$9,"Stage 9"), _xlfn.IFS(G82&lt;Data!$Z$20,"...",G82&lt;Data!$AA$20,"Stage 1",G82&lt;Data!$AB$20,"Stage 2",G82&lt;Data!$AC$20,"Stage 3",G82&lt;Data!$AD$20,"Stage 4",G82&lt;Data!$AE$20,"Stage 5",G82&lt;Data!$AF$20,"Stage 6",G82&lt;Data!$AG$20,"Stage 7",G82&lt;Data!$AH$20,"Stage 8",G82&gt;=Data!$AH$20,"Stage 9")))))</f>
        <v/>
      </c>
      <c r="K82" s="266" t="str" cm="1">
        <f t="array" ref="K82">IFERROR(_xlfn.IFNA(
                      _xlfn.IFS(
                      G82="", "",
                      AND(E82="U9B",G82&gt;=Data!$AI$9), "U9 Boys record",
                      AND(E82="U11B",G82&gt;=Data!$AI$15), "U11 Boys record",
                      AND(E82="U9G",G82&gt;=Data!$AI$20), "U9 Girls record",
                      AND(E82="U11G",G82&gt;=Data!$AI$26), "U11 Girls record"
                       ),""), "")</f>
        <v/>
      </c>
    </row>
    <row r="83" spans="1:11" s="11" customFormat="1" ht="16" customHeight="1">
      <c r="A83" s="187" t="s">
        <v>127</v>
      </c>
      <c r="B83" s="188" t="str">
        <f>IF(ISNA(VLOOKUP($F83,DECLARATIONS!C$5:D$292,2,FALSE)),"",IF(VLOOKUP($F83,DECLARATIONS!C$5:D$292,2,FALSE)="","NOT DECLARED",IF(ISNA(_xlfn.TEXTBEFORE(VLOOKUP($F83,DECLARATIONS!C$5:D$292,2,FALSE)," ")),VLOOKUP($F83,DECLARATIONS!C$5:D$292,2,FALSE),_xlfn.TEXTBEFORE(VLOOKUP($F83,DECLARATIONS!C$5:D$292,2,FALSE)," "))))</f>
        <v/>
      </c>
      <c r="C83" s="188" t="str">
        <f>IF(ISNA(VLOOKUP($F83,DECLARATIONS!C$5:D$292,2,FALSE)),"",IF(VLOOKUP($F83,DECLARATIONS!C$5:D$292,2,FALSE)="","NOT DECLARED",IF(ISNA(_xlfn.TEXTAFTER(VLOOKUP($F83,DECLARATIONS!C$5:D$292,2,FALSE)," ")),VLOOKUP($F83,DECLARATIONS!C$5:D$292,2,FALSE),_xlfn.TEXTAFTER(VLOOKUP($F83,DECLARATIONS!C$5:D$292,2,FALSE)," "))))</f>
        <v/>
      </c>
      <c r="D83" s="188" t="str">
        <f>IF(ISNA(VLOOKUP($F83,DECLARATIONS!$C$5:$G$292,5,FALSE)),"",IF(VLOOKUP($F83,DECLARATIONS!$C$5:$G$292,5,FALSE)="","NOT DECLARED",VLOOKUP($F83,DECLARATIONS!$C$5:$G$292,5,FALSE)))</f>
        <v/>
      </c>
      <c r="E83" s="188" t="str">
        <f>IF(ISNA(VLOOKUP($F83,DECLARATIONS!$C$5:$F$292,4,FALSE)),"",IF(VLOOKUP($F83,DECLARATIONS!$C$5:$F$292,4,FALSE)="","NOT DECLARED",VLOOKUP($F83,DECLARATIONS!$C$5:$F$292,4,FALSE)&amp;LEFT(VLOOKUP($F83,DECLARATIONS!$C$5:$H$292,6,FALSE))))</f>
        <v/>
      </c>
      <c r="F83" s="91"/>
      <c r="G83" s="195"/>
      <c r="H83" s="188" t="str">
        <f>IF(ISNA(VLOOKUP(F83,DECLARATIONS!C$5:D$292,2,FALSE)),"",IF(VLOOKUP(F83,DECLARATIONS!C$5:D$292,2,FALSE)="","NOT DECLARED",VLOOKUP(F83,DECLARATIONS!C$5:D$292,2,FALSE)))</f>
        <v/>
      </c>
      <c r="I83" s="186">
        <f>IF(LOWER(LEFT(G83,1))="n",1,VLOOKUP(G83,ScoringTable!D$2:I$95,6))</f>
        <v>0</v>
      </c>
      <c r="J83" s="186" t="str" cm="1">
        <f t="array" ref="J83">IF(OR(ISBLANK(G83),G83=0), "", IF(NOT(ISNUMBER(G83)), "Not a valid distance", IF(E83="","", IF(RIGHT(E83)="B", _xlfn.IFS(G83&lt;Data!$Z$9,"...",G83&lt;Data!$AA$9,"Stage 1",G83&lt;Data!$AB$9,"Stage 2",G83&lt;Data!$AC$9,"Stage 3",G83&lt;Data!$AD$9,"Stage 4",G83&lt;Data!$AE$9,"Stage 5",G83&lt;Data!$AF$9,"Stage 6",G83&lt;Data!$AG$9,"Stage 7",G83&lt;Data!$AH$9,"Stage 8",G83&gt;=Data!$AH$9,"Stage 9"), _xlfn.IFS(G83&lt;Data!$Z$20,"...",G83&lt;Data!$AA$20,"Stage 1",G83&lt;Data!$AB$20,"Stage 2",G83&lt;Data!$AC$20,"Stage 3",G83&lt;Data!$AD$20,"Stage 4",G83&lt;Data!$AE$20,"Stage 5",G83&lt;Data!$AF$20,"Stage 6",G83&lt;Data!$AG$20,"Stage 7",G83&lt;Data!$AH$20,"Stage 8",G83&gt;=Data!$AH$20,"Stage 9")))))</f>
        <v/>
      </c>
      <c r="K83" s="266" t="str" cm="1">
        <f t="array" ref="K83">IFERROR(_xlfn.IFNA(
                      _xlfn.IFS(
                      G83="", "",
                      AND(E83="U9B",G83&gt;=Data!$AI$9), "U9 Boys record",
                      AND(E83="U11B",G83&gt;=Data!$AI$15), "U11 Boys record",
                      AND(E83="U9G",G83&gt;=Data!$AI$20), "U9 Girls record",
                      AND(E83="U11G",G83&gt;=Data!$AI$26), "U11 Girls record"
                       ),""), "")</f>
        <v/>
      </c>
    </row>
    <row r="84" spans="1:11" s="11" customFormat="1" ht="16" customHeight="1">
      <c r="A84" s="187" t="s">
        <v>127</v>
      </c>
      <c r="B84" s="188" t="str">
        <f>IF(ISNA(VLOOKUP($F84,DECLARATIONS!C$5:D$292,2,FALSE)),"",IF(VLOOKUP($F84,DECLARATIONS!C$5:D$292,2,FALSE)="","NOT DECLARED",IF(ISNA(_xlfn.TEXTBEFORE(VLOOKUP($F84,DECLARATIONS!C$5:D$292,2,FALSE)," ")),VLOOKUP($F84,DECLARATIONS!C$5:D$292,2,FALSE),_xlfn.TEXTBEFORE(VLOOKUP($F84,DECLARATIONS!C$5:D$292,2,FALSE)," "))))</f>
        <v/>
      </c>
      <c r="C84" s="188" t="str">
        <f>IF(ISNA(VLOOKUP($F84,DECLARATIONS!C$5:D$292,2,FALSE)),"",IF(VLOOKUP($F84,DECLARATIONS!C$5:D$292,2,FALSE)="","NOT DECLARED",IF(ISNA(_xlfn.TEXTAFTER(VLOOKUP($F84,DECLARATIONS!C$5:D$292,2,FALSE)," ")),VLOOKUP($F84,DECLARATIONS!C$5:D$292,2,FALSE),_xlfn.TEXTAFTER(VLOOKUP($F84,DECLARATIONS!C$5:D$292,2,FALSE)," "))))</f>
        <v/>
      </c>
      <c r="D84" s="188" t="str">
        <f>IF(ISNA(VLOOKUP($F84,DECLARATIONS!$C$5:$G$292,5,FALSE)),"",IF(VLOOKUP($F84,DECLARATIONS!$C$5:$G$292,5,FALSE)="","NOT DECLARED",VLOOKUP($F84,DECLARATIONS!$C$5:$G$292,5,FALSE)))</f>
        <v/>
      </c>
      <c r="E84" s="188" t="str">
        <f>IF(ISNA(VLOOKUP($F84,DECLARATIONS!$C$5:$F$292,4,FALSE)),"",IF(VLOOKUP($F84,DECLARATIONS!$C$5:$F$292,4,FALSE)="","NOT DECLARED",VLOOKUP($F84,DECLARATIONS!$C$5:$F$292,4,FALSE)&amp;LEFT(VLOOKUP($F84,DECLARATIONS!$C$5:$H$292,6,FALSE))))</f>
        <v/>
      </c>
      <c r="F84" s="91"/>
      <c r="G84" s="195"/>
      <c r="H84" s="188" t="str">
        <f>IF(ISNA(VLOOKUP(F84,DECLARATIONS!C$5:D$292,2,FALSE)),"",IF(VLOOKUP(F84,DECLARATIONS!C$5:D$292,2,FALSE)="","NOT DECLARED",VLOOKUP(F84,DECLARATIONS!C$5:D$292,2,FALSE)))</f>
        <v/>
      </c>
      <c r="I84" s="186">
        <f>IF(LOWER(LEFT(G84,1))="n",1,VLOOKUP(G84,ScoringTable!D$2:I$95,6))</f>
        <v>0</v>
      </c>
      <c r="J84" s="186" t="str" cm="1">
        <f t="array" ref="J84">IF(OR(ISBLANK(G84),G84=0), "", IF(NOT(ISNUMBER(G84)), "Not a valid distance", IF(E84="","", IF(RIGHT(E84)="B", _xlfn.IFS(G84&lt;Data!$Z$9,"...",G84&lt;Data!$AA$9,"Stage 1",G84&lt;Data!$AB$9,"Stage 2",G84&lt;Data!$AC$9,"Stage 3",G84&lt;Data!$AD$9,"Stage 4",G84&lt;Data!$AE$9,"Stage 5",G84&lt;Data!$AF$9,"Stage 6",G84&lt;Data!$AG$9,"Stage 7",G84&lt;Data!$AH$9,"Stage 8",G84&gt;=Data!$AH$9,"Stage 9"), _xlfn.IFS(G84&lt;Data!$Z$20,"...",G84&lt;Data!$AA$20,"Stage 1",G84&lt;Data!$AB$20,"Stage 2",G84&lt;Data!$AC$20,"Stage 3",G84&lt;Data!$AD$20,"Stage 4",G84&lt;Data!$AE$20,"Stage 5",G84&lt;Data!$AF$20,"Stage 6",G84&lt;Data!$AG$20,"Stage 7",G84&lt;Data!$AH$20,"Stage 8",G84&gt;=Data!$AH$20,"Stage 9")))))</f>
        <v/>
      </c>
      <c r="K84" s="266" t="str" cm="1">
        <f t="array" ref="K84">IFERROR(_xlfn.IFNA(
                      _xlfn.IFS(
                      G84="", "",
                      AND(E84="U9B",G84&gt;=Data!$AI$9), "U9 Boys record",
                      AND(E84="U11B",G84&gt;=Data!$AI$15), "U11 Boys record",
                      AND(E84="U9G",G84&gt;=Data!$AI$20), "U9 Girls record",
                      AND(E84="U11G",G84&gt;=Data!$AI$26), "U11 Girls record"
                       ),""), "")</f>
        <v/>
      </c>
    </row>
    <row r="85" spans="1:11" s="11" customFormat="1" ht="16" customHeight="1">
      <c r="A85" s="187" t="s">
        <v>127</v>
      </c>
      <c r="B85" s="188" t="str">
        <f>IF(ISNA(VLOOKUP($F85,DECLARATIONS!C$5:D$292,2,FALSE)),"",IF(VLOOKUP($F85,DECLARATIONS!C$5:D$292,2,FALSE)="","NOT DECLARED",IF(ISNA(_xlfn.TEXTBEFORE(VLOOKUP($F85,DECLARATIONS!C$5:D$292,2,FALSE)," ")),VLOOKUP($F85,DECLARATIONS!C$5:D$292,2,FALSE),_xlfn.TEXTBEFORE(VLOOKUP($F85,DECLARATIONS!C$5:D$292,2,FALSE)," "))))</f>
        <v/>
      </c>
      <c r="C85" s="188" t="str">
        <f>IF(ISNA(VLOOKUP($F85,DECLARATIONS!C$5:D$292,2,FALSE)),"",IF(VLOOKUP($F85,DECLARATIONS!C$5:D$292,2,FALSE)="","NOT DECLARED",IF(ISNA(_xlfn.TEXTAFTER(VLOOKUP($F85,DECLARATIONS!C$5:D$292,2,FALSE)," ")),VLOOKUP($F85,DECLARATIONS!C$5:D$292,2,FALSE),_xlfn.TEXTAFTER(VLOOKUP($F85,DECLARATIONS!C$5:D$292,2,FALSE)," "))))</f>
        <v/>
      </c>
      <c r="D85" s="188" t="str">
        <f>IF(ISNA(VLOOKUP($F85,DECLARATIONS!$C$5:$G$292,5,FALSE)),"",IF(VLOOKUP($F85,DECLARATIONS!$C$5:$G$292,5,FALSE)="","NOT DECLARED",VLOOKUP($F85,DECLARATIONS!$C$5:$G$292,5,FALSE)))</f>
        <v/>
      </c>
      <c r="E85" s="188" t="str">
        <f>IF(ISNA(VLOOKUP($F85,DECLARATIONS!$C$5:$F$292,4,FALSE)),"",IF(VLOOKUP($F85,DECLARATIONS!$C$5:$F$292,4,FALSE)="","NOT DECLARED",VLOOKUP($F85,DECLARATIONS!$C$5:$F$292,4,FALSE)&amp;LEFT(VLOOKUP($F85,DECLARATIONS!$C$5:$H$292,6,FALSE))))</f>
        <v/>
      </c>
      <c r="F85" s="91"/>
      <c r="G85" s="195"/>
      <c r="H85" s="188" t="str">
        <f>IF(ISNA(VLOOKUP(F85,DECLARATIONS!C$5:D$292,2,FALSE)),"",IF(VLOOKUP(F85,DECLARATIONS!C$5:D$292,2,FALSE)="","NOT DECLARED",VLOOKUP(F85,DECLARATIONS!C$5:D$292,2,FALSE)))</f>
        <v/>
      </c>
      <c r="I85" s="186">
        <f>IF(LOWER(LEFT(G85,1))="n",1,VLOOKUP(G85,ScoringTable!D$2:I$95,6))</f>
        <v>0</v>
      </c>
      <c r="J85" s="186" t="str" cm="1">
        <f t="array" ref="J85">IF(OR(ISBLANK(G85),G85=0), "", IF(NOT(ISNUMBER(G85)), "Not a valid distance", IF(E85="","", IF(RIGHT(E85)="B", _xlfn.IFS(G85&lt;Data!$Z$9,"...",G85&lt;Data!$AA$9,"Stage 1",G85&lt;Data!$AB$9,"Stage 2",G85&lt;Data!$AC$9,"Stage 3",G85&lt;Data!$AD$9,"Stage 4",G85&lt;Data!$AE$9,"Stage 5",G85&lt;Data!$AF$9,"Stage 6",G85&lt;Data!$AG$9,"Stage 7",G85&lt;Data!$AH$9,"Stage 8",G85&gt;=Data!$AH$9,"Stage 9"), _xlfn.IFS(G85&lt;Data!$Z$20,"...",G85&lt;Data!$AA$20,"Stage 1",G85&lt;Data!$AB$20,"Stage 2",G85&lt;Data!$AC$20,"Stage 3",G85&lt;Data!$AD$20,"Stage 4",G85&lt;Data!$AE$20,"Stage 5",G85&lt;Data!$AF$20,"Stage 6",G85&lt;Data!$AG$20,"Stage 7",G85&lt;Data!$AH$20,"Stage 8",G85&gt;=Data!$AH$20,"Stage 9")))))</f>
        <v/>
      </c>
      <c r="K85" s="266" t="str" cm="1">
        <f t="array" ref="K85">IFERROR(_xlfn.IFNA(
                      _xlfn.IFS(
                      G85="", "",
                      AND(E85="U9B",G85&gt;=Data!$AI$9), "U9 Boys record",
                      AND(E85="U11B",G85&gt;=Data!$AI$15), "U11 Boys record",
                      AND(E85="U9G",G85&gt;=Data!$AI$20), "U9 Girls record",
                      AND(E85="U11G",G85&gt;=Data!$AI$26), "U11 Girls record"
                       ),""), "")</f>
        <v/>
      </c>
    </row>
    <row r="86" spans="1:11" s="11" customFormat="1" ht="16" customHeight="1">
      <c r="A86" s="187" t="s">
        <v>127</v>
      </c>
      <c r="B86" s="188" t="str">
        <f>IF(ISNA(VLOOKUP($F86,DECLARATIONS!C$5:D$292,2,FALSE)),"",IF(VLOOKUP($F86,DECLARATIONS!C$5:D$292,2,FALSE)="","NOT DECLARED",IF(ISNA(_xlfn.TEXTBEFORE(VLOOKUP($F86,DECLARATIONS!C$5:D$292,2,FALSE)," ")),VLOOKUP($F86,DECLARATIONS!C$5:D$292,2,FALSE),_xlfn.TEXTBEFORE(VLOOKUP($F86,DECLARATIONS!C$5:D$292,2,FALSE)," "))))</f>
        <v/>
      </c>
      <c r="C86" s="188" t="str">
        <f>IF(ISNA(VLOOKUP($F86,DECLARATIONS!C$5:D$292,2,FALSE)),"",IF(VLOOKUP($F86,DECLARATIONS!C$5:D$292,2,FALSE)="","NOT DECLARED",IF(ISNA(_xlfn.TEXTAFTER(VLOOKUP($F86,DECLARATIONS!C$5:D$292,2,FALSE)," ")),VLOOKUP($F86,DECLARATIONS!C$5:D$292,2,FALSE),_xlfn.TEXTAFTER(VLOOKUP($F86,DECLARATIONS!C$5:D$292,2,FALSE)," "))))</f>
        <v/>
      </c>
      <c r="D86" s="188" t="str">
        <f>IF(ISNA(VLOOKUP($F86,DECLARATIONS!$C$5:$G$292,5,FALSE)),"",IF(VLOOKUP($F86,DECLARATIONS!$C$5:$G$292,5,FALSE)="","NOT DECLARED",VLOOKUP($F86,DECLARATIONS!$C$5:$G$292,5,FALSE)))</f>
        <v/>
      </c>
      <c r="E86" s="188" t="str">
        <f>IF(ISNA(VLOOKUP($F86,DECLARATIONS!$C$5:$F$292,4,FALSE)),"",IF(VLOOKUP($F86,DECLARATIONS!$C$5:$F$292,4,FALSE)="","NOT DECLARED",VLOOKUP($F86,DECLARATIONS!$C$5:$F$292,4,FALSE)&amp;LEFT(VLOOKUP($F86,DECLARATIONS!$C$5:$H$292,6,FALSE))))</f>
        <v/>
      </c>
      <c r="F86" s="91"/>
      <c r="G86" s="195"/>
      <c r="H86" s="188" t="str">
        <f>IF(ISNA(VLOOKUP(F86,DECLARATIONS!C$5:D$292,2,FALSE)),"",IF(VLOOKUP(F86,DECLARATIONS!C$5:D$292,2,FALSE)="","NOT DECLARED",VLOOKUP(F86,DECLARATIONS!C$5:D$292,2,FALSE)))</f>
        <v/>
      </c>
      <c r="I86" s="186">
        <f>IF(LOWER(LEFT(G86,1))="n",1,VLOOKUP(G86,ScoringTable!D$2:I$95,6))</f>
        <v>0</v>
      </c>
      <c r="J86" s="186" t="str" cm="1">
        <f t="array" ref="J86">IF(OR(ISBLANK(G86),G86=0), "", IF(NOT(ISNUMBER(G86)), "Not a valid distance", IF(E86="","", IF(RIGHT(E86)="B", _xlfn.IFS(G86&lt;Data!$Z$9,"...",G86&lt;Data!$AA$9,"Stage 1",G86&lt;Data!$AB$9,"Stage 2",G86&lt;Data!$AC$9,"Stage 3",G86&lt;Data!$AD$9,"Stage 4",G86&lt;Data!$AE$9,"Stage 5",G86&lt;Data!$AF$9,"Stage 6",G86&lt;Data!$AG$9,"Stage 7",G86&lt;Data!$AH$9,"Stage 8",G86&gt;=Data!$AH$9,"Stage 9"), _xlfn.IFS(G86&lt;Data!$Z$20,"...",G86&lt;Data!$AA$20,"Stage 1",G86&lt;Data!$AB$20,"Stage 2",G86&lt;Data!$AC$20,"Stage 3",G86&lt;Data!$AD$20,"Stage 4",G86&lt;Data!$AE$20,"Stage 5",G86&lt;Data!$AF$20,"Stage 6",G86&lt;Data!$AG$20,"Stage 7",G86&lt;Data!$AH$20,"Stage 8",G86&gt;=Data!$AH$20,"Stage 9")))))</f>
        <v/>
      </c>
      <c r="K86" s="266" t="str" cm="1">
        <f t="array" ref="K86">IFERROR(_xlfn.IFNA(
                      _xlfn.IFS(
                      G86="", "",
                      AND(E86="U9B",G86&gt;=Data!$AI$9), "U9 Boys record",
                      AND(E86="U11B",G86&gt;=Data!$AI$15), "U11 Boys record",
                      AND(E86="U9G",G86&gt;=Data!$AI$20), "U9 Girls record",
                      AND(E86="U11G",G86&gt;=Data!$AI$26), "U11 Girls record"
                       ),""), "")</f>
        <v/>
      </c>
    </row>
    <row r="87" spans="1:11" s="11" customFormat="1" ht="16" customHeight="1">
      <c r="A87" s="187" t="s">
        <v>127</v>
      </c>
      <c r="B87" s="188" t="str">
        <f>IF(ISNA(VLOOKUP($F87,DECLARATIONS!C$5:D$292,2,FALSE)),"",IF(VLOOKUP($F87,DECLARATIONS!C$5:D$292,2,FALSE)="","NOT DECLARED",IF(ISNA(_xlfn.TEXTBEFORE(VLOOKUP($F87,DECLARATIONS!C$5:D$292,2,FALSE)," ")),VLOOKUP($F87,DECLARATIONS!C$5:D$292,2,FALSE),_xlfn.TEXTBEFORE(VLOOKUP($F87,DECLARATIONS!C$5:D$292,2,FALSE)," "))))</f>
        <v/>
      </c>
      <c r="C87" s="188" t="str">
        <f>IF(ISNA(VLOOKUP($F87,DECLARATIONS!C$5:D$292,2,FALSE)),"",IF(VLOOKUP($F87,DECLARATIONS!C$5:D$292,2,FALSE)="","NOT DECLARED",IF(ISNA(_xlfn.TEXTAFTER(VLOOKUP($F87,DECLARATIONS!C$5:D$292,2,FALSE)," ")),VLOOKUP($F87,DECLARATIONS!C$5:D$292,2,FALSE),_xlfn.TEXTAFTER(VLOOKUP($F87,DECLARATIONS!C$5:D$292,2,FALSE)," "))))</f>
        <v/>
      </c>
      <c r="D87" s="188" t="str">
        <f>IF(ISNA(VLOOKUP($F87,DECLARATIONS!$C$5:$G$292,5,FALSE)),"",IF(VLOOKUP($F87,DECLARATIONS!$C$5:$G$292,5,FALSE)="","NOT DECLARED",VLOOKUP($F87,DECLARATIONS!$C$5:$G$292,5,FALSE)))</f>
        <v/>
      </c>
      <c r="E87" s="188" t="str">
        <f>IF(ISNA(VLOOKUP($F87,DECLARATIONS!$C$5:$F$292,4,FALSE)),"",IF(VLOOKUP($F87,DECLARATIONS!$C$5:$F$292,4,FALSE)="","NOT DECLARED",VLOOKUP($F87,DECLARATIONS!$C$5:$F$292,4,FALSE)&amp;LEFT(VLOOKUP($F87,DECLARATIONS!$C$5:$H$292,6,FALSE))))</f>
        <v/>
      </c>
      <c r="F87" s="91"/>
      <c r="G87" s="195"/>
      <c r="H87" s="188" t="str">
        <f>IF(ISNA(VLOOKUP(F87,DECLARATIONS!C$5:D$292,2,FALSE)),"",IF(VLOOKUP(F87,DECLARATIONS!C$5:D$292,2,FALSE)="","NOT DECLARED",VLOOKUP(F87,DECLARATIONS!C$5:D$292,2,FALSE)))</f>
        <v/>
      </c>
      <c r="I87" s="186">
        <f>IF(LOWER(LEFT(G87,1))="n",1,VLOOKUP(G87,ScoringTable!D$2:I$95,6))</f>
        <v>0</v>
      </c>
      <c r="J87" s="186" t="str" cm="1">
        <f t="array" ref="J87">IF(OR(ISBLANK(G87),G87=0), "", IF(NOT(ISNUMBER(G87)), "Not a valid distance", IF(E87="","", IF(RIGHT(E87)="B", _xlfn.IFS(G87&lt;Data!$Z$9,"...",G87&lt;Data!$AA$9,"Stage 1",G87&lt;Data!$AB$9,"Stage 2",G87&lt;Data!$AC$9,"Stage 3",G87&lt;Data!$AD$9,"Stage 4",G87&lt;Data!$AE$9,"Stage 5",G87&lt;Data!$AF$9,"Stage 6",G87&lt;Data!$AG$9,"Stage 7",G87&lt;Data!$AH$9,"Stage 8",G87&gt;=Data!$AH$9,"Stage 9"), _xlfn.IFS(G87&lt;Data!$Z$20,"...",G87&lt;Data!$AA$20,"Stage 1",G87&lt;Data!$AB$20,"Stage 2",G87&lt;Data!$AC$20,"Stage 3",G87&lt;Data!$AD$20,"Stage 4",G87&lt;Data!$AE$20,"Stage 5",G87&lt;Data!$AF$20,"Stage 6",G87&lt;Data!$AG$20,"Stage 7",G87&lt;Data!$AH$20,"Stage 8",G87&gt;=Data!$AH$20,"Stage 9")))))</f>
        <v/>
      </c>
      <c r="K87" s="266" t="str" cm="1">
        <f t="array" ref="K87">IFERROR(_xlfn.IFNA(
                      _xlfn.IFS(
                      G87="", "",
                      AND(E87="U9B",G87&gt;=Data!$AI$9), "U9 Boys record",
                      AND(E87="U11B",G87&gt;=Data!$AI$15), "U11 Boys record",
                      AND(E87="U9G",G87&gt;=Data!$AI$20), "U9 Girls record",
                      AND(E87="U11G",G87&gt;=Data!$AI$26), "U11 Girls record"
                       ),""), "")</f>
        <v/>
      </c>
    </row>
    <row r="88" spans="1:11" s="11" customFormat="1" ht="16" customHeight="1">
      <c r="A88" s="187" t="s">
        <v>127</v>
      </c>
      <c r="B88" s="188" t="str">
        <f>IF(ISNA(VLOOKUP($F88,DECLARATIONS!C$5:D$292,2,FALSE)),"",IF(VLOOKUP($F88,DECLARATIONS!C$5:D$292,2,FALSE)="","NOT DECLARED",IF(ISNA(_xlfn.TEXTBEFORE(VLOOKUP($F88,DECLARATIONS!C$5:D$292,2,FALSE)," ")),VLOOKUP($F88,DECLARATIONS!C$5:D$292,2,FALSE),_xlfn.TEXTBEFORE(VLOOKUP($F88,DECLARATIONS!C$5:D$292,2,FALSE)," "))))</f>
        <v/>
      </c>
      <c r="C88" s="188" t="str">
        <f>IF(ISNA(VLOOKUP($F88,DECLARATIONS!C$5:D$292,2,FALSE)),"",IF(VLOOKUP($F88,DECLARATIONS!C$5:D$292,2,FALSE)="","NOT DECLARED",IF(ISNA(_xlfn.TEXTAFTER(VLOOKUP($F88,DECLARATIONS!C$5:D$292,2,FALSE)," ")),VLOOKUP($F88,DECLARATIONS!C$5:D$292,2,FALSE),_xlfn.TEXTAFTER(VLOOKUP($F88,DECLARATIONS!C$5:D$292,2,FALSE)," "))))</f>
        <v/>
      </c>
      <c r="D88" s="188" t="str">
        <f>IF(ISNA(VLOOKUP($F88,DECLARATIONS!$C$5:$G$292,5,FALSE)),"",IF(VLOOKUP($F88,DECLARATIONS!$C$5:$G$292,5,FALSE)="","NOT DECLARED",VLOOKUP($F88,DECLARATIONS!$C$5:$G$292,5,FALSE)))</f>
        <v/>
      </c>
      <c r="E88" s="188" t="str">
        <f>IF(ISNA(VLOOKUP($F88,DECLARATIONS!$C$5:$F$292,4,FALSE)),"",IF(VLOOKUP($F88,DECLARATIONS!$C$5:$F$292,4,FALSE)="","NOT DECLARED",VLOOKUP($F88,DECLARATIONS!$C$5:$F$292,4,FALSE)&amp;LEFT(VLOOKUP($F88,DECLARATIONS!$C$5:$H$292,6,FALSE))))</f>
        <v/>
      </c>
      <c r="F88" s="91"/>
      <c r="G88" s="195"/>
      <c r="H88" s="188" t="str">
        <f>IF(ISNA(VLOOKUP(F88,DECLARATIONS!C$5:D$292,2,FALSE)),"",IF(VLOOKUP(F88,DECLARATIONS!C$5:D$292,2,FALSE)="","NOT DECLARED",VLOOKUP(F88,DECLARATIONS!C$5:D$292,2,FALSE)))</f>
        <v/>
      </c>
      <c r="I88" s="186">
        <f>IF(LOWER(LEFT(G88,1))="n",1,VLOOKUP(G88,ScoringTable!D$2:I$95,6))</f>
        <v>0</v>
      </c>
      <c r="J88" s="186" t="str" cm="1">
        <f t="array" ref="J88">IF(OR(ISBLANK(G88),G88=0), "", IF(NOT(ISNUMBER(G88)), "Not a valid distance", IF(E88="","", IF(RIGHT(E88)="B", _xlfn.IFS(G88&lt;Data!$Z$9,"...",G88&lt;Data!$AA$9,"Stage 1",G88&lt;Data!$AB$9,"Stage 2",G88&lt;Data!$AC$9,"Stage 3",G88&lt;Data!$AD$9,"Stage 4",G88&lt;Data!$AE$9,"Stage 5",G88&lt;Data!$AF$9,"Stage 6",G88&lt;Data!$AG$9,"Stage 7",G88&lt;Data!$AH$9,"Stage 8",G88&gt;=Data!$AH$9,"Stage 9"), _xlfn.IFS(G88&lt;Data!$Z$20,"...",G88&lt;Data!$AA$20,"Stage 1",G88&lt;Data!$AB$20,"Stage 2",G88&lt;Data!$AC$20,"Stage 3",G88&lt;Data!$AD$20,"Stage 4",G88&lt;Data!$AE$20,"Stage 5",G88&lt;Data!$AF$20,"Stage 6",G88&lt;Data!$AG$20,"Stage 7",G88&lt;Data!$AH$20,"Stage 8",G88&gt;=Data!$AH$20,"Stage 9")))))</f>
        <v/>
      </c>
      <c r="K88" s="266" t="str" cm="1">
        <f t="array" ref="K88">IFERROR(_xlfn.IFNA(
                      _xlfn.IFS(
                      G88="", "",
                      AND(E88="U9B",G88&gt;=Data!$AI$9), "U9 Boys record",
                      AND(E88="U11B",G88&gt;=Data!$AI$15), "U11 Boys record",
                      AND(E88="U9G",G88&gt;=Data!$AI$20), "U9 Girls record",
                      AND(E88="U11G",G88&gt;=Data!$AI$26), "U11 Girls record"
                       ),""), "")</f>
        <v/>
      </c>
    </row>
    <row r="89" spans="1:11" s="11" customFormat="1" ht="16" customHeight="1">
      <c r="A89" s="187" t="s">
        <v>127</v>
      </c>
      <c r="B89" s="188" t="str">
        <f>IF(ISNA(VLOOKUP($F89,DECLARATIONS!C$5:D$292,2,FALSE)),"",IF(VLOOKUP($F89,DECLARATIONS!C$5:D$292,2,FALSE)="","NOT DECLARED",IF(ISNA(_xlfn.TEXTBEFORE(VLOOKUP($F89,DECLARATIONS!C$5:D$292,2,FALSE)," ")),VLOOKUP($F89,DECLARATIONS!C$5:D$292,2,FALSE),_xlfn.TEXTBEFORE(VLOOKUP($F89,DECLARATIONS!C$5:D$292,2,FALSE)," "))))</f>
        <v/>
      </c>
      <c r="C89" s="188" t="str">
        <f>IF(ISNA(VLOOKUP($F89,DECLARATIONS!C$5:D$292,2,FALSE)),"",IF(VLOOKUP($F89,DECLARATIONS!C$5:D$292,2,FALSE)="","NOT DECLARED",IF(ISNA(_xlfn.TEXTAFTER(VLOOKUP($F89,DECLARATIONS!C$5:D$292,2,FALSE)," ")),VLOOKUP($F89,DECLARATIONS!C$5:D$292,2,FALSE),_xlfn.TEXTAFTER(VLOOKUP($F89,DECLARATIONS!C$5:D$292,2,FALSE)," "))))</f>
        <v/>
      </c>
      <c r="D89" s="188" t="str">
        <f>IF(ISNA(VLOOKUP($F89,DECLARATIONS!$C$5:$G$292,5,FALSE)),"",IF(VLOOKUP($F89,DECLARATIONS!$C$5:$G$292,5,FALSE)="","NOT DECLARED",VLOOKUP($F89,DECLARATIONS!$C$5:$G$292,5,FALSE)))</f>
        <v/>
      </c>
      <c r="E89" s="188" t="str">
        <f>IF(ISNA(VLOOKUP($F89,DECLARATIONS!$C$5:$F$292,4,FALSE)),"",IF(VLOOKUP($F89,DECLARATIONS!$C$5:$F$292,4,FALSE)="","NOT DECLARED",VLOOKUP($F89,DECLARATIONS!$C$5:$F$292,4,FALSE)&amp;LEFT(VLOOKUP($F89,DECLARATIONS!$C$5:$H$292,6,FALSE))))</f>
        <v/>
      </c>
      <c r="F89" s="91"/>
      <c r="G89" s="195"/>
      <c r="H89" s="188" t="str">
        <f>IF(ISNA(VLOOKUP(F89,DECLARATIONS!C$5:D$292,2,FALSE)),"",IF(VLOOKUP(F89,DECLARATIONS!C$5:D$292,2,FALSE)="","NOT DECLARED",VLOOKUP(F89,DECLARATIONS!C$5:D$292,2,FALSE)))</f>
        <v/>
      </c>
      <c r="I89" s="186">
        <f>IF(LOWER(LEFT(G89,1))="n",1,VLOOKUP(G89,ScoringTable!D$2:I$95,6))</f>
        <v>0</v>
      </c>
      <c r="J89" s="186" t="str" cm="1">
        <f t="array" ref="J89">IF(OR(ISBLANK(G89),G89=0), "", IF(NOT(ISNUMBER(G89)), "Not a valid distance", IF(E89="","", IF(RIGHT(E89)="B", _xlfn.IFS(G89&lt;Data!$Z$9,"...",G89&lt;Data!$AA$9,"Stage 1",G89&lt;Data!$AB$9,"Stage 2",G89&lt;Data!$AC$9,"Stage 3",G89&lt;Data!$AD$9,"Stage 4",G89&lt;Data!$AE$9,"Stage 5",G89&lt;Data!$AF$9,"Stage 6",G89&lt;Data!$AG$9,"Stage 7",G89&lt;Data!$AH$9,"Stage 8",G89&gt;=Data!$AH$9,"Stage 9"), _xlfn.IFS(G89&lt;Data!$Z$20,"...",G89&lt;Data!$AA$20,"Stage 1",G89&lt;Data!$AB$20,"Stage 2",G89&lt;Data!$AC$20,"Stage 3",G89&lt;Data!$AD$20,"Stage 4",G89&lt;Data!$AE$20,"Stage 5",G89&lt;Data!$AF$20,"Stage 6",G89&lt;Data!$AG$20,"Stage 7",G89&lt;Data!$AH$20,"Stage 8",G89&gt;=Data!$AH$20,"Stage 9")))))</f>
        <v/>
      </c>
      <c r="K89" s="266" t="str" cm="1">
        <f t="array" ref="K89">IFERROR(_xlfn.IFNA(
                      _xlfn.IFS(
                      G89="", "",
                      AND(E89="U9B",G89&gt;=Data!$AI$9), "U9 Boys record",
                      AND(E89="U11B",G89&gt;=Data!$AI$15), "U11 Boys record",
                      AND(E89="U9G",G89&gt;=Data!$AI$20), "U9 Girls record",
                      AND(E89="U11G",G89&gt;=Data!$AI$26), "U11 Girls record"
                       ),""), "")</f>
        <v/>
      </c>
    </row>
    <row r="90" spans="1:11" s="11" customFormat="1" ht="16" customHeight="1">
      <c r="A90" s="187" t="s">
        <v>127</v>
      </c>
      <c r="B90" s="188" t="str">
        <f>IF(ISNA(VLOOKUP($F90,DECLARATIONS!C$5:D$292,2,FALSE)),"",IF(VLOOKUP($F90,DECLARATIONS!C$5:D$292,2,FALSE)="","NOT DECLARED",IF(ISNA(_xlfn.TEXTBEFORE(VLOOKUP($F90,DECLARATIONS!C$5:D$292,2,FALSE)," ")),VLOOKUP($F90,DECLARATIONS!C$5:D$292,2,FALSE),_xlfn.TEXTBEFORE(VLOOKUP($F90,DECLARATIONS!C$5:D$292,2,FALSE)," "))))</f>
        <v/>
      </c>
      <c r="C90" s="188" t="str">
        <f>IF(ISNA(VLOOKUP($F90,DECLARATIONS!C$5:D$292,2,FALSE)),"",IF(VLOOKUP($F90,DECLARATIONS!C$5:D$292,2,FALSE)="","NOT DECLARED",IF(ISNA(_xlfn.TEXTAFTER(VLOOKUP($F90,DECLARATIONS!C$5:D$292,2,FALSE)," ")),VLOOKUP($F90,DECLARATIONS!C$5:D$292,2,FALSE),_xlfn.TEXTAFTER(VLOOKUP($F90,DECLARATIONS!C$5:D$292,2,FALSE)," "))))</f>
        <v/>
      </c>
      <c r="D90" s="188" t="str">
        <f>IF(ISNA(VLOOKUP($F90,DECLARATIONS!$C$5:$G$292,5,FALSE)),"",IF(VLOOKUP($F90,DECLARATIONS!$C$5:$G$292,5,FALSE)="","NOT DECLARED",VLOOKUP($F90,DECLARATIONS!$C$5:$G$292,5,FALSE)))</f>
        <v/>
      </c>
      <c r="E90" s="188" t="str">
        <f>IF(ISNA(VLOOKUP($F90,DECLARATIONS!$C$5:$F$292,4,FALSE)),"",IF(VLOOKUP($F90,DECLARATIONS!$C$5:$F$292,4,FALSE)="","NOT DECLARED",VLOOKUP($F90,DECLARATIONS!$C$5:$F$292,4,FALSE)&amp;LEFT(VLOOKUP($F90,DECLARATIONS!$C$5:$H$292,6,FALSE))))</f>
        <v/>
      </c>
      <c r="F90" s="91"/>
      <c r="G90" s="195"/>
      <c r="H90" s="188" t="str">
        <f>IF(ISNA(VLOOKUP(F90,DECLARATIONS!C$5:D$292,2,FALSE)),"",IF(VLOOKUP(F90,DECLARATIONS!C$5:D$292,2,FALSE)="","NOT DECLARED",VLOOKUP(F90,DECLARATIONS!C$5:D$292,2,FALSE)))</f>
        <v/>
      </c>
      <c r="I90" s="186">
        <f>IF(LOWER(LEFT(G90,1))="n",1,VLOOKUP(G90,ScoringTable!D$2:I$95,6))</f>
        <v>0</v>
      </c>
      <c r="J90" s="186" t="str" cm="1">
        <f t="array" ref="J90">IF(OR(ISBLANK(G90),G90=0), "", IF(NOT(ISNUMBER(G90)), "Not a valid distance", IF(E90="","", IF(RIGHT(E90)="B", _xlfn.IFS(G90&lt;Data!$Z$9,"...",G90&lt;Data!$AA$9,"Stage 1",G90&lt;Data!$AB$9,"Stage 2",G90&lt;Data!$AC$9,"Stage 3",G90&lt;Data!$AD$9,"Stage 4",G90&lt;Data!$AE$9,"Stage 5",G90&lt;Data!$AF$9,"Stage 6",G90&lt;Data!$AG$9,"Stage 7",G90&lt;Data!$AH$9,"Stage 8",G90&gt;=Data!$AH$9,"Stage 9"), _xlfn.IFS(G90&lt;Data!$Z$20,"...",G90&lt;Data!$AA$20,"Stage 1",G90&lt;Data!$AB$20,"Stage 2",G90&lt;Data!$AC$20,"Stage 3",G90&lt;Data!$AD$20,"Stage 4",G90&lt;Data!$AE$20,"Stage 5",G90&lt;Data!$AF$20,"Stage 6",G90&lt;Data!$AG$20,"Stage 7",G90&lt;Data!$AH$20,"Stage 8",G90&gt;=Data!$AH$20,"Stage 9")))))</f>
        <v/>
      </c>
      <c r="K90" s="266" t="str" cm="1">
        <f t="array" ref="K90">IFERROR(_xlfn.IFNA(
                      _xlfn.IFS(
                      G90="", "",
                      AND(E90="U9B",G90&gt;=Data!$AI$9), "U9 Boys record",
                      AND(E90="U11B",G90&gt;=Data!$AI$15), "U11 Boys record",
                      AND(E90="U9G",G90&gt;=Data!$AI$20), "U9 Girls record",
                      AND(E90="U11G",G90&gt;=Data!$AI$26), "U11 Girls record"
                       ),""), "")</f>
        <v/>
      </c>
    </row>
    <row r="91" spans="1:11" s="11" customFormat="1" ht="16" customHeight="1">
      <c r="A91" s="187" t="s">
        <v>127</v>
      </c>
      <c r="B91" s="188" t="str">
        <f>IF(ISNA(VLOOKUP($F91,DECLARATIONS!C$5:D$292,2,FALSE)),"",IF(VLOOKUP($F91,DECLARATIONS!C$5:D$292,2,FALSE)="","NOT DECLARED",IF(ISNA(_xlfn.TEXTBEFORE(VLOOKUP($F91,DECLARATIONS!C$5:D$292,2,FALSE)," ")),VLOOKUP($F91,DECLARATIONS!C$5:D$292,2,FALSE),_xlfn.TEXTBEFORE(VLOOKUP($F91,DECLARATIONS!C$5:D$292,2,FALSE)," "))))</f>
        <v/>
      </c>
      <c r="C91" s="188" t="str">
        <f>IF(ISNA(VLOOKUP($F91,DECLARATIONS!C$5:D$292,2,FALSE)),"",IF(VLOOKUP($F91,DECLARATIONS!C$5:D$292,2,FALSE)="","NOT DECLARED",IF(ISNA(_xlfn.TEXTAFTER(VLOOKUP($F91,DECLARATIONS!C$5:D$292,2,FALSE)," ")),VLOOKUP($F91,DECLARATIONS!C$5:D$292,2,FALSE),_xlfn.TEXTAFTER(VLOOKUP($F91,DECLARATIONS!C$5:D$292,2,FALSE)," "))))</f>
        <v/>
      </c>
      <c r="D91" s="188" t="str">
        <f>IF(ISNA(VLOOKUP($F91,DECLARATIONS!$C$5:$G$292,5,FALSE)),"",IF(VLOOKUP($F91,DECLARATIONS!$C$5:$G$292,5,FALSE)="","NOT DECLARED",VLOOKUP($F91,DECLARATIONS!$C$5:$G$292,5,FALSE)))</f>
        <v/>
      </c>
      <c r="E91" s="188" t="str">
        <f>IF(ISNA(VLOOKUP($F91,DECLARATIONS!$C$5:$F$292,4,FALSE)),"",IF(VLOOKUP($F91,DECLARATIONS!$C$5:$F$292,4,FALSE)="","NOT DECLARED",VLOOKUP($F91,DECLARATIONS!$C$5:$F$292,4,FALSE)&amp;LEFT(VLOOKUP($F91,DECLARATIONS!$C$5:$H$292,6,FALSE))))</f>
        <v/>
      </c>
      <c r="F91" s="91"/>
      <c r="G91" s="195"/>
      <c r="H91" s="188" t="str">
        <f>IF(ISNA(VLOOKUP(F91,DECLARATIONS!C$5:D$292,2,FALSE)),"",IF(VLOOKUP(F91,DECLARATIONS!C$5:D$292,2,FALSE)="","NOT DECLARED",VLOOKUP(F91,DECLARATIONS!C$5:D$292,2,FALSE)))</f>
        <v/>
      </c>
      <c r="I91" s="186">
        <f>IF(LOWER(LEFT(G91,1))="n",1,VLOOKUP(G91,ScoringTable!D$2:I$95,6))</f>
        <v>0</v>
      </c>
      <c r="J91" s="186" t="str" cm="1">
        <f t="array" ref="J91">IF(OR(ISBLANK(G91),G91=0), "", IF(NOT(ISNUMBER(G91)), "Not a valid distance", IF(E91="","", IF(RIGHT(E91)="B", _xlfn.IFS(G91&lt;Data!$Z$9,"...",G91&lt;Data!$AA$9,"Stage 1",G91&lt;Data!$AB$9,"Stage 2",G91&lt;Data!$AC$9,"Stage 3",G91&lt;Data!$AD$9,"Stage 4",G91&lt;Data!$AE$9,"Stage 5",G91&lt;Data!$AF$9,"Stage 6",G91&lt;Data!$AG$9,"Stage 7",G91&lt;Data!$AH$9,"Stage 8",G91&gt;=Data!$AH$9,"Stage 9"), _xlfn.IFS(G91&lt;Data!$Z$20,"...",G91&lt;Data!$AA$20,"Stage 1",G91&lt;Data!$AB$20,"Stage 2",G91&lt;Data!$AC$20,"Stage 3",G91&lt;Data!$AD$20,"Stage 4",G91&lt;Data!$AE$20,"Stage 5",G91&lt;Data!$AF$20,"Stage 6",G91&lt;Data!$AG$20,"Stage 7",G91&lt;Data!$AH$20,"Stage 8",G91&gt;=Data!$AH$20,"Stage 9")))))</f>
        <v/>
      </c>
      <c r="K91" s="266" t="str" cm="1">
        <f t="array" ref="K91">IFERROR(_xlfn.IFNA(
                      _xlfn.IFS(
                      G91="", "",
                      AND(E91="U9B",G91&gt;=Data!$AI$9), "U9 Boys record",
                      AND(E91="U11B",G91&gt;=Data!$AI$15), "U11 Boys record",
                      AND(E91="U9G",G91&gt;=Data!$AI$20), "U9 Girls record",
                      AND(E91="U11G",G91&gt;=Data!$AI$26), "U11 Girls record"
                       ),""), "")</f>
        <v/>
      </c>
    </row>
    <row r="92" spans="1:11" s="11" customFormat="1" ht="16" customHeight="1">
      <c r="A92" s="187" t="s">
        <v>127</v>
      </c>
      <c r="B92" s="188" t="str">
        <f>IF(ISNA(VLOOKUP($F92,DECLARATIONS!C$5:D$292,2,FALSE)),"",IF(VLOOKUP($F92,DECLARATIONS!C$5:D$292,2,FALSE)="","NOT DECLARED",IF(ISNA(_xlfn.TEXTBEFORE(VLOOKUP($F92,DECLARATIONS!C$5:D$292,2,FALSE)," ")),VLOOKUP($F92,DECLARATIONS!C$5:D$292,2,FALSE),_xlfn.TEXTBEFORE(VLOOKUP($F92,DECLARATIONS!C$5:D$292,2,FALSE)," "))))</f>
        <v/>
      </c>
      <c r="C92" s="188" t="str">
        <f>IF(ISNA(VLOOKUP($F92,DECLARATIONS!C$5:D$292,2,FALSE)),"",IF(VLOOKUP($F92,DECLARATIONS!C$5:D$292,2,FALSE)="","NOT DECLARED",IF(ISNA(_xlfn.TEXTAFTER(VLOOKUP($F92,DECLARATIONS!C$5:D$292,2,FALSE)," ")),VLOOKUP($F92,DECLARATIONS!C$5:D$292,2,FALSE),_xlfn.TEXTAFTER(VLOOKUP($F92,DECLARATIONS!C$5:D$292,2,FALSE)," "))))</f>
        <v/>
      </c>
      <c r="D92" s="188" t="str">
        <f>IF(ISNA(VLOOKUP($F92,DECLARATIONS!$C$5:$G$292,5,FALSE)),"",IF(VLOOKUP($F92,DECLARATIONS!$C$5:$G$292,5,FALSE)="","NOT DECLARED",VLOOKUP($F92,DECLARATIONS!$C$5:$G$292,5,FALSE)))</f>
        <v/>
      </c>
      <c r="E92" s="188" t="str">
        <f>IF(ISNA(VLOOKUP($F92,DECLARATIONS!$C$5:$F$292,4,FALSE)),"",IF(VLOOKUP($F92,DECLARATIONS!$C$5:$F$292,4,FALSE)="","NOT DECLARED",VLOOKUP($F92,DECLARATIONS!$C$5:$F$292,4,FALSE)&amp;LEFT(VLOOKUP($F92,DECLARATIONS!$C$5:$H$292,6,FALSE))))</f>
        <v/>
      </c>
      <c r="F92" s="91"/>
      <c r="G92" s="195"/>
      <c r="H92" s="188" t="str">
        <f>IF(ISNA(VLOOKUP(F92,DECLARATIONS!C$5:D$292,2,FALSE)),"",IF(VLOOKUP(F92,DECLARATIONS!C$5:D$292,2,FALSE)="","NOT DECLARED",VLOOKUP(F92,DECLARATIONS!C$5:D$292,2,FALSE)))</f>
        <v/>
      </c>
      <c r="I92" s="186">
        <f>IF(LOWER(LEFT(G92,1))="n",1,VLOOKUP(G92,ScoringTable!D$2:I$95,6))</f>
        <v>0</v>
      </c>
      <c r="J92" s="186" t="str" cm="1">
        <f t="array" ref="J92">IF(OR(ISBLANK(G92),G92=0), "", IF(NOT(ISNUMBER(G92)), "Not a valid distance", IF(E92="","", IF(RIGHT(E92)="B", _xlfn.IFS(G92&lt;Data!$Z$9,"...",G92&lt;Data!$AA$9,"Stage 1",G92&lt;Data!$AB$9,"Stage 2",G92&lt;Data!$AC$9,"Stage 3",G92&lt;Data!$AD$9,"Stage 4",G92&lt;Data!$AE$9,"Stage 5",G92&lt;Data!$AF$9,"Stage 6",G92&lt;Data!$AG$9,"Stage 7",G92&lt;Data!$AH$9,"Stage 8",G92&gt;=Data!$AH$9,"Stage 9"), _xlfn.IFS(G92&lt;Data!$Z$20,"...",G92&lt;Data!$AA$20,"Stage 1",G92&lt;Data!$AB$20,"Stage 2",G92&lt;Data!$AC$20,"Stage 3",G92&lt;Data!$AD$20,"Stage 4",G92&lt;Data!$AE$20,"Stage 5",G92&lt;Data!$AF$20,"Stage 6",G92&lt;Data!$AG$20,"Stage 7",G92&lt;Data!$AH$20,"Stage 8",G92&gt;=Data!$AH$20,"Stage 9")))))</f>
        <v/>
      </c>
      <c r="K92" s="266" t="str" cm="1">
        <f t="array" ref="K92">IFERROR(_xlfn.IFNA(
                      _xlfn.IFS(
                      G92="", "",
                      AND(E92="U9B",G92&gt;=Data!$AI$9), "U9 Boys record",
                      AND(E92="U11B",G92&gt;=Data!$AI$15), "U11 Boys record",
                      AND(E92="U9G",G92&gt;=Data!$AI$20), "U9 Girls record",
                      AND(E92="U11G",G92&gt;=Data!$AI$26), "U11 Girls record"
                       ),""), "")</f>
        <v/>
      </c>
    </row>
    <row r="93" spans="1:11" s="11" customFormat="1" ht="16" customHeight="1">
      <c r="A93" s="187" t="s">
        <v>127</v>
      </c>
      <c r="B93" s="188" t="str">
        <f>IF(ISNA(VLOOKUP($F93,DECLARATIONS!C$5:D$292,2,FALSE)),"",IF(VLOOKUP($F93,DECLARATIONS!C$5:D$292,2,FALSE)="","NOT DECLARED",IF(ISNA(_xlfn.TEXTBEFORE(VLOOKUP($F93,DECLARATIONS!C$5:D$292,2,FALSE)," ")),VLOOKUP($F93,DECLARATIONS!C$5:D$292,2,FALSE),_xlfn.TEXTBEFORE(VLOOKUP($F93,DECLARATIONS!C$5:D$292,2,FALSE)," "))))</f>
        <v/>
      </c>
      <c r="C93" s="188" t="str">
        <f>IF(ISNA(VLOOKUP($F93,DECLARATIONS!C$5:D$292,2,FALSE)),"",IF(VLOOKUP($F93,DECLARATIONS!C$5:D$292,2,FALSE)="","NOT DECLARED",IF(ISNA(_xlfn.TEXTAFTER(VLOOKUP($F93,DECLARATIONS!C$5:D$292,2,FALSE)," ")),VLOOKUP($F93,DECLARATIONS!C$5:D$292,2,FALSE),_xlfn.TEXTAFTER(VLOOKUP($F93,DECLARATIONS!C$5:D$292,2,FALSE)," "))))</f>
        <v/>
      </c>
      <c r="D93" s="188" t="str">
        <f>IF(ISNA(VLOOKUP($F93,DECLARATIONS!$C$5:$G$292,5,FALSE)),"",IF(VLOOKUP($F93,DECLARATIONS!$C$5:$G$292,5,FALSE)="","NOT DECLARED",VLOOKUP($F93,DECLARATIONS!$C$5:$G$292,5,FALSE)))</f>
        <v/>
      </c>
      <c r="E93" s="188" t="str">
        <f>IF(ISNA(VLOOKUP($F93,DECLARATIONS!$C$5:$F$292,4,FALSE)),"",IF(VLOOKUP($F93,DECLARATIONS!$C$5:$F$292,4,FALSE)="","NOT DECLARED",VLOOKUP($F93,DECLARATIONS!$C$5:$F$292,4,FALSE)&amp;LEFT(VLOOKUP($F93,DECLARATIONS!$C$5:$H$292,6,FALSE))))</f>
        <v/>
      </c>
      <c r="F93" s="91"/>
      <c r="G93" s="195"/>
      <c r="H93" s="188" t="str">
        <f>IF(ISNA(VLOOKUP(F93,DECLARATIONS!C$5:D$292,2,FALSE)),"",IF(VLOOKUP(F93,DECLARATIONS!C$5:D$292,2,FALSE)="","NOT DECLARED",VLOOKUP(F93,DECLARATIONS!C$5:D$292,2,FALSE)))</f>
        <v/>
      </c>
      <c r="I93" s="186">
        <f>IF(LOWER(LEFT(G93,1))="n",1,VLOOKUP(G93,ScoringTable!D$2:I$95,6))</f>
        <v>0</v>
      </c>
      <c r="J93" s="186" t="str" cm="1">
        <f t="array" ref="J93">IF(OR(ISBLANK(G93),G93=0), "", IF(NOT(ISNUMBER(G93)), "Not a valid distance", IF(E93="","", IF(RIGHT(E93)="B", _xlfn.IFS(G93&lt;Data!$Z$9,"...",G93&lt;Data!$AA$9,"Stage 1",G93&lt;Data!$AB$9,"Stage 2",G93&lt;Data!$AC$9,"Stage 3",G93&lt;Data!$AD$9,"Stage 4",G93&lt;Data!$AE$9,"Stage 5",G93&lt;Data!$AF$9,"Stage 6",G93&lt;Data!$AG$9,"Stage 7",G93&lt;Data!$AH$9,"Stage 8",G93&gt;=Data!$AH$9,"Stage 9"), _xlfn.IFS(G93&lt;Data!$Z$20,"...",G93&lt;Data!$AA$20,"Stage 1",G93&lt;Data!$AB$20,"Stage 2",G93&lt;Data!$AC$20,"Stage 3",G93&lt;Data!$AD$20,"Stage 4",G93&lt;Data!$AE$20,"Stage 5",G93&lt;Data!$AF$20,"Stage 6",G93&lt;Data!$AG$20,"Stage 7",G93&lt;Data!$AH$20,"Stage 8",G93&gt;=Data!$AH$20,"Stage 9")))))</f>
        <v/>
      </c>
      <c r="K93" s="266" t="str" cm="1">
        <f t="array" ref="K93">IFERROR(_xlfn.IFNA(
                      _xlfn.IFS(
                      G93="", "",
                      AND(E93="U9B",G93&gt;=Data!$AI$9), "U9 Boys record",
                      AND(E93="U11B",G93&gt;=Data!$AI$15), "U11 Boys record",
                      AND(E93="U9G",G93&gt;=Data!$AI$20), "U9 Girls record",
                      AND(E93="U11G",G93&gt;=Data!$AI$26), "U11 Girls record"
                       ),""), "")</f>
        <v/>
      </c>
    </row>
    <row r="94" spans="1:11" s="11" customFormat="1" ht="16" customHeight="1">
      <c r="A94" s="187" t="s">
        <v>127</v>
      </c>
      <c r="B94" s="188" t="str">
        <f>IF(ISNA(VLOOKUP($F94,DECLARATIONS!C$5:D$292,2,FALSE)),"",IF(VLOOKUP($F94,DECLARATIONS!C$5:D$292,2,FALSE)="","NOT DECLARED",IF(ISNA(_xlfn.TEXTBEFORE(VLOOKUP($F94,DECLARATIONS!C$5:D$292,2,FALSE)," ")),VLOOKUP($F94,DECLARATIONS!C$5:D$292,2,FALSE),_xlfn.TEXTBEFORE(VLOOKUP($F94,DECLARATIONS!C$5:D$292,2,FALSE)," "))))</f>
        <v/>
      </c>
      <c r="C94" s="188" t="str">
        <f>IF(ISNA(VLOOKUP($F94,DECLARATIONS!C$5:D$292,2,FALSE)),"",IF(VLOOKUP($F94,DECLARATIONS!C$5:D$292,2,FALSE)="","NOT DECLARED",IF(ISNA(_xlfn.TEXTAFTER(VLOOKUP($F94,DECLARATIONS!C$5:D$292,2,FALSE)," ")),VLOOKUP($F94,DECLARATIONS!C$5:D$292,2,FALSE),_xlfn.TEXTAFTER(VLOOKUP($F94,DECLARATIONS!C$5:D$292,2,FALSE)," "))))</f>
        <v/>
      </c>
      <c r="D94" s="188" t="str">
        <f>IF(ISNA(VLOOKUP($F94,DECLARATIONS!$C$5:$G$292,5,FALSE)),"",IF(VLOOKUP($F94,DECLARATIONS!$C$5:$G$292,5,FALSE)="","NOT DECLARED",VLOOKUP($F94,DECLARATIONS!$C$5:$G$292,5,FALSE)))</f>
        <v/>
      </c>
      <c r="E94" s="188" t="str">
        <f>IF(ISNA(VLOOKUP($F94,DECLARATIONS!$C$5:$F$292,4,FALSE)),"",IF(VLOOKUP($F94,DECLARATIONS!$C$5:$F$292,4,FALSE)="","NOT DECLARED",VLOOKUP($F94,DECLARATIONS!$C$5:$F$292,4,FALSE)&amp;LEFT(VLOOKUP($F94,DECLARATIONS!$C$5:$H$292,6,FALSE))))</f>
        <v/>
      </c>
      <c r="F94" s="91"/>
      <c r="G94" s="195"/>
      <c r="H94" s="188" t="str">
        <f>IF(ISNA(VLOOKUP(F94,DECLARATIONS!C$5:D$292,2,FALSE)),"",IF(VLOOKUP(F94,DECLARATIONS!C$5:D$292,2,FALSE)="","NOT DECLARED",VLOOKUP(F94,DECLARATIONS!C$5:D$292,2,FALSE)))</f>
        <v/>
      </c>
      <c r="I94" s="186">
        <f>IF(LOWER(LEFT(G94,1))="n",1,VLOOKUP(G94,ScoringTable!D$2:I$95,6))</f>
        <v>0</v>
      </c>
      <c r="J94" s="186" t="str" cm="1">
        <f t="array" ref="J94">IF(OR(ISBLANK(G94),G94=0), "", IF(NOT(ISNUMBER(G94)), "Not a valid distance", IF(E94="","", IF(RIGHT(E94)="B", _xlfn.IFS(G94&lt;Data!$Z$9,"...",G94&lt;Data!$AA$9,"Stage 1",G94&lt;Data!$AB$9,"Stage 2",G94&lt;Data!$AC$9,"Stage 3",G94&lt;Data!$AD$9,"Stage 4",G94&lt;Data!$AE$9,"Stage 5",G94&lt;Data!$AF$9,"Stage 6",G94&lt;Data!$AG$9,"Stage 7",G94&lt;Data!$AH$9,"Stage 8",G94&gt;=Data!$AH$9,"Stage 9"), _xlfn.IFS(G94&lt;Data!$Z$20,"...",G94&lt;Data!$AA$20,"Stage 1",G94&lt;Data!$AB$20,"Stage 2",G94&lt;Data!$AC$20,"Stage 3",G94&lt;Data!$AD$20,"Stage 4",G94&lt;Data!$AE$20,"Stage 5",G94&lt;Data!$AF$20,"Stage 6",G94&lt;Data!$AG$20,"Stage 7",G94&lt;Data!$AH$20,"Stage 8",G94&gt;=Data!$AH$20,"Stage 9")))))</f>
        <v/>
      </c>
      <c r="K94" s="266" t="str" cm="1">
        <f t="array" ref="K94">IFERROR(_xlfn.IFNA(
                      _xlfn.IFS(
                      G94="", "",
                      AND(E94="U9B",G94&gt;=Data!$AI$9), "U9 Boys record",
                      AND(E94="U11B",G94&gt;=Data!$AI$15), "U11 Boys record",
                      AND(E94="U9G",G94&gt;=Data!$AI$20), "U9 Girls record",
                      AND(E94="U11G",G94&gt;=Data!$AI$26), "U11 Girls record"
                       ),""), "")</f>
        <v/>
      </c>
    </row>
    <row r="95" spans="1:11" s="11" customFormat="1" ht="16" customHeight="1">
      <c r="A95" s="187" t="s">
        <v>127</v>
      </c>
      <c r="B95" s="188" t="str">
        <f>IF(ISNA(VLOOKUP($F95,DECLARATIONS!C$5:D$292,2,FALSE)),"",IF(VLOOKUP($F95,DECLARATIONS!C$5:D$292,2,FALSE)="","NOT DECLARED",IF(ISNA(_xlfn.TEXTBEFORE(VLOOKUP($F95,DECLARATIONS!C$5:D$292,2,FALSE)," ")),VLOOKUP($F95,DECLARATIONS!C$5:D$292,2,FALSE),_xlfn.TEXTBEFORE(VLOOKUP($F95,DECLARATIONS!C$5:D$292,2,FALSE)," "))))</f>
        <v/>
      </c>
      <c r="C95" s="188" t="str">
        <f>IF(ISNA(VLOOKUP($F95,DECLARATIONS!C$5:D$292,2,FALSE)),"",IF(VLOOKUP($F95,DECLARATIONS!C$5:D$292,2,FALSE)="","NOT DECLARED",IF(ISNA(_xlfn.TEXTAFTER(VLOOKUP($F95,DECLARATIONS!C$5:D$292,2,FALSE)," ")),VLOOKUP($F95,DECLARATIONS!C$5:D$292,2,FALSE),_xlfn.TEXTAFTER(VLOOKUP($F95,DECLARATIONS!C$5:D$292,2,FALSE)," "))))</f>
        <v/>
      </c>
      <c r="D95" s="188" t="str">
        <f>IF(ISNA(VLOOKUP($F95,DECLARATIONS!$C$5:$G$292,5,FALSE)),"",IF(VLOOKUP($F95,DECLARATIONS!$C$5:$G$292,5,FALSE)="","NOT DECLARED",VLOOKUP($F95,DECLARATIONS!$C$5:$G$292,5,FALSE)))</f>
        <v/>
      </c>
      <c r="E95" s="188" t="str">
        <f>IF(ISNA(VLOOKUP($F95,DECLARATIONS!$C$5:$F$292,4,FALSE)),"",IF(VLOOKUP($F95,DECLARATIONS!$C$5:$F$292,4,FALSE)="","NOT DECLARED",VLOOKUP($F95,DECLARATIONS!$C$5:$F$292,4,FALSE)&amp;LEFT(VLOOKUP($F95,DECLARATIONS!$C$5:$H$292,6,FALSE))))</f>
        <v/>
      </c>
      <c r="F95" s="91"/>
      <c r="G95" s="195"/>
      <c r="H95" s="188" t="str">
        <f>IF(ISNA(VLOOKUP(F95,DECLARATIONS!C$5:D$292,2,FALSE)),"",IF(VLOOKUP(F95,DECLARATIONS!C$5:D$292,2,FALSE)="","NOT DECLARED",VLOOKUP(F95,DECLARATIONS!C$5:D$292,2,FALSE)))</f>
        <v/>
      </c>
      <c r="I95" s="186">
        <f>IF(LOWER(LEFT(G95,1))="n",1,VLOOKUP(G95,ScoringTable!D$2:I$95,6))</f>
        <v>0</v>
      </c>
      <c r="J95" s="186" t="str" cm="1">
        <f t="array" ref="J95">IF(OR(ISBLANK(G95),G95=0), "", IF(NOT(ISNUMBER(G95)), "Not a valid distance", IF(E95="","", IF(RIGHT(E95)="B", _xlfn.IFS(G95&lt;Data!$Z$9,"...",G95&lt;Data!$AA$9,"Stage 1",G95&lt;Data!$AB$9,"Stage 2",G95&lt;Data!$AC$9,"Stage 3",G95&lt;Data!$AD$9,"Stage 4",G95&lt;Data!$AE$9,"Stage 5",G95&lt;Data!$AF$9,"Stage 6",G95&lt;Data!$AG$9,"Stage 7",G95&lt;Data!$AH$9,"Stage 8",G95&gt;=Data!$AH$9,"Stage 9"), _xlfn.IFS(G95&lt;Data!$Z$20,"...",G95&lt;Data!$AA$20,"Stage 1",G95&lt;Data!$AB$20,"Stage 2",G95&lt;Data!$AC$20,"Stage 3",G95&lt;Data!$AD$20,"Stage 4",G95&lt;Data!$AE$20,"Stage 5",G95&lt;Data!$AF$20,"Stage 6",G95&lt;Data!$AG$20,"Stage 7",G95&lt;Data!$AH$20,"Stage 8",G95&gt;=Data!$AH$20,"Stage 9")))))</f>
        <v/>
      </c>
      <c r="K95" s="266" t="str" cm="1">
        <f t="array" ref="K95">IFERROR(_xlfn.IFNA(
                      _xlfn.IFS(
                      G95="", "",
                      AND(E95="U9B",G95&gt;=Data!$AI$9), "U9 Boys record",
                      AND(E95="U11B",G95&gt;=Data!$AI$15), "U11 Boys record",
                      AND(E95="U9G",G95&gt;=Data!$AI$20), "U9 Girls record",
                      AND(E95="U11G",G95&gt;=Data!$AI$26), "U11 Girls record"
                       ),""), "")</f>
        <v/>
      </c>
    </row>
    <row r="96" spans="1:11" s="11" customFormat="1" ht="16" customHeight="1">
      <c r="A96" s="187" t="s">
        <v>127</v>
      </c>
      <c r="B96" s="188" t="str">
        <f>IF(ISNA(VLOOKUP($F96,DECLARATIONS!C$5:D$292,2,FALSE)),"",IF(VLOOKUP($F96,DECLARATIONS!C$5:D$292,2,FALSE)="","NOT DECLARED",IF(ISNA(_xlfn.TEXTBEFORE(VLOOKUP($F96,DECLARATIONS!C$5:D$292,2,FALSE)," ")),VLOOKUP($F96,DECLARATIONS!C$5:D$292,2,FALSE),_xlfn.TEXTBEFORE(VLOOKUP($F96,DECLARATIONS!C$5:D$292,2,FALSE)," "))))</f>
        <v/>
      </c>
      <c r="C96" s="188" t="str">
        <f>IF(ISNA(VLOOKUP($F96,DECLARATIONS!C$5:D$292,2,FALSE)),"",IF(VLOOKUP($F96,DECLARATIONS!C$5:D$292,2,FALSE)="","NOT DECLARED",IF(ISNA(_xlfn.TEXTAFTER(VLOOKUP($F96,DECLARATIONS!C$5:D$292,2,FALSE)," ")),VLOOKUP($F96,DECLARATIONS!C$5:D$292,2,FALSE),_xlfn.TEXTAFTER(VLOOKUP($F96,DECLARATIONS!C$5:D$292,2,FALSE)," "))))</f>
        <v/>
      </c>
      <c r="D96" s="188" t="str">
        <f>IF(ISNA(VLOOKUP($F96,DECLARATIONS!$C$5:$G$292,5,FALSE)),"",IF(VLOOKUP($F96,DECLARATIONS!$C$5:$G$292,5,FALSE)="","NOT DECLARED",VLOOKUP($F96,DECLARATIONS!$C$5:$G$292,5,FALSE)))</f>
        <v/>
      </c>
      <c r="E96" s="188" t="str">
        <f>IF(ISNA(VLOOKUP($F96,DECLARATIONS!$C$5:$F$292,4,FALSE)),"",IF(VLOOKUP($F96,DECLARATIONS!$C$5:$F$292,4,FALSE)="","NOT DECLARED",VLOOKUP($F96,DECLARATIONS!$C$5:$F$292,4,FALSE)&amp;LEFT(VLOOKUP($F96,DECLARATIONS!$C$5:$H$292,6,FALSE))))</f>
        <v/>
      </c>
      <c r="F96" s="91"/>
      <c r="G96" s="195"/>
      <c r="H96" s="188" t="str">
        <f>IF(ISNA(VLOOKUP(F96,DECLARATIONS!C$5:D$292,2,FALSE)),"",IF(VLOOKUP(F96,DECLARATIONS!C$5:D$292,2,FALSE)="","NOT DECLARED",VLOOKUP(F96,DECLARATIONS!C$5:D$292,2,FALSE)))</f>
        <v/>
      </c>
      <c r="I96" s="186">
        <f>IF(LOWER(LEFT(G96,1))="n",1,VLOOKUP(G96,ScoringTable!D$2:I$95,6))</f>
        <v>0</v>
      </c>
      <c r="J96" s="186" t="str" cm="1">
        <f t="array" ref="J96">IF(OR(ISBLANK(G96),G96=0), "", IF(NOT(ISNUMBER(G96)), "Not a valid distance", IF(E96="","", IF(RIGHT(E96)="B", _xlfn.IFS(G96&lt;Data!$Z$9,"...",G96&lt;Data!$AA$9,"Stage 1",G96&lt;Data!$AB$9,"Stage 2",G96&lt;Data!$AC$9,"Stage 3",G96&lt;Data!$AD$9,"Stage 4",G96&lt;Data!$AE$9,"Stage 5",G96&lt;Data!$AF$9,"Stage 6",G96&lt;Data!$AG$9,"Stage 7",G96&lt;Data!$AH$9,"Stage 8",G96&gt;=Data!$AH$9,"Stage 9"), _xlfn.IFS(G96&lt;Data!$Z$20,"...",G96&lt;Data!$AA$20,"Stage 1",G96&lt;Data!$AB$20,"Stage 2",G96&lt;Data!$AC$20,"Stage 3",G96&lt;Data!$AD$20,"Stage 4",G96&lt;Data!$AE$20,"Stage 5",G96&lt;Data!$AF$20,"Stage 6",G96&lt;Data!$AG$20,"Stage 7",G96&lt;Data!$AH$20,"Stage 8",G96&gt;=Data!$AH$20,"Stage 9")))))</f>
        <v/>
      </c>
      <c r="K96" s="266" t="str" cm="1">
        <f t="array" ref="K96">IFERROR(_xlfn.IFNA(
                      _xlfn.IFS(
                      G96="", "",
                      AND(E96="U9B",G96&gt;=Data!$AI$9), "U9 Boys record",
                      AND(E96="U11B",G96&gt;=Data!$AI$15), "U11 Boys record",
                      AND(E96="U9G",G96&gt;=Data!$AI$20), "U9 Girls record",
                      AND(E96="U11G",G96&gt;=Data!$AI$26), "U11 Girls record"
                       ),""), "")</f>
        <v/>
      </c>
    </row>
    <row r="97" spans="1:11" s="11" customFormat="1" ht="16" customHeight="1">
      <c r="A97" s="187" t="s">
        <v>127</v>
      </c>
      <c r="B97" s="188" t="str">
        <f>IF(ISNA(VLOOKUP($F97,DECLARATIONS!C$5:D$292,2,FALSE)),"",IF(VLOOKUP($F97,DECLARATIONS!C$5:D$292,2,FALSE)="","NOT DECLARED",IF(ISNA(_xlfn.TEXTBEFORE(VLOOKUP($F97,DECLARATIONS!C$5:D$292,2,FALSE)," ")),VLOOKUP($F97,DECLARATIONS!C$5:D$292,2,FALSE),_xlfn.TEXTBEFORE(VLOOKUP($F97,DECLARATIONS!C$5:D$292,2,FALSE)," "))))</f>
        <v/>
      </c>
      <c r="C97" s="188" t="str">
        <f>IF(ISNA(VLOOKUP($F97,DECLARATIONS!C$5:D$292,2,FALSE)),"",IF(VLOOKUP($F97,DECLARATIONS!C$5:D$292,2,FALSE)="","NOT DECLARED",IF(ISNA(_xlfn.TEXTAFTER(VLOOKUP($F97,DECLARATIONS!C$5:D$292,2,FALSE)," ")),VLOOKUP($F97,DECLARATIONS!C$5:D$292,2,FALSE),_xlfn.TEXTAFTER(VLOOKUP($F97,DECLARATIONS!C$5:D$292,2,FALSE)," "))))</f>
        <v/>
      </c>
      <c r="D97" s="188" t="str">
        <f>IF(ISNA(VLOOKUP($F97,DECLARATIONS!$C$5:$G$292,5,FALSE)),"",IF(VLOOKUP($F97,DECLARATIONS!$C$5:$G$292,5,FALSE)="","NOT DECLARED",VLOOKUP($F97,DECLARATIONS!$C$5:$G$292,5,FALSE)))</f>
        <v/>
      </c>
      <c r="E97" s="188" t="str">
        <f>IF(ISNA(VLOOKUP($F97,DECLARATIONS!$C$5:$F$292,4,FALSE)),"",IF(VLOOKUP($F97,DECLARATIONS!$C$5:$F$292,4,FALSE)="","NOT DECLARED",VLOOKUP($F97,DECLARATIONS!$C$5:$F$292,4,FALSE)&amp;LEFT(VLOOKUP($F97,DECLARATIONS!$C$5:$H$292,6,FALSE))))</f>
        <v/>
      </c>
      <c r="F97" s="91"/>
      <c r="G97" s="195"/>
      <c r="H97" s="188" t="str">
        <f>IF(ISNA(VLOOKUP(F97,DECLARATIONS!C$5:D$292,2,FALSE)),"",IF(VLOOKUP(F97,DECLARATIONS!C$5:D$292,2,FALSE)="","NOT DECLARED",VLOOKUP(F97,DECLARATIONS!C$5:D$292,2,FALSE)))</f>
        <v/>
      </c>
      <c r="I97" s="186">
        <f>IF(LOWER(LEFT(G97,1))="n",1,VLOOKUP(G97,ScoringTable!D$2:I$95,6))</f>
        <v>0</v>
      </c>
      <c r="J97" s="186" t="str" cm="1">
        <f t="array" ref="J97">IF(OR(ISBLANK(G97),G97=0), "", IF(NOT(ISNUMBER(G97)), "Not a valid distance", IF(E97="","", IF(RIGHT(E97)="B", _xlfn.IFS(G97&lt;Data!$Z$9,"...",G97&lt;Data!$AA$9,"Stage 1",G97&lt;Data!$AB$9,"Stage 2",G97&lt;Data!$AC$9,"Stage 3",G97&lt;Data!$AD$9,"Stage 4",G97&lt;Data!$AE$9,"Stage 5",G97&lt;Data!$AF$9,"Stage 6",G97&lt;Data!$AG$9,"Stage 7",G97&lt;Data!$AH$9,"Stage 8",G97&gt;=Data!$AH$9,"Stage 9"), _xlfn.IFS(G97&lt;Data!$Z$20,"...",G97&lt;Data!$AA$20,"Stage 1",G97&lt;Data!$AB$20,"Stage 2",G97&lt;Data!$AC$20,"Stage 3",G97&lt;Data!$AD$20,"Stage 4",G97&lt;Data!$AE$20,"Stage 5",G97&lt;Data!$AF$20,"Stage 6",G97&lt;Data!$AG$20,"Stage 7",G97&lt;Data!$AH$20,"Stage 8",G97&gt;=Data!$AH$20,"Stage 9")))))</f>
        <v/>
      </c>
      <c r="K97" s="266" t="str" cm="1">
        <f t="array" ref="K97">IFERROR(_xlfn.IFNA(
                      _xlfn.IFS(
                      G97="", "",
                      AND(E97="U9B",G97&gt;=Data!$AI$9), "U9 Boys record",
                      AND(E97="U11B",G97&gt;=Data!$AI$15), "U11 Boys record",
                      AND(E97="U9G",G97&gt;=Data!$AI$20), "U9 Girls record",
                      AND(E97="U11G",G97&gt;=Data!$AI$26), "U11 Girls record"
                       ),""), "")</f>
        <v/>
      </c>
    </row>
    <row r="98" spans="1:11" s="11" customFormat="1" ht="16" customHeight="1">
      <c r="A98" s="187" t="s">
        <v>127</v>
      </c>
      <c r="B98" s="188" t="str">
        <f>IF(ISNA(VLOOKUP($F98,DECLARATIONS!C$5:D$292,2,FALSE)),"",IF(VLOOKUP($F98,DECLARATIONS!C$5:D$292,2,FALSE)="","NOT DECLARED",IF(ISNA(_xlfn.TEXTBEFORE(VLOOKUP($F98,DECLARATIONS!C$5:D$292,2,FALSE)," ")),VLOOKUP($F98,DECLARATIONS!C$5:D$292,2,FALSE),_xlfn.TEXTBEFORE(VLOOKUP($F98,DECLARATIONS!C$5:D$292,2,FALSE)," "))))</f>
        <v/>
      </c>
      <c r="C98" s="188" t="str">
        <f>IF(ISNA(VLOOKUP($F98,DECLARATIONS!C$5:D$292,2,FALSE)),"",IF(VLOOKUP($F98,DECLARATIONS!C$5:D$292,2,FALSE)="","NOT DECLARED",IF(ISNA(_xlfn.TEXTAFTER(VLOOKUP($F98,DECLARATIONS!C$5:D$292,2,FALSE)," ")),VLOOKUP($F98,DECLARATIONS!C$5:D$292,2,FALSE),_xlfn.TEXTAFTER(VLOOKUP($F98,DECLARATIONS!C$5:D$292,2,FALSE)," "))))</f>
        <v/>
      </c>
      <c r="D98" s="188" t="str">
        <f>IF(ISNA(VLOOKUP($F98,DECLARATIONS!$C$5:$G$292,5,FALSE)),"",IF(VLOOKUP($F98,DECLARATIONS!$C$5:$G$292,5,FALSE)="","NOT DECLARED",VLOOKUP($F98,DECLARATIONS!$C$5:$G$292,5,FALSE)))</f>
        <v/>
      </c>
      <c r="E98" s="188" t="str">
        <f>IF(ISNA(VLOOKUP($F98,DECLARATIONS!$C$5:$F$292,4,FALSE)),"",IF(VLOOKUP($F98,DECLARATIONS!$C$5:$F$292,4,FALSE)="","NOT DECLARED",VLOOKUP($F98,DECLARATIONS!$C$5:$F$292,4,FALSE)&amp;LEFT(VLOOKUP($F98,DECLARATIONS!$C$5:$H$292,6,FALSE))))</f>
        <v/>
      </c>
      <c r="F98" s="91"/>
      <c r="G98" s="195"/>
      <c r="H98" s="188" t="str">
        <f>IF(ISNA(VLOOKUP(F98,DECLARATIONS!C$5:D$292,2,FALSE)),"",IF(VLOOKUP(F98,DECLARATIONS!C$5:D$292,2,FALSE)="","NOT DECLARED",VLOOKUP(F98,DECLARATIONS!C$5:D$292,2,FALSE)))</f>
        <v/>
      </c>
      <c r="I98" s="186">
        <f>IF(LOWER(LEFT(G98,1))="n",1,VLOOKUP(G98,ScoringTable!D$2:I$95,6))</f>
        <v>0</v>
      </c>
      <c r="J98" s="186" t="str" cm="1">
        <f t="array" ref="J98">IF(OR(ISBLANK(G98),G98=0), "", IF(NOT(ISNUMBER(G98)), "Not a valid distance", IF(E98="","", IF(RIGHT(E98)="B", _xlfn.IFS(G98&lt;Data!$Z$9,"...",G98&lt;Data!$AA$9,"Stage 1",G98&lt;Data!$AB$9,"Stage 2",G98&lt;Data!$AC$9,"Stage 3",G98&lt;Data!$AD$9,"Stage 4",G98&lt;Data!$AE$9,"Stage 5",G98&lt;Data!$AF$9,"Stage 6",G98&lt;Data!$AG$9,"Stage 7",G98&lt;Data!$AH$9,"Stage 8",G98&gt;=Data!$AH$9,"Stage 9"), _xlfn.IFS(G98&lt;Data!$Z$20,"...",G98&lt;Data!$AA$20,"Stage 1",G98&lt;Data!$AB$20,"Stage 2",G98&lt;Data!$AC$20,"Stage 3",G98&lt;Data!$AD$20,"Stage 4",G98&lt;Data!$AE$20,"Stage 5",G98&lt;Data!$AF$20,"Stage 6",G98&lt;Data!$AG$20,"Stage 7",G98&lt;Data!$AH$20,"Stage 8",G98&gt;=Data!$AH$20,"Stage 9")))))</f>
        <v/>
      </c>
      <c r="K98" s="266" t="str" cm="1">
        <f t="array" ref="K98">IFERROR(_xlfn.IFNA(
                      _xlfn.IFS(
                      G98="", "",
                      AND(E98="U9B",G98&gt;=Data!$AI$9), "U9 Boys record",
                      AND(E98="U11B",G98&gt;=Data!$AI$15), "U11 Boys record",
                      AND(E98="U9G",G98&gt;=Data!$AI$20), "U9 Girls record",
                      AND(E98="U11G",G98&gt;=Data!$AI$26), "U11 Girls record"
                       ),""), "")</f>
        <v/>
      </c>
    </row>
    <row r="99" spans="1:11" s="11" customFormat="1" ht="16" customHeight="1">
      <c r="A99" s="187" t="s">
        <v>127</v>
      </c>
      <c r="B99" s="188" t="str">
        <f>IF(ISNA(VLOOKUP($F99,DECLARATIONS!C$5:D$292,2,FALSE)),"",IF(VLOOKUP($F99,DECLARATIONS!C$5:D$292,2,FALSE)="","NOT DECLARED",IF(ISNA(_xlfn.TEXTBEFORE(VLOOKUP($F99,DECLARATIONS!C$5:D$292,2,FALSE)," ")),VLOOKUP($F99,DECLARATIONS!C$5:D$292,2,FALSE),_xlfn.TEXTBEFORE(VLOOKUP($F99,DECLARATIONS!C$5:D$292,2,FALSE)," "))))</f>
        <v/>
      </c>
      <c r="C99" s="188" t="str">
        <f>IF(ISNA(VLOOKUP($F99,DECLARATIONS!C$5:D$292,2,FALSE)),"",IF(VLOOKUP($F99,DECLARATIONS!C$5:D$292,2,FALSE)="","NOT DECLARED",IF(ISNA(_xlfn.TEXTAFTER(VLOOKUP($F99,DECLARATIONS!C$5:D$292,2,FALSE)," ")),VLOOKUP($F99,DECLARATIONS!C$5:D$292,2,FALSE),_xlfn.TEXTAFTER(VLOOKUP($F99,DECLARATIONS!C$5:D$292,2,FALSE)," "))))</f>
        <v/>
      </c>
      <c r="D99" s="188" t="str">
        <f>IF(ISNA(VLOOKUP($F99,DECLARATIONS!$C$5:$G$292,5,FALSE)),"",IF(VLOOKUP($F99,DECLARATIONS!$C$5:$G$292,5,FALSE)="","NOT DECLARED",VLOOKUP($F99,DECLARATIONS!$C$5:$G$292,5,FALSE)))</f>
        <v/>
      </c>
      <c r="E99" s="188" t="str">
        <f>IF(ISNA(VLOOKUP($F99,DECLARATIONS!$C$5:$F$292,4,FALSE)),"",IF(VLOOKUP($F99,DECLARATIONS!$C$5:$F$292,4,FALSE)="","NOT DECLARED",VLOOKUP($F99,DECLARATIONS!$C$5:$F$292,4,FALSE)&amp;LEFT(VLOOKUP($F99,DECLARATIONS!$C$5:$H$292,6,FALSE))))</f>
        <v/>
      </c>
      <c r="F99" s="91"/>
      <c r="G99" s="195"/>
      <c r="H99" s="188" t="str">
        <f>IF(ISNA(VLOOKUP(F99,DECLARATIONS!C$5:D$292,2,FALSE)),"",IF(VLOOKUP(F99,DECLARATIONS!C$5:D$292,2,FALSE)="","NOT DECLARED",VLOOKUP(F99,DECLARATIONS!C$5:D$292,2,FALSE)))</f>
        <v/>
      </c>
      <c r="I99" s="186">
        <f>IF(LOWER(LEFT(G99,1))="n",1,VLOOKUP(G99,ScoringTable!D$2:I$95,6))</f>
        <v>0</v>
      </c>
      <c r="J99" s="186" t="str" cm="1">
        <f t="array" ref="J99">IF(OR(ISBLANK(G99),G99=0), "", IF(NOT(ISNUMBER(G99)), "Not a valid distance", IF(E99="","", IF(RIGHT(E99)="B", _xlfn.IFS(G99&lt;Data!$Z$9,"...",G99&lt;Data!$AA$9,"Stage 1",G99&lt;Data!$AB$9,"Stage 2",G99&lt;Data!$AC$9,"Stage 3",G99&lt;Data!$AD$9,"Stage 4",G99&lt;Data!$AE$9,"Stage 5",G99&lt;Data!$AF$9,"Stage 6",G99&lt;Data!$AG$9,"Stage 7",G99&lt;Data!$AH$9,"Stage 8",G99&gt;=Data!$AH$9,"Stage 9"), _xlfn.IFS(G99&lt;Data!$Z$20,"...",G99&lt;Data!$AA$20,"Stage 1",G99&lt;Data!$AB$20,"Stage 2",G99&lt;Data!$AC$20,"Stage 3",G99&lt;Data!$AD$20,"Stage 4",G99&lt;Data!$AE$20,"Stage 5",G99&lt;Data!$AF$20,"Stage 6",G99&lt;Data!$AG$20,"Stage 7",G99&lt;Data!$AH$20,"Stage 8",G99&gt;=Data!$AH$20,"Stage 9")))))</f>
        <v/>
      </c>
      <c r="K99" s="266" t="str" cm="1">
        <f t="array" ref="K99">IFERROR(_xlfn.IFNA(
                      _xlfn.IFS(
                      G99="", "",
                      AND(E99="U9B",G99&gt;=Data!$AI$9), "U9 Boys record",
                      AND(E99="U11B",G99&gt;=Data!$AI$15), "U11 Boys record",
                      AND(E99="U9G",G99&gt;=Data!$AI$20), "U9 Girls record",
                      AND(E99="U11G",G99&gt;=Data!$AI$26), "U11 Girls record"
                       ),""), "")</f>
        <v/>
      </c>
    </row>
    <row r="100" spans="1:11" s="11" customFormat="1" ht="16" customHeight="1">
      <c r="A100" s="187" t="s">
        <v>127</v>
      </c>
      <c r="B100" s="188" t="str">
        <f>IF(ISNA(VLOOKUP($F100,DECLARATIONS!C$5:D$292,2,FALSE)),"",IF(VLOOKUP($F100,DECLARATIONS!C$5:D$292,2,FALSE)="","NOT DECLARED",IF(ISNA(_xlfn.TEXTBEFORE(VLOOKUP($F100,DECLARATIONS!C$5:D$292,2,FALSE)," ")),VLOOKUP($F100,DECLARATIONS!C$5:D$292,2,FALSE),_xlfn.TEXTBEFORE(VLOOKUP($F100,DECLARATIONS!C$5:D$292,2,FALSE)," "))))</f>
        <v/>
      </c>
      <c r="C100" s="188" t="str">
        <f>IF(ISNA(VLOOKUP($F100,DECLARATIONS!C$5:D$292,2,FALSE)),"",IF(VLOOKUP($F100,DECLARATIONS!C$5:D$292,2,FALSE)="","NOT DECLARED",IF(ISNA(_xlfn.TEXTAFTER(VLOOKUP($F100,DECLARATIONS!C$5:D$292,2,FALSE)," ")),VLOOKUP($F100,DECLARATIONS!C$5:D$292,2,FALSE),_xlfn.TEXTAFTER(VLOOKUP($F100,DECLARATIONS!C$5:D$292,2,FALSE)," "))))</f>
        <v/>
      </c>
      <c r="D100" s="188" t="str">
        <f>IF(ISNA(VLOOKUP($F100,DECLARATIONS!$C$5:$G$292,5,FALSE)),"",IF(VLOOKUP($F100,DECLARATIONS!$C$5:$G$292,5,FALSE)="","NOT DECLARED",VLOOKUP($F100,DECLARATIONS!$C$5:$G$292,5,FALSE)))</f>
        <v/>
      </c>
      <c r="E100" s="188" t="str">
        <f>IF(ISNA(VLOOKUP($F100,DECLARATIONS!$C$5:$F$292,4,FALSE)),"",IF(VLOOKUP($F100,DECLARATIONS!$C$5:$F$292,4,FALSE)="","NOT DECLARED",VLOOKUP($F100,DECLARATIONS!$C$5:$F$292,4,FALSE)&amp;LEFT(VLOOKUP($F100,DECLARATIONS!$C$5:$H$292,6,FALSE))))</f>
        <v/>
      </c>
      <c r="F100" s="91"/>
      <c r="G100" s="195"/>
      <c r="H100" s="188" t="str">
        <f>IF(ISNA(VLOOKUP(F100,DECLARATIONS!C$5:D$292,2,FALSE)),"",IF(VLOOKUP(F100,DECLARATIONS!C$5:D$292,2,FALSE)="","NOT DECLARED",VLOOKUP(F100,DECLARATIONS!C$5:D$292,2,FALSE)))</f>
        <v/>
      </c>
      <c r="I100" s="186">
        <f>IF(LOWER(LEFT(G100,1))="n",1,VLOOKUP(G100,ScoringTable!D$2:I$95,6))</f>
        <v>0</v>
      </c>
      <c r="J100" s="186" t="str" cm="1">
        <f t="array" ref="J100">IF(OR(ISBLANK(G100),G100=0), "", IF(NOT(ISNUMBER(G100)), "Not a valid distance", IF(E100="","", IF(RIGHT(E100)="B", _xlfn.IFS(G100&lt;Data!$Z$9,"...",G100&lt;Data!$AA$9,"Stage 1",G100&lt;Data!$AB$9,"Stage 2",G100&lt;Data!$AC$9,"Stage 3",G100&lt;Data!$AD$9,"Stage 4",G100&lt;Data!$AE$9,"Stage 5",G100&lt;Data!$AF$9,"Stage 6",G100&lt;Data!$AG$9,"Stage 7",G100&lt;Data!$AH$9,"Stage 8",G100&gt;=Data!$AH$9,"Stage 9"), _xlfn.IFS(G100&lt;Data!$Z$20,"...",G100&lt;Data!$AA$20,"Stage 1",G100&lt;Data!$AB$20,"Stage 2",G100&lt;Data!$AC$20,"Stage 3",G100&lt;Data!$AD$20,"Stage 4",G100&lt;Data!$AE$20,"Stage 5",G100&lt;Data!$AF$20,"Stage 6",G100&lt;Data!$AG$20,"Stage 7",G100&lt;Data!$AH$20,"Stage 8",G100&gt;=Data!$AH$20,"Stage 9")))))</f>
        <v/>
      </c>
      <c r="K100" s="266" t="str" cm="1">
        <f t="array" ref="K100">IFERROR(_xlfn.IFNA(
                      _xlfn.IFS(
                      G100="", "",
                      AND(E100="U9B",G100&gt;=Data!$AI$9), "U9 Boys record",
                      AND(E100="U11B",G100&gt;=Data!$AI$15), "U11 Boys record",
                      AND(E100="U9G",G100&gt;=Data!$AI$20), "U9 Girls record",
                      AND(E100="U11G",G100&gt;=Data!$AI$26), "U11 Girls record"
                       ),""), "")</f>
        <v/>
      </c>
    </row>
    <row r="101" spans="1:11" s="11" customFormat="1" ht="16" customHeight="1">
      <c r="A101" s="187" t="s">
        <v>127</v>
      </c>
      <c r="B101" s="188" t="str">
        <f>IF(ISNA(VLOOKUP($F101,DECLARATIONS!C$5:D$292,2,FALSE)),"",IF(VLOOKUP($F101,DECLARATIONS!C$5:D$292,2,FALSE)="","NOT DECLARED",IF(ISNA(_xlfn.TEXTBEFORE(VLOOKUP($F101,DECLARATIONS!C$5:D$292,2,FALSE)," ")),VLOOKUP($F101,DECLARATIONS!C$5:D$292,2,FALSE),_xlfn.TEXTBEFORE(VLOOKUP($F101,DECLARATIONS!C$5:D$292,2,FALSE)," "))))</f>
        <v/>
      </c>
      <c r="C101" s="188" t="str">
        <f>IF(ISNA(VLOOKUP($F101,DECLARATIONS!C$5:D$292,2,FALSE)),"",IF(VLOOKUP($F101,DECLARATIONS!C$5:D$292,2,FALSE)="","NOT DECLARED",IF(ISNA(_xlfn.TEXTAFTER(VLOOKUP($F101,DECLARATIONS!C$5:D$292,2,FALSE)," ")),VLOOKUP($F101,DECLARATIONS!C$5:D$292,2,FALSE),_xlfn.TEXTAFTER(VLOOKUP($F101,DECLARATIONS!C$5:D$292,2,FALSE)," "))))</f>
        <v/>
      </c>
      <c r="D101" s="188" t="str">
        <f>IF(ISNA(VLOOKUP($F101,DECLARATIONS!$C$5:$G$292,5,FALSE)),"",IF(VLOOKUP($F101,DECLARATIONS!$C$5:$G$292,5,FALSE)="","NOT DECLARED",VLOOKUP($F101,DECLARATIONS!$C$5:$G$292,5,FALSE)))</f>
        <v/>
      </c>
      <c r="E101" s="188" t="str">
        <f>IF(ISNA(VLOOKUP($F101,DECLARATIONS!$C$5:$F$292,4,FALSE)),"",IF(VLOOKUP($F101,DECLARATIONS!$C$5:$F$292,4,FALSE)="","NOT DECLARED",VLOOKUP($F101,DECLARATIONS!$C$5:$F$292,4,FALSE)&amp;LEFT(VLOOKUP($F101,DECLARATIONS!$C$5:$H$292,6,FALSE))))</f>
        <v/>
      </c>
      <c r="F101" s="91"/>
      <c r="G101" s="195"/>
      <c r="H101" s="188" t="str">
        <f>IF(ISNA(VLOOKUP(F101,DECLARATIONS!C$5:D$292,2,FALSE)),"",IF(VLOOKUP(F101,DECLARATIONS!C$5:D$292,2,FALSE)="","NOT DECLARED",VLOOKUP(F101,DECLARATIONS!C$5:D$292,2,FALSE)))</f>
        <v/>
      </c>
      <c r="I101" s="186">
        <f>IF(LOWER(LEFT(G101,1))="n",1,VLOOKUP(G101,ScoringTable!D$2:I$95,6))</f>
        <v>0</v>
      </c>
      <c r="J101" s="186" t="str" cm="1">
        <f t="array" ref="J101">IF(OR(ISBLANK(G101),G101=0), "", IF(NOT(ISNUMBER(G101)), "Not a valid distance", IF(E101="","", IF(RIGHT(E101)="B", _xlfn.IFS(G101&lt;Data!$Z$9,"...",G101&lt;Data!$AA$9,"Stage 1",G101&lt;Data!$AB$9,"Stage 2",G101&lt;Data!$AC$9,"Stage 3",G101&lt;Data!$AD$9,"Stage 4",G101&lt;Data!$AE$9,"Stage 5",G101&lt;Data!$AF$9,"Stage 6",G101&lt;Data!$AG$9,"Stage 7",G101&lt;Data!$AH$9,"Stage 8",G101&gt;=Data!$AH$9,"Stage 9"), _xlfn.IFS(G101&lt;Data!$Z$20,"...",G101&lt;Data!$AA$20,"Stage 1",G101&lt;Data!$AB$20,"Stage 2",G101&lt;Data!$AC$20,"Stage 3",G101&lt;Data!$AD$20,"Stage 4",G101&lt;Data!$AE$20,"Stage 5",G101&lt;Data!$AF$20,"Stage 6",G101&lt;Data!$AG$20,"Stage 7",G101&lt;Data!$AH$20,"Stage 8",G101&gt;=Data!$AH$20,"Stage 9")))))</f>
        <v/>
      </c>
      <c r="K101" s="266" t="str" cm="1">
        <f t="array" ref="K101">IFERROR(_xlfn.IFNA(
                      _xlfn.IFS(
                      G101="", "",
                      AND(E101="U9B",G101&gt;=Data!$AI$9), "U9 Boys record",
                      AND(E101="U11B",G101&gt;=Data!$AI$15), "U11 Boys record",
                      AND(E101="U9G",G101&gt;=Data!$AI$20), "U9 Girls record",
                      AND(E101="U11G",G101&gt;=Data!$AI$26), "U11 Girls record"
                       ),""), "")</f>
        <v/>
      </c>
    </row>
    <row r="102" spans="1:11" s="11" customFormat="1" ht="16" customHeight="1">
      <c r="A102" s="187" t="s">
        <v>127</v>
      </c>
      <c r="B102" s="188" t="str">
        <f>IF(ISNA(VLOOKUP($F102,DECLARATIONS!C$5:D$292,2,FALSE)),"",IF(VLOOKUP($F102,DECLARATIONS!C$5:D$292,2,FALSE)="","NOT DECLARED",IF(ISNA(_xlfn.TEXTBEFORE(VLOOKUP($F102,DECLARATIONS!C$5:D$292,2,FALSE)," ")),VLOOKUP($F102,DECLARATIONS!C$5:D$292,2,FALSE),_xlfn.TEXTBEFORE(VLOOKUP($F102,DECLARATIONS!C$5:D$292,2,FALSE)," "))))</f>
        <v/>
      </c>
      <c r="C102" s="188" t="str">
        <f>IF(ISNA(VLOOKUP($F102,DECLARATIONS!C$5:D$292,2,FALSE)),"",IF(VLOOKUP($F102,DECLARATIONS!C$5:D$292,2,FALSE)="","NOT DECLARED",IF(ISNA(_xlfn.TEXTAFTER(VLOOKUP($F102,DECLARATIONS!C$5:D$292,2,FALSE)," ")),VLOOKUP($F102,DECLARATIONS!C$5:D$292,2,FALSE),_xlfn.TEXTAFTER(VLOOKUP($F102,DECLARATIONS!C$5:D$292,2,FALSE)," "))))</f>
        <v/>
      </c>
      <c r="D102" s="188" t="str">
        <f>IF(ISNA(VLOOKUP($F102,DECLARATIONS!$C$5:$G$292,5,FALSE)),"",IF(VLOOKUP($F102,DECLARATIONS!$C$5:$G$292,5,FALSE)="","NOT DECLARED",VLOOKUP($F102,DECLARATIONS!$C$5:$G$292,5,FALSE)))</f>
        <v/>
      </c>
      <c r="E102" s="188" t="str">
        <f>IF(ISNA(VLOOKUP($F102,DECLARATIONS!$C$5:$F$292,4,FALSE)),"",IF(VLOOKUP($F102,DECLARATIONS!$C$5:$F$292,4,FALSE)="","NOT DECLARED",VLOOKUP($F102,DECLARATIONS!$C$5:$F$292,4,FALSE)&amp;LEFT(VLOOKUP($F102,DECLARATIONS!$C$5:$H$292,6,FALSE))))</f>
        <v/>
      </c>
      <c r="F102" s="91"/>
      <c r="G102" s="195"/>
      <c r="H102" s="188" t="str">
        <f>IF(ISNA(VLOOKUP(F102,DECLARATIONS!C$5:D$292,2,FALSE)),"",IF(VLOOKUP(F102,DECLARATIONS!C$5:D$292,2,FALSE)="","NOT DECLARED",VLOOKUP(F102,DECLARATIONS!C$5:D$292,2,FALSE)))</f>
        <v/>
      </c>
      <c r="I102" s="186">
        <f>IF(LOWER(LEFT(G102,1))="n",1,VLOOKUP(G102,ScoringTable!D$2:I$95,6))</f>
        <v>0</v>
      </c>
      <c r="J102" s="186" t="str" cm="1">
        <f t="array" ref="J102">IF(OR(ISBLANK(G102),G102=0), "", IF(NOT(ISNUMBER(G102)), "Not a valid distance", IF(E102="","", IF(RIGHT(E102)="B", _xlfn.IFS(G102&lt;Data!$Z$9,"...",G102&lt;Data!$AA$9,"Stage 1",G102&lt;Data!$AB$9,"Stage 2",G102&lt;Data!$AC$9,"Stage 3",G102&lt;Data!$AD$9,"Stage 4",G102&lt;Data!$AE$9,"Stage 5",G102&lt;Data!$AF$9,"Stage 6",G102&lt;Data!$AG$9,"Stage 7",G102&lt;Data!$AH$9,"Stage 8",G102&gt;=Data!$AH$9,"Stage 9"), _xlfn.IFS(G102&lt;Data!$Z$20,"...",G102&lt;Data!$AA$20,"Stage 1",G102&lt;Data!$AB$20,"Stage 2",G102&lt;Data!$AC$20,"Stage 3",G102&lt;Data!$AD$20,"Stage 4",G102&lt;Data!$AE$20,"Stage 5",G102&lt;Data!$AF$20,"Stage 6",G102&lt;Data!$AG$20,"Stage 7",G102&lt;Data!$AH$20,"Stage 8",G102&gt;=Data!$AH$20,"Stage 9")))))</f>
        <v/>
      </c>
      <c r="K102" s="266" t="str" cm="1">
        <f t="array" ref="K102">IFERROR(_xlfn.IFNA(
                      _xlfn.IFS(
                      G102="", "",
                      AND(E102="U9B",G102&gt;=Data!$AI$9), "U9 Boys record",
                      AND(E102="U11B",G102&gt;=Data!$AI$15), "U11 Boys record",
                      AND(E102="U9G",G102&gt;=Data!$AI$20), "U9 Girls record",
                      AND(E102="U11G",G102&gt;=Data!$AI$26), "U11 Girls record"
                       ),""), "")</f>
        <v/>
      </c>
    </row>
    <row r="103" spans="1:11" s="11" customFormat="1" ht="16" customHeight="1">
      <c r="A103" s="187" t="s">
        <v>127</v>
      </c>
      <c r="B103" s="188" t="str">
        <f>IF(ISNA(VLOOKUP($F103,DECLARATIONS!C$5:D$292,2,FALSE)),"",IF(VLOOKUP($F103,DECLARATIONS!C$5:D$292,2,FALSE)="","NOT DECLARED",IF(ISNA(_xlfn.TEXTBEFORE(VLOOKUP($F103,DECLARATIONS!C$5:D$292,2,FALSE)," ")),VLOOKUP($F103,DECLARATIONS!C$5:D$292,2,FALSE),_xlfn.TEXTBEFORE(VLOOKUP($F103,DECLARATIONS!C$5:D$292,2,FALSE)," "))))</f>
        <v/>
      </c>
      <c r="C103" s="188" t="str">
        <f>IF(ISNA(VLOOKUP($F103,DECLARATIONS!C$5:D$292,2,FALSE)),"",IF(VLOOKUP($F103,DECLARATIONS!C$5:D$292,2,FALSE)="","NOT DECLARED",IF(ISNA(_xlfn.TEXTAFTER(VLOOKUP($F103,DECLARATIONS!C$5:D$292,2,FALSE)," ")),VLOOKUP($F103,DECLARATIONS!C$5:D$292,2,FALSE),_xlfn.TEXTAFTER(VLOOKUP($F103,DECLARATIONS!C$5:D$292,2,FALSE)," "))))</f>
        <v/>
      </c>
      <c r="D103" s="188" t="str">
        <f>IF(ISNA(VLOOKUP($F103,DECLARATIONS!$C$5:$G$292,5,FALSE)),"",IF(VLOOKUP($F103,DECLARATIONS!$C$5:$G$292,5,FALSE)="","NOT DECLARED",VLOOKUP($F103,DECLARATIONS!$C$5:$G$292,5,FALSE)))</f>
        <v/>
      </c>
      <c r="E103" s="188" t="str">
        <f>IF(ISNA(VLOOKUP($F103,DECLARATIONS!$C$5:$F$292,4,FALSE)),"",IF(VLOOKUP($F103,DECLARATIONS!$C$5:$F$292,4,FALSE)="","NOT DECLARED",VLOOKUP($F103,DECLARATIONS!$C$5:$F$292,4,FALSE)&amp;LEFT(VLOOKUP($F103,DECLARATIONS!$C$5:$H$292,6,FALSE))))</f>
        <v/>
      </c>
      <c r="F103" s="91"/>
      <c r="G103" s="195"/>
      <c r="H103" s="188" t="str">
        <f>IF(ISNA(VLOOKUP(F103,DECLARATIONS!C$5:D$292,2,FALSE)),"",IF(VLOOKUP(F103,DECLARATIONS!C$5:D$292,2,FALSE)="","NOT DECLARED",VLOOKUP(F103,DECLARATIONS!C$5:D$292,2,FALSE)))</f>
        <v/>
      </c>
      <c r="I103" s="186">
        <f>IF(LOWER(LEFT(G103,1))="n",1,VLOOKUP(G103,ScoringTable!D$2:I$95,6))</f>
        <v>0</v>
      </c>
      <c r="J103" s="186" t="str" cm="1">
        <f t="array" ref="J103">IF(OR(ISBLANK(G103),G103=0), "", IF(NOT(ISNUMBER(G103)), "Not a valid distance", IF(E103="","", IF(RIGHT(E103)="B", _xlfn.IFS(G103&lt;Data!$Z$9,"...",G103&lt;Data!$AA$9,"Stage 1",G103&lt;Data!$AB$9,"Stage 2",G103&lt;Data!$AC$9,"Stage 3",G103&lt;Data!$AD$9,"Stage 4",G103&lt;Data!$AE$9,"Stage 5",G103&lt;Data!$AF$9,"Stage 6",G103&lt;Data!$AG$9,"Stage 7",G103&lt;Data!$AH$9,"Stage 8",G103&gt;=Data!$AH$9,"Stage 9"), _xlfn.IFS(G103&lt;Data!$Z$20,"...",G103&lt;Data!$AA$20,"Stage 1",G103&lt;Data!$AB$20,"Stage 2",G103&lt;Data!$AC$20,"Stage 3",G103&lt;Data!$AD$20,"Stage 4",G103&lt;Data!$AE$20,"Stage 5",G103&lt;Data!$AF$20,"Stage 6",G103&lt;Data!$AG$20,"Stage 7",G103&lt;Data!$AH$20,"Stage 8",G103&gt;=Data!$AH$20,"Stage 9")))))</f>
        <v/>
      </c>
      <c r="K103" s="266" t="str" cm="1">
        <f t="array" ref="K103">IFERROR(_xlfn.IFNA(
                      _xlfn.IFS(
                      G103="", "",
                      AND(E103="U9B",G103&gt;=Data!$AI$9), "U9 Boys record",
                      AND(E103="U11B",G103&gt;=Data!$AI$15), "U11 Boys record",
                      AND(E103="U9G",G103&gt;=Data!$AI$20), "U9 Girls record",
                      AND(E103="U11G",G103&gt;=Data!$AI$26), "U11 Girls record"
                       ),""), "")</f>
        <v/>
      </c>
    </row>
    <row r="104" spans="1:11" s="11" customFormat="1" ht="16" customHeight="1">
      <c r="A104" s="187" t="s">
        <v>127</v>
      </c>
      <c r="B104" s="188" t="str">
        <f>IF(ISNA(VLOOKUP($F104,DECLARATIONS!C$5:D$292,2,FALSE)),"",IF(VLOOKUP($F104,DECLARATIONS!C$5:D$292,2,FALSE)="","NOT DECLARED",IF(ISNA(_xlfn.TEXTBEFORE(VLOOKUP($F104,DECLARATIONS!C$5:D$292,2,FALSE)," ")),VLOOKUP($F104,DECLARATIONS!C$5:D$292,2,FALSE),_xlfn.TEXTBEFORE(VLOOKUP($F104,DECLARATIONS!C$5:D$292,2,FALSE)," "))))</f>
        <v/>
      </c>
      <c r="C104" s="188" t="str">
        <f>IF(ISNA(VLOOKUP($F104,DECLARATIONS!C$5:D$292,2,FALSE)),"",IF(VLOOKUP($F104,DECLARATIONS!C$5:D$292,2,FALSE)="","NOT DECLARED",IF(ISNA(_xlfn.TEXTAFTER(VLOOKUP($F104,DECLARATIONS!C$5:D$292,2,FALSE)," ")),VLOOKUP($F104,DECLARATIONS!C$5:D$292,2,FALSE),_xlfn.TEXTAFTER(VLOOKUP($F104,DECLARATIONS!C$5:D$292,2,FALSE)," "))))</f>
        <v/>
      </c>
      <c r="D104" s="188" t="str">
        <f>IF(ISNA(VLOOKUP($F104,DECLARATIONS!$C$5:$G$292,5,FALSE)),"",IF(VLOOKUP($F104,DECLARATIONS!$C$5:$G$292,5,FALSE)="","NOT DECLARED",VLOOKUP($F104,DECLARATIONS!$C$5:$G$292,5,FALSE)))</f>
        <v/>
      </c>
      <c r="E104" s="188" t="str">
        <f>IF(ISNA(VLOOKUP($F104,DECLARATIONS!$C$5:$F$292,4,FALSE)),"",IF(VLOOKUP($F104,DECLARATIONS!$C$5:$F$292,4,FALSE)="","NOT DECLARED",VLOOKUP($F104,DECLARATIONS!$C$5:$F$292,4,FALSE)&amp;LEFT(VLOOKUP($F104,DECLARATIONS!$C$5:$H$292,6,FALSE))))</f>
        <v/>
      </c>
      <c r="F104" s="91"/>
      <c r="G104" s="195"/>
      <c r="H104" s="188" t="str">
        <f>IF(ISNA(VLOOKUP(F104,DECLARATIONS!C$5:D$292,2,FALSE)),"",IF(VLOOKUP(F104,DECLARATIONS!C$5:D$292,2,FALSE)="","NOT DECLARED",VLOOKUP(F104,DECLARATIONS!C$5:D$292,2,FALSE)))</f>
        <v/>
      </c>
      <c r="I104" s="186">
        <f>IF(LOWER(LEFT(G104,1))="n",1,VLOOKUP(G104,ScoringTable!D$2:I$95,6))</f>
        <v>0</v>
      </c>
      <c r="J104" s="186" t="str" cm="1">
        <f t="array" ref="J104">IF(OR(ISBLANK(G104),G104=0), "", IF(NOT(ISNUMBER(G104)), "Not a valid distance", IF(E104="","", IF(RIGHT(E104)="B", _xlfn.IFS(G104&lt;Data!$Z$9,"...",G104&lt;Data!$AA$9,"Stage 1",G104&lt;Data!$AB$9,"Stage 2",G104&lt;Data!$AC$9,"Stage 3",G104&lt;Data!$AD$9,"Stage 4",G104&lt;Data!$AE$9,"Stage 5",G104&lt;Data!$AF$9,"Stage 6",G104&lt;Data!$AG$9,"Stage 7",G104&lt;Data!$AH$9,"Stage 8",G104&gt;=Data!$AH$9,"Stage 9"), _xlfn.IFS(G104&lt;Data!$Z$20,"...",G104&lt;Data!$AA$20,"Stage 1",G104&lt;Data!$AB$20,"Stage 2",G104&lt;Data!$AC$20,"Stage 3",G104&lt;Data!$AD$20,"Stage 4",G104&lt;Data!$AE$20,"Stage 5",G104&lt;Data!$AF$20,"Stage 6",G104&lt;Data!$AG$20,"Stage 7",G104&lt;Data!$AH$20,"Stage 8",G104&gt;=Data!$AH$20,"Stage 9")))))</f>
        <v/>
      </c>
      <c r="K104" s="266" t="str" cm="1">
        <f t="array" ref="K104">IFERROR(_xlfn.IFNA(
                      _xlfn.IFS(
                      G104="", "",
                      AND(E104="U9B",G104&gt;=Data!$AI$9), "U9 Boys record",
                      AND(E104="U11B",G104&gt;=Data!$AI$15), "U11 Boys record",
                      AND(E104="U9G",G104&gt;=Data!$AI$20), "U9 Girls record",
                      AND(E104="U11G",G104&gt;=Data!$AI$26), "U11 Girls record"
                       ),""), "")</f>
        <v/>
      </c>
    </row>
    <row r="105" spans="1:11" s="11" customFormat="1" ht="16" customHeight="1">
      <c r="A105" s="187" t="s">
        <v>127</v>
      </c>
      <c r="B105" s="188" t="str">
        <f>IF(ISNA(VLOOKUP($F105,DECLARATIONS!C$5:D$292,2,FALSE)),"",IF(VLOOKUP($F105,DECLARATIONS!C$5:D$292,2,FALSE)="","NOT DECLARED",IF(ISNA(_xlfn.TEXTBEFORE(VLOOKUP($F105,DECLARATIONS!C$5:D$292,2,FALSE)," ")),VLOOKUP($F105,DECLARATIONS!C$5:D$292,2,FALSE),_xlfn.TEXTBEFORE(VLOOKUP($F105,DECLARATIONS!C$5:D$292,2,FALSE)," "))))</f>
        <v/>
      </c>
      <c r="C105" s="188" t="str">
        <f>IF(ISNA(VLOOKUP($F105,DECLARATIONS!C$5:D$292,2,FALSE)),"",IF(VLOOKUP($F105,DECLARATIONS!C$5:D$292,2,FALSE)="","NOT DECLARED",IF(ISNA(_xlfn.TEXTAFTER(VLOOKUP($F105,DECLARATIONS!C$5:D$292,2,FALSE)," ")),VLOOKUP($F105,DECLARATIONS!C$5:D$292,2,FALSE),_xlfn.TEXTAFTER(VLOOKUP($F105,DECLARATIONS!C$5:D$292,2,FALSE)," "))))</f>
        <v/>
      </c>
      <c r="D105" s="188" t="str">
        <f>IF(ISNA(VLOOKUP($F105,DECLARATIONS!$C$5:$G$292,5,FALSE)),"",IF(VLOOKUP($F105,DECLARATIONS!$C$5:$G$292,5,FALSE)="","NOT DECLARED",VLOOKUP($F105,DECLARATIONS!$C$5:$G$292,5,FALSE)))</f>
        <v/>
      </c>
      <c r="E105" s="188" t="str">
        <f>IF(ISNA(VLOOKUP($F105,DECLARATIONS!$C$5:$F$292,4,FALSE)),"",IF(VLOOKUP($F105,DECLARATIONS!$C$5:$F$292,4,FALSE)="","NOT DECLARED",VLOOKUP($F105,DECLARATIONS!$C$5:$F$292,4,FALSE)&amp;LEFT(VLOOKUP($F105,DECLARATIONS!$C$5:$H$292,6,FALSE))))</f>
        <v/>
      </c>
      <c r="F105" s="91"/>
      <c r="G105" s="195"/>
      <c r="H105" s="188" t="str">
        <f>IF(ISNA(VLOOKUP(F105,DECLARATIONS!C$5:D$292,2,FALSE)),"",IF(VLOOKUP(F105,DECLARATIONS!C$5:D$292,2,FALSE)="","NOT DECLARED",VLOOKUP(F105,DECLARATIONS!C$5:D$292,2,FALSE)))</f>
        <v/>
      </c>
      <c r="I105" s="186">
        <f>IF(LOWER(LEFT(G105,1))="n",1,VLOOKUP(G105,ScoringTable!D$2:I$95,6))</f>
        <v>0</v>
      </c>
      <c r="J105" s="186" t="str" cm="1">
        <f t="array" ref="J105">IF(OR(ISBLANK(G105),G105=0), "", IF(NOT(ISNUMBER(G105)), "Not a valid distance", IF(E105="","", IF(RIGHT(E105)="B", _xlfn.IFS(G105&lt;Data!$Z$9,"...",G105&lt;Data!$AA$9,"Stage 1",G105&lt;Data!$AB$9,"Stage 2",G105&lt;Data!$AC$9,"Stage 3",G105&lt;Data!$AD$9,"Stage 4",G105&lt;Data!$AE$9,"Stage 5",G105&lt;Data!$AF$9,"Stage 6",G105&lt;Data!$AG$9,"Stage 7",G105&lt;Data!$AH$9,"Stage 8",G105&gt;=Data!$AH$9,"Stage 9"), _xlfn.IFS(G105&lt;Data!$Z$20,"...",G105&lt;Data!$AA$20,"Stage 1",G105&lt;Data!$AB$20,"Stage 2",G105&lt;Data!$AC$20,"Stage 3",G105&lt;Data!$AD$20,"Stage 4",G105&lt;Data!$AE$20,"Stage 5",G105&lt;Data!$AF$20,"Stage 6",G105&lt;Data!$AG$20,"Stage 7",G105&lt;Data!$AH$20,"Stage 8",G105&gt;=Data!$AH$20,"Stage 9")))))</f>
        <v/>
      </c>
      <c r="K105" s="266" t="str" cm="1">
        <f t="array" ref="K105">IFERROR(_xlfn.IFNA(
                      _xlfn.IFS(
                      G105="", "",
                      AND(E105="U9B",G105&gt;=Data!$AI$9), "U9 Boys record",
                      AND(E105="U11B",G105&gt;=Data!$AI$15), "U11 Boys record",
                      AND(E105="U9G",G105&gt;=Data!$AI$20), "U9 Girls record",
                      AND(E105="U11G",G105&gt;=Data!$AI$26), "U11 Girls record"
                       ),""), "")</f>
        <v/>
      </c>
    </row>
    <row r="106" spans="1:11" s="11" customFormat="1" ht="16" customHeight="1">
      <c r="A106" s="187" t="s">
        <v>127</v>
      </c>
      <c r="B106" s="188" t="str">
        <f>IF(ISNA(VLOOKUP($F106,DECLARATIONS!C$5:D$292,2,FALSE)),"",IF(VLOOKUP($F106,DECLARATIONS!C$5:D$292,2,FALSE)="","NOT DECLARED",IF(ISNA(_xlfn.TEXTBEFORE(VLOOKUP($F106,DECLARATIONS!C$5:D$292,2,FALSE)," ")),VLOOKUP($F106,DECLARATIONS!C$5:D$292,2,FALSE),_xlfn.TEXTBEFORE(VLOOKUP($F106,DECLARATIONS!C$5:D$292,2,FALSE)," "))))</f>
        <v/>
      </c>
      <c r="C106" s="188" t="str">
        <f>IF(ISNA(VLOOKUP($F106,DECLARATIONS!C$5:D$292,2,FALSE)),"",IF(VLOOKUP($F106,DECLARATIONS!C$5:D$292,2,FALSE)="","NOT DECLARED",IF(ISNA(_xlfn.TEXTAFTER(VLOOKUP($F106,DECLARATIONS!C$5:D$292,2,FALSE)," ")),VLOOKUP($F106,DECLARATIONS!C$5:D$292,2,FALSE),_xlfn.TEXTAFTER(VLOOKUP($F106,DECLARATIONS!C$5:D$292,2,FALSE)," "))))</f>
        <v/>
      </c>
      <c r="D106" s="188" t="str">
        <f>IF(ISNA(VLOOKUP($F106,DECLARATIONS!$C$5:$G$292,5,FALSE)),"",IF(VLOOKUP($F106,DECLARATIONS!$C$5:$G$292,5,FALSE)="","NOT DECLARED",VLOOKUP($F106,DECLARATIONS!$C$5:$G$292,5,FALSE)))</f>
        <v/>
      </c>
      <c r="E106" s="188" t="str">
        <f>IF(ISNA(VLOOKUP($F106,DECLARATIONS!$C$5:$F$292,4,FALSE)),"",IF(VLOOKUP($F106,DECLARATIONS!$C$5:$F$292,4,FALSE)="","NOT DECLARED",VLOOKUP($F106,DECLARATIONS!$C$5:$F$292,4,FALSE)&amp;LEFT(VLOOKUP($F106,DECLARATIONS!$C$5:$H$292,6,FALSE))))</f>
        <v/>
      </c>
      <c r="F106" s="91"/>
      <c r="G106" s="195"/>
      <c r="H106" s="188" t="str">
        <f>IF(ISNA(VLOOKUP(F106,DECLARATIONS!C$5:D$292,2,FALSE)),"",IF(VLOOKUP(F106,DECLARATIONS!C$5:D$292,2,FALSE)="","NOT DECLARED",VLOOKUP(F106,DECLARATIONS!C$5:D$292,2,FALSE)))</f>
        <v/>
      </c>
      <c r="I106" s="186">
        <f>IF(LOWER(LEFT(G106,1))="n",1,VLOOKUP(G106,ScoringTable!D$2:I$95,6))</f>
        <v>0</v>
      </c>
      <c r="J106" s="186" t="str" cm="1">
        <f t="array" ref="J106">IF(OR(ISBLANK(G106),G106=0), "", IF(NOT(ISNUMBER(G106)), "Not a valid distance", IF(E106="","", IF(RIGHT(E106)="B", _xlfn.IFS(G106&lt;Data!$Z$9,"...",G106&lt;Data!$AA$9,"Stage 1",G106&lt;Data!$AB$9,"Stage 2",G106&lt;Data!$AC$9,"Stage 3",G106&lt;Data!$AD$9,"Stage 4",G106&lt;Data!$AE$9,"Stage 5",G106&lt;Data!$AF$9,"Stage 6",G106&lt;Data!$AG$9,"Stage 7",G106&lt;Data!$AH$9,"Stage 8",G106&gt;=Data!$AH$9,"Stage 9"), _xlfn.IFS(G106&lt;Data!$Z$20,"...",G106&lt;Data!$AA$20,"Stage 1",G106&lt;Data!$AB$20,"Stage 2",G106&lt;Data!$AC$20,"Stage 3",G106&lt;Data!$AD$20,"Stage 4",G106&lt;Data!$AE$20,"Stage 5",G106&lt;Data!$AF$20,"Stage 6",G106&lt;Data!$AG$20,"Stage 7",G106&lt;Data!$AH$20,"Stage 8",G106&gt;=Data!$AH$20,"Stage 9")))))</f>
        <v/>
      </c>
      <c r="K106" s="266" t="str" cm="1">
        <f t="array" ref="K106">IFERROR(_xlfn.IFNA(
                      _xlfn.IFS(
                      G106="", "",
                      AND(E106="U9B",G106&gt;=Data!$AI$9), "U9 Boys record",
                      AND(E106="U11B",G106&gt;=Data!$AI$15), "U11 Boys record",
                      AND(E106="U9G",G106&gt;=Data!$AI$20), "U9 Girls record",
                      AND(E106="U11G",G106&gt;=Data!$AI$26), "U11 Girls record"
                       ),""), "")</f>
        <v/>
      </c>
    </row>
    <row r="107" spans="1:11" s="11" customFormat="1" ht="16" customHeight="1">
      <c r="A107" s="187" t="s">
        <v>127</v>
      </c>
      <c r="B107" s="188" t="str">
        <f>IF(ISNA(VLOOKUP($F107,DECLARATIONS!C$5:D$292,2,FALSE)),"",IF(VLOOKUP($F107,DECLARATIONS!C$5:D$292,2,FALSE)="","NOT DECLARED",IF(ISNA(_xlfn.TEXTBEFORE(VLOOKUP($F107,DECLARATIONS!C$5:D$292,2,FALSE)," ")),VLOOKUP($F107,DECLARATIONS!C$5:D$292,2,FALSE),_xlfn.TEXTBEFORE(VLOOKUP($F107,DECLARATIONS!C$5:D$292,2,FALSE)," "))))</f>
        <v/>
      </c>
      <c r="C107" s="188" t="str">
        <f>IF(ISNA(VLOOKUP($F107,DECLARATIONS!C$5:D$292,2,FALSE)),"",IF(VLOOKUP($F107,DECLARATIONS!C$5:D$292,2,FALSE)="","NOT DECLARED",IF(ISNA(_xlfn.TEXTAFTER(VLOOKUP($F107,DECLARATIONS!C$5:D$292,2,FALSE)," ")),VLOOKUP($F107,DECLARATIONS!C$5:D$292,2,FALSE),_xlfn.TEXTAFTER(VLOOKUP($F107,DECLARATIONS!C$5:D$292,2,FALSE)," "))))</f>
        <v/>
      </c>
      <c r="D107" s="188" t="str">
        <f>IF(ISNA(VLOOKUP($F107,DECLARATIONS!$C$5:$G$292,5,FALSE)),"",IF(VLOOKUP($F107,DECLARATIONS!$C$5:$G$292,5,FALSE)="","NOT DECLARED",VLOOKUP($F107,DECLARATIONS!$C$5:$G$292,5,FALSE)))</f>
        <v/>
      </c>
      <c r="E107" s="188" t="str">
        <f>IF(ISNA(VLOOKUP($F107,DECLARATIONS!$C$5:$F$292,4,FALSE)),"",IF(VLOOKUP($F107,DECLARATIONS!$C$5:$F$292,4,FALSE)="","NOT DECLARED",VLOOKUP($F107,DECLARATIONS!$C$5:$F$292,4,FALSE)&amp;LEFT(VLOOKUP($F107,DECLARATIONS!$C$5:$H$292,6,FALSE))))</f>
        <v/>
      </c>
      <c r="F107" s="91"/>
      <c r="G107" s="195"/>
      <c r="H107" s="188" t="str">
        <f>IF(ISNA(VLOOKUP(F107,DECLARATIONS!C$5:D$292,2,FALSE)),"",IF(VLOOKUP(F107,DECLARATIONS!C$5:D$292,2,FALSE)="","NOT DECLARED",VLOOKUP(F107,DECLARATIONS!C$5:D$292,2,FALSE)))</f>
        <v/>
      </c>
      <c r="I107" s="186">
        <f>IF(LOWER(LEFT(G107,1))="n",1,VLOOKUP(G107,ScoringTable!D$2:I$95,6))</f>
        <v>0</v>
      </c>
      <c r="J107" s="186" t="str" cm="1">
        <f t="array" ref="J107">IF(OR(ISBLANK(G107),G107=0), "", IF(NOT(ISNUMBER(G107)), "Not a valid distance", IF(E107="","", IF(RIGHT(E107)="B", _xlfn.IFS(G107&lt;Data!$Z$9,"...",G107&lt;Data!$AA$9,"Stage 1",G107&lt;Data!$AB$9,"Stage 2",G107&lt;Data!$AC$9,"Stage 3",G107&lt;Data!$AD$9,"Stage 4",G107&lt;Data!$AE$9,"Stage 5",G107&lt;Data!$AF$9,"Stage 6",G107&lt;Data!$AG$9,"Stage 7",G107&lt;Data!$AH$9,"Stage 8",G107&gt;=Data!$AH$9,"Stage 9"), _xlfn.IFS(G107&lt;Data!$Z$20,"...",G107&lt;Data!$AA$20,"Stage 1",G107&lt;Data!$AB$20,"Stage 2",G107&lt;Data!$AC$20,"Stage 3",G107&lt;Data!$AD$20,"Stage 4",G107&lt;Data!$AE$20,"Stage 5",G107&lt;Data!$AF$20,"Stage 6",G107&lt;Data!$AG$20,"Stage 7",G107&lt;Data!$AH$20,"Stage 8",G107&gt;=Data!$AH$20,"Stage 9")))))</f>
        <v/>
      </c>
      <c r="K107" s="266" t="str" cm="1">
        <f t="array" ref="K107">IFERROR(_xlfn.IFNA(
                      _xlfn.IFS(
                      G107="", "",
                      AND(E107="U9B",G107&gt;=Data!$AI$9), "U9 Boys record",
                      AND(E107="U11B",G107&gt;=Data!$AI$15), "U11 Boys record",
                      AND(E107="U9G",G107&gt;=Data!$AI$20), "U9 Girls record",
                      AND(E107="U11G",G107&gt;=Data!$AI$26), "U11 Girls record"
                       ),""), "")</f>
        <v/>
      </c>
    </row>
    <row r="108" spans="1:11" s="11" customFormat="1" ht="16" customHeight="1">
      <c r="A108" s="187" t="s">
        <v>127</v>
      </c>
      <c r="B108" s="188" t="str">
        <f>IF(ISNA(VLOOKUP($F108,DECLARATIONS!C$5:D$292,2,FALSE)),"",IF(VLOOKUP($F108,DECLARATIONS!C$5:D$292,2,FALSE)="","NOT DECLARED",IF(ISNA(_xlfn.TEXTBEFORE(VLOOKUP($F108,DECLARATIONS!C$5:D$292,2,FALSE)," ")),VLOOKUP($F108,DECLARATIONS!C$5:D$292,2,FALSE),_xlfn.TEXTBEFORE(VLOOKUP($F108,DECLARATIONS!C$5:D$292,2,FALSE)," "))))</f>
        <v/>
      </c>
      <c r="C108" s="188" t="str">
        <f>IF(ISNA(VLOOKUP($F108,DECLARATIONS!C$5:D$292,2,FALSE)),"",IF(VLOOKUP($F108,DECLARATIONS!C$5:D$292,2,FALSE)="","NOT DECLARED",IF(ISNA(_xlfn.TEXTAFTER(VLOOKUP($F108,DECLARATIONS!C$5:D$292,2,FALSE)," ")),VLOOKUP($F108,DECLARATIONS!C$5:D$292,2,FALSE),_xlfn.TEXTAFTER(VLOOKUP($F108,DECLARATIONS!C$5:D$292,2,FALSE)," "))))</f>
        <v/>
      </c>
      <c r="D108" s="188" t="str">
        <f>IF(ISNA(VLOOKUP($F108,DECLARATIONS!$C$5:$G$292,5,FALSE)),"",IF(VLOOKUP($F108,DECLARATIONS!$C$5:$G$292,5,FALSE)="","NOT DECLARED",VLOOKUP($F108,DECLARATIONS!$C$5:$G$292,5,FALSE)))</f>
        <v/>
      </c>
      <c r="E108" s="188" t="str">
        <f>IF(ISNA(VLOOKUP($F108,DECLARATIONS!$C$5:$F$292,4,FALSE)),"",IF(VLOOKUP($F108,DECLARATIONS!$C$5:$F$292,4,FALSE)="","NOT DECLARED",VLOOKUP($F108,DECLARATIONS!$C$5:$F$292,4,FALSE)&amp;LEFT(VLOOKUP($F108,DECLARATIONS!$C$5:$H$292,6,FALSE))))</f>
        <v/>
      </c>
      <c r="F108" s="91"/>
      <c r="G108" s="195"/>
      <c r="H108" s="188" t="str">
        <f>IF(ISNA(VLOOKUP(F108,DECLARATIONS!C$5:D$292,2,FALSE)),"",IF(VLOOKUP(F108,DECLARATIONS!C$5:D$292,2,FALSE)="","NOT DECLARED",VLOOKUP(F108,DECLARATIONS!C$5:D$292,2,FALSE)))</f>
        <v/>
      </c>
      <c r="I108" s="186">
        <f>IF(LOWER(LEFT(G108,1))="n",1,VLOOKUP(G108,ScoringTable!D$2:I$95,6))</f>
        <v>0</v>
      </c>
      <c r="J108" s="186" t="str" cm="1">
        <f t="array" ref="J108">IF(OR(ISBLANK(G108),G108=0), "", IF(NOT(ISNUMBER(G108)), "Not a valid distance", IF(E108="","", IF(RIGHT(E108)="B", _xlfn.IFS(G108&lt;Data!$Z$9,"...",G108&lt;Data!$AA$9,"Stage 1",G108&lt;Data!$AB$9,"Stage 2",G108&lt;Data!$AC$9,"Stage 3",G108&lt;Data!$AD$9,"Stage 4",G108&lt;Data!$AE$9,"Stage 5",G108&lt;Data!$AF$9,"Stage 6",G108&lt;Data!$AG$9,"Stage 7",G108&lt;Data!$AH$9,"Stage 8",G108&gt;=Data!$AH$9,"Stage 9"), _xlfn.IFS(G108&lt;Data!$Z$20,"...",G108&lt;Data!$AA$20,"Stage 1",G108&lt;Data!$AB$20,"Stage 2",G108&lt;Data!$AC$20,"Stage 3",G108&lt;Data!$AD$20,"Stage 4",G108&lt;Data!$AE$20,"Stage 5",G108&lt;Data!$AF$20,"Stage 6",G108&lt;Data!$AG$20,"Stage 7",G108&lt;Data!$AH$20,"Stage 8",G108&gt;=Data!$AH$20,"Stage 9")))))</f>
        <v/>
      </c>
      <c r="K108" s="266" t="str" cm="1">
        <f t="array" ref="K108">IFERROR(_xlfn.IFNA(
                      _xlfn.IFS(
                      G108="", "",
                      AND(E108="U9B",G108&gt;=Data!$AI$9), "U9 Boys record",
                      AND(E108="U11B",G108&gt;=Data!$AI$15), "U11 Boys record",
                      AND(E108="U9G",G108&gt;=Data!$AI$20), "U9 Girls record",
                      AND(E108="U11G",G108&gt;=Data!$AI$26), "U11 Girls record"
                       ),""), "")</f>
        <v/>
      </c>
    </row>
    <row r="109" spans="1:11" s="11" customFormat="1" ht="16" customHeight="1">
      <c r="A109" s="187" t="s">
        <v>127</v>
      </c>
      <c r="B109" s="188" t="str">
        <f>IF(ISNA(VLOOKUP($F109,DECLARATIONS!C$5:D$292,2,FALSE)),"",IF(VLOOKUP($F109,DECLARATIONS!C$5:D$292,2,FALSE)="","NOT DECLARED",IF(ISNA(_xlfn.TEXTBEFORE(VLOOKUP($F109,DECLARATIONS!C$5:D$292,2,FALSE)," ")),VLOOKUP($F109,DECLARATIONS!C$5:D$292,2,FALSE),_xlfn.TEXTBEFORE(VLOOKUP($F109,DECLARATIONS!C$5:D$292,2,FALSE)," "))))</f>
        <v/>
      </c>
      <c r="C109" s="188" t="str">
        <f>IF(ISNA(VLOOKUP($F109,DECLARATIONS!C$5:D$292,2,FALSE)),"",IF(VLOOKUP($F109,DECLARATIONS!C$5:D$292,2,FALSE)="","NOT DECLARED",IF(ISNA(_xlfn.TEXTAFTER(VLOOKUP($F109,DECLARATIONS!C$5:D$292,2,FALSE)," ")),VLOOKUP($F109,DECLARATIONS!C$5:D$292,2,FALSE),_xlfn.TEXTAFTER(VLOOKUP($F109,DECLARATIONS!C$5:D$292,2,FALSE)," "))))</f>
        <v/>
      </c>
      <c r="D109" s="188" t="str">
        <f>IF(ISNA(VLOOKUP($F109,DECLARATIONS!$C$5:$G$292,5,FALSE)),"",IF(VLOOKUP($F109,DECLARATIONS!$C$5:$G$292,5,FALSE)="","NOT DECLARED",VLOOKUP($F109,DECLARATIONS!$C$5:$G$292,5,FALSE)))</f>
        <v/>
      </c>
      <c r="E109" s="188" t="str">
        <f>IF(ISNA(VLOOKUP($F109,DECLARATIONS!$C$5:$F$292,4,FALSE)),"",IF(VLOOKUP($F109,DECLARATIONS!$C$5:$F$292,4,FALSE)="","NOT DECLARED",VLOOKUP($F109,DECLARATIONS!$C$5:$F$292,4,FALSE)&amp;LEFT(VLOOKUP($F109,DECLARATIONS!$C$5:$H$292,6,FALSE))))</f>
        <v/>
      </c>
      <c r="F109" s="91"/>
      <c r="G109" s="195"/>
      <c r="H109" s="188" t="str">
        <f>IF(ISNA(VLOOKUP(F109,DECLARATIONS!C$5:D$292,2,FALSE)),"",IF(VLOOKUP(F109,DECLARATIONS!C$5:D$292,2,FALSE)="","NOT DECLARED",VLOOKUP(F109,DECLARATIONS!C$5:D$292,2,FALSE)))</f>
        <v/>
      </c>
      <c r="I109" s="186">
        <f>IF(LOWER(LEFT(G109,1))="n",1,VLOOKUP(G109,ScoringTable!D$2:I$95,6))</f>
        <v>0</v>
      </c>
      <c r="J109" s="186" t="str" cm="1">
        <f t="array" ref="J109">IF(OR(ISBLANK(G109),G109=0), "", IF(NOT(ISNUMBER(G109)), "Not a valid distance", IF(E109="","", IF(RIGHT(E109)="B", _xlfn.IFS(G109&lt;Data!$Z$9,"...",G109&lt;Data!$AA$9,"Stage 1",G109&lt;Data!$AB$9,"Stage 2",G109&lt;Data!$AC$9,"Stage 3",G109&lt;Data!$AD$9,"Stage 4",G109&lt;Data!$AE$9,"Stage 5",G109&lt;Data!$AF$9,"Stage 6",G109&lt;Data!$AG$9,"Stage 7",G109&lt;Data!$AH$9,"Stage 8",G109&gt;=Data!$AH$9,"Stage 9"), _xlfn.IFS(G109&lt;Data!$Z$20,"...",G109&lt;Data!$AA$20,"Stage 1",G109&lt;Data!$AB$20,"Stage 2",G109&lt;Data!$AC$20,"Stage 3",G109&lt;Data!$AD$20,"Stage 4",G109&lt;Data!$AE$20,"Stage 5",G109&lt;Data!$AF$20,"Stage 6",G109&lt;Data!$AG$20,"Stage 7",G109&lt;Data!$AH$20,"Stage 8",G109&gt;=Data!$AH$20,"Stage 9")))))</f>
        <v/>
      </c>
      <c r="K109" s="266" t="str" cm="1">
        <f t="array" ref="K109">IFERROR(_xlfn.IFNA(
                      _xlfn.IFS(
                      G109="", "",
                      AND(E109="U9B",G109&gt;=Data!$AI$9), "U9 Boys record",
                      AND(E109="U11B",G109&gt;=Data!$AI$15), "U11 Boys record",
                      AND(E109="U9G",G109&gt;=Data!$AI$20), "U9 Girls record",
                      AND(E109="U11G",G109&gt;=Data!$AI$26), "U11 Girls record"
                       ),""), "")</f>
        <v/>
      </c>
    </row>
    <row r="110" spans="1:11" s="11" customFormat="1" ht="16" customHeight="1">
      <c r="A110" s="187" t="s">
        <v>127</v>
      </c>
      <c r="B110" s="188" t="str">
        <f>IF(ISNA(VLOOKUP($F110,DECLARATIONS!C$5:D$292,2,FALSE)),"",IF(VLOOKUP($F110,DECLARATIONS!C$5:D$292,2,FALSE)="","NOT DECLARED",IF(ISNA(_xlfn.TEXTBEFORE(VLOOKUP($F110,DECLARATIONS!C$5:D$292,2,FALSE)," ")),VLOOKUP($F110,DECLARATIONS!C$5:D$292,2,FALSE),_xlfn.TEXTBEFORE(VLOOKUP($F110,DECLARATIONS!C$5:D$292,2,FALSE)," "))))</f>
        <v/>
      </c>
      <c r="C110" s="188" t="str">
        <f>IF(ISNA(VLOOKUP($F110,DECLARATIONS!C$5:D$292,2,FALSE)),"",IF(VLOOKUP($F110,DECLARATIONS!C$5:D$292,2,FALSE)="","NOT DECLARED",IF(ISNA(_xlfn.TEXTAFTER(VLOOKUP($F110,DECLARATIONS!C$5:D$292,2,FALSE)," ")),VLOOKUP($F110,DECLARATIONS!C$5:D$292,2,FALSE),_xlfn.TEXTAFTER(VLOOKUP($F110,DECLARATIONS!C$5:D$292,2,FALSE)," "))))</f>
        <v/>
      </c>
      <c r="D110" s="188" t="str">
        <f>IF(ISNA(VLOOKUP($F110,DECLARATIONS!$C$5:$G$292,5,FALSE)),"",IF(VLOOKUP($F110,DECLARATIONS!$C$5:$G$292,5,FALSE)="","NOT DECLARED",VLOOKUP($F110,DECLARATIONS!$C$5:$G$292,5,FALSE)))</f>
        <v/>
      </c>
      <c r="E110" s="188" t="str">
        <f>IF(ISNA(VLOOKUP($F110,DECLARATIONS!$C$5:$F$292,4,FALSE)),"",IF(VLOOKUP($F110,DECLARATIONS!$C$5:$F$292,4,FALSE)="","NOT DECLARED",VLOOKUP($F110,DECLARATIONS!$C$5:$F$292,4,FALSE)&amp;LEFT(VLOOKUP($F110,DECLARATIONS!$C$5:$H$292,6,FALSE))))</f>
        <v/>
      </c>
      <c r="F110" s="91"/>
      <c r="G110" s="195"/>
      <c r="H110" s="188" t="str">
        <f>IF(ISNA(VLOOKUP(F110,DECLARATIONS!C$5:D$292,2,FALSE)),"",IF(VLOOKUP(F110,DECLARATIONS!C$5:D$292,2,FALSE)="","NOT DECLARED",VLOOKUP(F110,DECLARATIONS!C$5:D$292,2,FALSE)))</f>
        <v/>
      </c>
      <c r="I110" s="186">
        <f>IF(LOWER(LEFT(G110,1))="n",1,VLOOKUP(G110,ScoringTable!D$2:I$95,6))</f>
        <v>0</v>
      </c>
      <c r="J110" s="186" t="str" cm="1">
        <f t="array" ref="J110">IF(OR(ISBLANK(G110),G110=0), "", IF(NOT(ISNUMBER(G110)), "Not a valid distance", IF(E110="","", IF(RIGHT(E110)="B", _xlfn.IFS(G110&lt;Data!$Z$9,"...",G110&lt;Data!$AA$9,"Stage 1",G110&lt;Data!$AB$9,"Stage 2",G110&lt;Data!$AC$9,"Stage 3",G110&lt;Data!$AD$9,"Stage 4",G110&lt;Data!$AE$9,"Stage 5",G110&lt;Data!$AF$9,"Stage 6",G110&lt;Data!$AG$9,"Stage 7",G110&lt;Data!$AH$9,"Stage 8",G110&gt;=Data!$AH$9,"Stage 9"), _xlfn.IFS(G110&lt;Data!$Z$20,"...",G110&lt;Data!$AA$20,"Stage 1",G110&lt;Data!$AB$20,"Stage 2",G110&lt;Data!$AC$20,"Stage 3",G110&lt;Data!$AD$20,"Stage 4",G110&lt;Data!$AE$20,"Stage 5",G110&lt;Data!$AF$20,"Stage 6",G110&lt;Data!$AG$20,"Stage 7",G110&lt;Data!$AH$20,"Stage 8",G110&gt;=Data!$AH$20,"Stage 9")))))</f>
        <v/>
      </c>
      <c r="K110" s="266" t="str" cm="1">
        <f t="array" ref="K110">IFERROR(_xlfn.IFNA(
                      _xlfn.IFS(
                      G110="", "",
                      AND(E110="U9B",G110&gt;=Data!$AI$9), "U9 Boys record",
                      AND(E110="U11B",G110&gt;=Data!$AI$15), "U11 Boys record",
                      AND(E110="U9G",G110&gt;=Data!$AI$20), "U9 Girls record",
                      AND(E110="U11G",G110&gt;=Data!$AI$26), "U11 Girls record"
                       ),""), "")</f>
        <v/>
      </c>
    </row>
    <row r="111" spans="1:11" s="11" customFormat="1" ht="16" customHeight="1">
      <c r="A111" s="187" t="s">
        <v>127</v>
      </c>
      <c r="B111" s="188" t="str">
        <f>IF(ISNA(VLOOKUP($F111,DECLARATIONS!C$5:D$292,2,FALSE)),"",IF(VLOOKUP($F111,DECLARATIONS!C$5:D$292,2,FALSE)="","NOT DECLARED",IF(ISNA(_xlfn.TEXTBEFORE(VLOOKUP($F111,DECLARATIONS!C$5:D$292,2,FALSE)," ")),VLOOKUP($F111,DECLARATIONS!C$5:D$292,2,FALSE),_xlfn.TEXTBEFORE(VLOOKUP($F111,DECLARATIONS!C$5:D$292,2,FALSE)," "))))</f>
        <v/>
      </c>
      <c r="C111" s="188" t="str">
        <f>IF(ISNA(VLOOKUP($F111,DECLARATIONS!C$5:D$292,2,FALSE)),"",IF(VLOOKUP($F111,DECLARATIONS!C$5:D$292,2,FALSE)="","NOT DECLARED",IF(ISNA(_xlfn.TEXTAFTER(VLOOKUP($F111,DECLARATIONS!C$5:D$292,2,FALSE)," ")),VLOOKUP($F111,DECLARATIONS!C$5:D$292,2,FALSE),_xlfn.TEXTAFTER(VLOOKUP($F111,DECLARATIONS!C$5:D$292,2,FALSE)," "))))</f>
        <v/>
      </c>
      <c r="D111" s="188" t="str">
        <f>IF(ISNA(VLOOKUP($F111,DECLARATIONS!$C$5:$G$292,5,FALSE)),"",IF(VLOOKUP($F111,DECLARATIONS!$C$5:$G$292,5,FALSE)="","NOT DECLARED",VLOOKUP($F111,DECLARATIONS!$C$5:$G$292,5,FALSE)))</f>
        <v/>
      </c>
      <c r="E111" s="188" t="str">
        <f>IF(ISNA(VLOOKUP($F111,DECLARATIONS!$C$5:$F$292,4,FALSE)),"",IF(VLOOKUP($F111,DECLARATIONS!$C$5:$F$292,4,FALSE)="","NOT DECLARED",VLOOKUP($F111,DECLARATIONS!$C$5:$F$292,4,FALSE)&amp;LEFT(VLOOKUP($F111,DECLARATIONS!$C$5:$H$292,6,FALSE))))</f>
        <v/>
      </c>
      <c r="F111" s="91"/>
      <c r="G111" s="195"/>
      <c r="H111" s="188" t="str">
        <f>IF(ISNA(VLOOKUP(F111,DECLARATIONS!C$5:D$292,2,FALSE)),"",IF(VLOOKUP(F111,DECLARATIONS!C$5:D$292,2,FALSE)="","NOT DECLARED",VLOOKUP(F111,DECLARATIONS!C$5:D$292,2,FALSE)))</f>
        <v/>
      </c>
      <c r="I111" s="186">
        <f>IF(LOWER(LEFT(G111,1))="n",1,VLOOKUP(G111,ScoringTable!D$2:I$95,6))</f>
        <v>0</v>
      </c>
      <c r="J111" s="186" t="str" cm="1">
        <f t="array" ref="J111">IF(OR(ISBLANK(G111),G111=0), "", IF(NOT(ISNUMBER(G111)), "Not a valid distance", IF(E111="","", IF(RIGHT(E111)="B", _xlfn.IFS(G111&lt;Data!$Z$9,"...",G111&lt;Data!$AA$9,"Stage 1",G111&lt;Data!$AB$9,"Stage 2",G111&lt;Data!$AC$9,"Stage 3",G111&lt;Data!$AD$9,"Stage 4",G111&lt;Data!$AE$9,"Stage 5",G111&lt;Data!$AF$9,"Stage 6",G111&lt;Data!$AG$9,"Stage 7",G111&lt;Data!$AH$9,"Stage 8",G111&gt;=Data!$AH$9,"Stage 9"), _xlfn.IFS(G111&lt;Data!$Z$20,"...",G111&lt;Data!$AA$20,"Stage 1",G111&lt;Data!$AB$20,"Stage 2",G111&lt;Data!$AC$20,"Stage 3",G111&lt;Data!$AD$20,"Stage 4",G111&lt;Data!$AE$20,"Stage 5",G111&lt;Data!$AF$20,"Stage 6",G111&lt;Data!$AG$20,"Stage 7",G111&lt;Data!$AH$20,"Stage 8",G111&gt;=Data!$AH$20,"Stage 9")))))</f>
        <v/>
      </c>
      <c r="K111" s="266" t="str" cm="1">
        <f t="array" ref="K111">IFERROR(_xlfn.IFNA(
                      _xlfn.IFS(
                      G111="", "",
                      AND(E111="U9B",G111&gt;=Data!$AI$9), "U9 Boys record",
                      AND(E111="U11B",G111&gt;=Data!$AI$15), "U11 Boys record",
                      AND(E111="U9G",G111&gt;=Data!$AI$20), "U9 Girls record",
                      AND(E111="U11G",G111&gt;=Data!$AI$26), "U11 Girls record"
                       ),""), "")</f>
        <v/>
      </c>
    </row>
    <row r="112" spans="1:11" s="11" customFormat="1" ht="16" customHeight="1">
      <c r="A112" s="187" t="s">
        <v>127</v>
      </c>
      <c r="B112" s="188" t="str">
        <f>IF(ISNA(VLOOKUP($F112,DECLARATIONS!C$5:D$292,2,FALSE)),"",IF(VLOOKUP($F112,DECLARATIONS!C$5:D$292,2,FALSE)="","NOT DECLARED",IF(ISNA(_xlfn.TEXTBEFORE(VLOOKUP($F112,DECLARATIONS!C$5:D$292,2,FALSE)," ")),VLOOKUP($F112,DECLARATIONS!C$5:D$292,2,FALSE),_xlfn.TEXTBEFORE(VLOOKUP($F112,DECLARATIONS!C$5:D$292,2,FALSE)," "))))</f>
        <v/>
      </c>
      <c r="C112" s="188" t="str">
        <f>IF(ISNA(VLOOKUP($F112,DECLARATIONS!C$5:D$292,2,FALSE)),"",IF(VLOOKUP($F112,DECLARATIONS!C$5:D$292,2,FALSE)="","NOT DECLARED",IF(ISNA(_xlfn.TEXTAFTER(VLOOKUP($F112,DECLARATIONS!C$5:D$292,2,FALSE)," ")),VLOOKUP($F112,DECLARATIONS!C$5:D$292,2,FALSE),_xlfn.TEXTAFTER(VLOOKUP($F112,DECLARATIONS!C$5:D$292,2,FALSE)," "))))</f>
        <v/>
      </c>
      <c r="D112" s="188" t="str">
        <f>IF(ISNA(VLOOKUP($F112,DECLARATIONS!$C$5:$G$292,5,FALSE)),"",IF(VLOOKUP($F112,DECLARATIONS!$C$5:$G$292,5,FALSE)="","NOT DECLARED",VLOOKUP($F112,DECLARATIONS!$C$5:$G$292,5,FALSE)))</f>
        <v/>
      </c>
      <c r="E112" s="188" t="str">
        <f>IF(ISNA(VLOOKUP($F112,DECLARATIONS!$C$5:$F$292,4,FALSE)),"",IF(VLOOKUP($F112,DECLARATIONS!$C$5:$F$292,4,FALSE)="","NOT DECLARED",VLOOKUP($F112,DECLARATIONS!$C$5:$F$292,4,FALSE)&amp;LEFT(VLOOKUP($F112,DECLARATIONS!$C$5:$H$292,6,FALSE))))</f>
        <v/>
      </c>
      <c r="F112" s="91"/>
      <c r="G112" s="195"/>
      <c r="H112" s="188" t="str">
        <f>IF(ISNA(VLOOKUP(F112,DECLARATIONS!C$5:D$292,2,FALSE)),"",IF(VLOOKUP(F112,DECLARATIONS!C$5:D$292,2,FALSE)="","NOT DECLARED",VLOOKUP(F112,DECLARATIONS!C$5:D$292,2,FALSE)))</f>
        <v/>
      </c>
      <c r="I112" s="186">
        <f>IF(LOWER(LEFT(G112,1))="n",1,VLOOKUP(G112,ScoringTable!D$2:I$95,6))</f>
        <v>0</v>
      </c>
      <c r="J112" s="186" t="str" cm="1">
        <f t="array" ref="J112">IF(OR(ISBLANK(G112),G112=0), "", IF(NOT(ISNUMBER(G112)), "Not a valid distance", IF(E112="","", IF(RIGHT(E112)="B", _xlfn.IFS(G112&lt;Data!$Z$9,"...",G112&lt;Data!$AA$9,"Stage 1",G112&lt;Data!$AB$9,"Stage 2",G112&lt;Data!$AC$9,"Stage 3",G112&lt;Data!$AD$9,"Stage 4",G112&lt;Data!$AE$9,"Stage 5",G112&lt;Data!$AF$9,"Stage 6",G112&lt;Data!$AG$9,"Stage 7",G112&lt;Data!$AH$9,"Stage 8",G112&gt;=Data!$AH$9,"Stage 9"), _xlfn.IFS(G112&lt;Data!$Z$20,"...",G112&lt;Data!$AA$20,"Stage 1",G112&lt;Data!$AB$20,"Stage 2",G112&lt;Data!$AC$20,"Stage 3",G112&lt;Data!$AD$20,"Stage 4",G112&lt;Data!$AE$20,"Stage 5",G112&lt;Data!$AF$20,"Stage 6",G112&lt;Data!$AG$20,"Stage 7",G112&lt;Data!$AH$20,"Stage 8",G112&gt;=Data!$AH$20,"Stage 9")))))</f>
        <v/>
      </c>
      <c r="K112" s="266" t="str" cm="1">
        <f t="array" ref="K112">IFERROR(_xlfn.IFNA(
                      _xlfn.IFS(
                      G112="", "",
                      AND(E112="U9B",G112&gt;=Data!$AI$9), "U9 Boys record",
                      AND(E112="U11B",G112&gt;=Data!$AI$15), "U11 Boys record",
                      AND(E112="U9G",G112&gt;=Data!$AI$20), "U9 Girls record",
                      AND(E112="U11G",G112&gt;=Data!$AI$26), "U11 Girls record"
                       ),""), "")</f>
        <v/>
      </c>
    </row>
    <row r="113" spans="1:11" s="11" customFormat="1" ht="16" customHeight="1">
      <c r="A113" s="187" t="s">
        <v>127</v>
      </c>
      <c r="B113" s="188" t="str">
        <f>IF(ISNA(VLOOKUP($F113,DECLARATIONS!C$5:D$292,2,FALSE)),"",IF(VLOOKUP($F113,DECLARATIONS!C$5:D$292,2,FALSE)="","NOT DECLARED",IF(ISNA(_xlfn.TEXTBEFORE(VLOOKUP($F113,DECLARATIONS!C$5:D$292,2,FALSE)," ")),VLOOKUP($F113,DECLARATIONS!C$5:D$292,2,FALSE),_xlfn.TEXTBEFORE(VLOOKUP($F113,DECLARATIONS!C$5:D$292,2,FALSE)," "))))</f>
        <v/>
      </c>
      <c r="C113" s="188" t="str">
        <f>IF(ISNA(VLOOKUP($F113,DECLARATIONS!C$5:D$292,2,FALSE)),"",IF(VLOOKUP($F113,DECLARATIONS!C$5:D$292,2,FALSE)="","NOT DECLARED",IF(ISNA(_xlfn.TEXTAFTER(VLOOKUP($F113,DECLARATIONS!C$5:D$292,2,FALSE)," ")),VLOOKUP($F113,DECLARATIONS!C$5:D$292,2,FALSE),_xlfn.TEXTAFTER(VLOOKUP($F113,DECLARATIONS!C$5:D$292,2,FALSE)," "))))</f>
        <v/>
      </c>
      <c r="D113" s="188" t="str">
        <f>IF(ISNA(VLOOKUP($F113,DECLARATIONS!$C$5:$G$292,5,FALSE)),"",IF(VLOOKUP($F113,DECLARATIONS!$C$5:$G$292,5,FALSE)="","NOT DECLARED",VLOOKUP($F113,DECLARATIONS!$C$5:$G$292,5,FALSE)))</f>
        <v/>
      </c>
      <c r="E113" s="188" t="str">
        <f>IF(ISNA(VLOOKUP($F113,DECLARATIONS!$C$5:$F$292,4,FALSE)),"",IF(VLOOKUP($F113,DECLARATIONS!$C$5:$F$292,4,FALSE)="","NOT DECLARED",VLOOKUP($F113,DECLARATIONS!$C$5:$F$292,4,FALSE)&amp;LEFT(VLOOKUP($F113,DECLARATIONS!$C$5:$H$292,6,FALSE))))</f>
        <v/>
      </c>
      <c r="F113" s="91"/>
      <c r="G113" s="195"/>
      <c r="H113" s="188" t="str">
        <f>IF(ISNA(VLOOKUP(F113,DECLARATIONS!C$5:D$292,2,FALSE)),"",IF(VLOOKUP(F113,DECLARATIONS!C$5:D$292,2,FALSE)="","NOT DECLARED",VLOOKUP(F113,DECLARATIONS!C$5:D$292,2,FALSE)))</f>
        <v/>
      </c>
      <c r="I113" s="186">
        <f>IF(LOWER(LEFT(G113,1))="n",1,VLOOKUP(G113,ScoringTable!D$2:I$95,6))</f>
        <v>0</v>
      </c>
      <c r="J113" s="186" t="str" cm="1">
        <f t="array" ref="J113">IF(OR(ISBLANK(G113),G113=0), "", IF(NOT(ISNUMBER(G113)), "Not a valid distance", IF(E113="","", IF(RIGHT(E113)="B", _xlfn.IFS(G113&lt;Data!$Z$9,"...",G113&lt;Data!$AA$9,"Stage 1",G113&lt;Data!$AB$9,"Stage 2",G113&lt;Data!$AC$9,"Stage 3",G113&lt;Data!$AD$9,"Stage 4",G113&lt;Data!$AE$9,"Stage 5",G113&lt;Data!$AF$9,"Stage 6",G113&lt;Data!$AG$9,"Stage 7",G113&lt;Data!$AH$9,"Stage 8",G113&gt;=Data!$AH$9,"Stage 9"), _xlfn.IFS(G113&lt;Data!$Z$20,"...",G113&lt;Data!$AA$20,"Stage 1",G113&lt;Data!$AB$20,"Stage 2",G113&lt;Data!$AC$20,"Stage 3",G113&lt;Data!$AD$20,"Stage 4",G113&lt;Data!$AE$20,"Stage 5",G113&lt;Data!$AF$20,"Stage 6",G113&lt;Data!$AG$20,"Stage 7",G113&lt;Data!$AH$20,"Stage 8",G113&gt;=Data!$AH$20,"Stage 9")))))</f>
        <v/>
      </c>
      <c r="K113" s="266" t="str" cm="1">
        <f t="array" ref="K113">IFERROR(_xlfn.IFNA(
                      _xlfn.IFS(
                      G113="", "",
                      AND(E113="U9B",G113&gt;=Data!$AI$9), "U9 Boys record",
                      AND(E113="U11B",G113&gt;=Data!$AI$15), "U11 Boys record",
                      AND(E113="U9G",G113&gt;=Data!$AI$20), "U9 Girls record",
                      AND(E113="U11G",G113&gt;=Data!$AI$26), "U11 Girls record"
                       ),""), "")</f>
        <v/>
      </c>
    </row>
    <row r="114" spans="1:11" s="11" customFormat="1" ht="16" customHeight="1">
      <c r="A114" s="187" t="s">
        <v>127</v>
      </c>
      <c r="B114" s="188" t="str">
        <f>IF(ISNA(VLOOKUP($F114,DECLARATIONS!C$5:D$292,2,FALSE)),"",IF(VLOOKUP($F114,DECLARATIONS!C$5:D$292,2,FALSE)="","NOT DECLARED",IF(ISNA(_xlfn.TEXTBEFORE(VLOOKUP($F114,DECLARATIONS!C$5:D$292,2,FALSE)," ")),VLOOKUP($F114,DECLARATIONS!C$5:D$292,2,FALSE),_xlfn.TEXTBEFORE(VLOOKUP($F114,DECLARATIONS!C$5:D$292,2,FALSE)," "))))</f>
        <v/>
      </c>
      <c r="C114" s="188" t="str">
        <f>IF(ISNA(VLOOKUP($F114,DECLARATIONS!C$5:D$292,2,FALSE)),"",IF(VLOOKUP($F114,DECLARATIONS!C$5:D$292,2,FALSE)="","NOT DECLARED",IF(ISNA(_xlfn.TEXTAFTER(VLOOKUP($F114,DECLARATIONS!C$5:D$292,2,FALSE)," ")),VLOOKUP($F114,DECLARATIONS!C$5:D$292,2,FALSE),_xlfn.TEXTAFTER(VLOOKUP($F114,DECLARATIONS!C$5:D$292,2,FALSE)," "))))</f>
        <v/>
      </c>
      <c r="D114" s="188" t="str">
        <f>IF(ISNA(VLOOKUP($F114,DECLARATIONS!$C$5:$G$292,5,FALSE)),"",IF(VLOOKUP($F114,DECLARATIONS!$C$5:$G$292,5,FALSE)="","NOT DECLARED",VLOOKUP($F114,DECLARATIONS!$C$5:$G$292,5,FALSE)))</f>
        <v/>
      </c>
      <c r="E114" s="188" t="str">
        <f>IF(ISNA(VLOOKUP($F114,DECLARATIONS!$C$5:$F$292,4,FALSE)),"",IF(VLOOKUP($F114,DECLARATIONS!$C$5:$F$292,4,FALSE)="","NOT DECLARED",VLOOKUP($F114,DECLARATIONS!$C$5:$F$292,4,FALSE)&amp;LEFT(VLOOKUP($F114,DECLARATIONS!$C$5:$H$292,6,FALSE))))</f>
        <v/>
      </c>
      <c r="F114" s="91"/>
      <c r="G114" s="195"/>
      <c r="H114" s="188" t="str">
        <f>IF(ISNA(VLOOKUP(F114,DECLARATIONS!C$5:D$292,2,FALSE)),"",IF(VLOOKUP(F114,DECLARATIONS!C$5:D$292,2,FALSE)="","NOT DECLARED",VLOOKUP(F114,DECLARATIONS!C$5:D$292,2,FALSE)))</f>
        <v/>
      </c>
      <c r="I114" s="186">
        <f>IF(LOWER(LEFT(G114,1))="n",1,VLOOKUP(G114,ScoringTable!D$2:I$95,6))</f>
        <v>0</v>
      </c>
      <c r="J114" s="186" t="str" cm="1">
        <f t="array" ref="J114">IF(OR(ISBLANK(G114),G114=0), "", IF(NOT(ISNUMBER(G114)), "Not a valid distance", IF(E114="","", IF(RIGHT(E114)="B", _xlfn.IFS(G114&lt;Data!$Z$9,"...",G114&lt;Data!$AA$9,"Stage 1",G114&lt;Data!$AB$9,"Stage 2",G114&lt;Data!$AC$9,"Stage 3",G114&lt;Data!$AD$9,"Stage 4",G114&lt;Data!$AE$9,"Stage 5",G114&lt;Data!$AF$9,"Stage 6",G114&lt;Data!$AG$9,"Stage 7",G114&lt;Data!$AH$9,"Stage 8",G114&gt;=Data!$AH$9,"Stage 9"), _xlfn.IFS(G114&lt;Data!$Z$20,"...",G114&lt;Data!$AA$20,"Stage 1",G114&lt;Data!$AB$20,"Stage 2",G114&lt;Data!$AC$20,"Stage 3",G114&lt;Data!$AD$20,"Stage 4",G114&lt;Data!$AE$20,"Stage 5",G114&lt;Data!$AF$20,"Stage 6",G114&lt;Data!$AG$20,"Stage 7",G114&lt;Data!$AH$20,"Stage 8",G114&gt;=Data!$AH$20,"Stage 9")))))</f>
        <v/>
      </c>
      <c r="K114" s="266" t="str" cm="1">
        <f t="array" ref="K114">IFERROR(_xlfn.IFNA(
                      _xlfn.IFS(
                      G114="", "",
                      AND(E114="U9B",G114&gt;=Data!$AI$9), "U9 Boys record",
                      AND(E114="U11B",G114&gt;=Data!$AI$15), "U11 Boys record",
                      AND(E114="U9G",G114&gt;=Data!$AI$20), "U9 Girls record",
                      AND(E114="U11G",G114&gt;=Data!$AI$26), "U11 Girls record"
                       ),""), "")</f>
        <v/>
      </c>
    </row>
    <row r="115" spans="1:11" s="11" customFormat="1" ht="16" customHeight="1">
      <c r="A115" s="187" t="s">
        <v>127</v>
      </c>
      <c r="B115" s="188" t="str">
        <f>IF(ISNA(VLOOKUP($F115,DECLARATIONS!C$5:D$292,2,FALSE)),"",IF(VLOOKUP($F115,DECLARATIONS!C$5:D$292,2,FALSE)="","NOT DECLARED",IF(ISNA(_xlfn.TEXTBEFORE(VLOOKUP($F115,DECLARATIONS!C$5:D$292,2,FALSE)," ")),VLOOKUP($F115,DECLARATIONS!C$5:D$292,2,FALSE),_xlfn.TEXTBEFORE(VLOOKUP($F115,DECLARATIONS!C$5:D$292,2,FALSE)," "))))</f>
        <v/>
      </c>
      <c r="C115" s="188" t="str">
        <f>IF(ISNA(VLOOKUP($F115,DECLARATIONS!C$5:D$292,2,FALSE)),"",IF(VLOOKUP($F115,DECLARATIONS!C$5:D$292,2,FALSE)="","NOT DECLARED",IF(ISNA(_xlfn.TEXTAFTER(VLOOKUP($F115,DECLARATIONS!C$5:D$292,2,FALSE)," ")),VLOOKUP($F115,DECLARATIONS!C$5:D$292,2,FALSE),_xlfn.TEXTAFTER(VLOOKUP($F115,DECLARATIONS!C$5:D$292,2,FALSE)," "))))</f>
        <v/>
      </c>
      <c r="D115" s="188" t="str">
        <f>IF(ISNA(VLOOKUP($F115,DECLARATIONS!$C$5:$G$292,5,FALSE)),"",IF(VLOOKUP($F115,DECLARATIONS!$C$5:$G$292,5,FALSE)="","NOT DECLARED",VLOOKUP($F115,DECLARATIONS!$C$5:$G$292,5,FALSE)))</f>
        <v/>
      </c>
      <c r="E115" s="188" t="str">
        <f>IF(ISNA(VLOOKUP($F115,DECLARATIONS!$C$5:$F$292,4,FALSE)),"",IF(VLOOKUP($F115,DECLARATIONS!$C$5:$F$292,4,FALSE)="","NOT DECLARED",VLOOKUP($F115,DECLARATIONS!$C$5:$F$292,4,FALSE)&amp;LEFT(VLOOKUP($F115,DECLARATIONS!$C$5:$H$292,6,FALSE))))</f>
        <v/>
      </c>
      <c r="F115" s="91"/>
      <c r="G115" s="195"/>
      <c r="H115" s="188" t="str">
        <f>IF(ISNA(VLOOKUP(F115,DECLARATIONS!C$5:D$292,2,FALSE)),"",IF(VLOOKUP(F115,DECLARATIONS!C$5:D$292,2,FALSE)="","NOT DECLARED",VLOOKUP(F115,DECLARATIONS!C$5:D$292,2,FALSE)))</f>
        <v/>
      </c>
      <c r="I115" s="186">
        <f>IF(LOWER(LEFT(G115,1))="n",1,VLOOKUP(G115,ScoringTable!D$2:I$95,6))</f>
        <v>0</v>
      </c>
      <c r="J115" s="186" t="str" cm="1">
        <f t="array" ref="J115">IF(OR(ISBLANK(G115),G115=0), "", IF(NOT(ISNUMBER(G115)), "Not a valid distance", IF(E115="","", IF(RIGHT(E115)="B", _xlfn.IFS(G115&lt;Data!$Z$9,"...",G115&lt;Data!$AA$9,"Stage 1",G115&lt;Data!$AB$9,"Stage 2",G115&lt;Data!$AC$9,"Stage 3",G115&lt;Data!$AD$9,"Stage 4",G115&lt;Data!$AE$9,"Stage 5",G115&lt;Data!$AF$9,"Stage 6",G115&lt;Data!$AG$9,"Stage 7",G115&lt;Data!$AH$9,"Stage 8",G115&gt;=Data!$AH$9,"Stage 9"), _xlfn.IFS(G115&lt;Data!$Z$20,"...",G115&lt;Data!$AA$20,"Stage 1",G115&lt;Data!$AB$20,"Stage 2",G115&lt;Data!$AC$20,"Stage 3",G115&lt;Data!$AD$20,"Stage 4",G115&lt;Data!$AE$20,"Stage 5",G115&lt;Data!$AF$20,"Stage 6",G115&lt;Data!$AG$20,"Stage 7",G115&lt;Data!$AH$20,"Stage 8",G115&gt;=Data!$AH$20,"Stage 9")))))</f>
        <v/>
      </c>
      <c r="K115" s="266" t="str" cm="1">
        <f t="array" ref="K115">IFERROR(_xlfn.IFNA(
                      _xlfn.IFS(
                      G115="", "",
                      AND(E115="U9B",G115&gt;=Data!$AI$9), "U9 Boys record",
                      AND(E115="U11B",G115&gt;=Data!$AI$15), "U11 Boys record",
                      AND(E115="U9G",G115&gt;=Data!$AI$20), "U9 Girls record",
                      AND(E115="U11G",G115&gt;=Data!$AI$26), "U11 Girls record"
                       ),""), "")</f>
        <v/>
      </c>
    </row>
    <row r="116" spans="1:11" s="11" customFormat="1" ht="16" customHeight="1">
      <c r="A116" s="187" t="s">
        <v>127</v>
      </c>
      <c r="B116" s="188" t="str">
        <f>IF(ISNA(VLOOKUP($F116,DECLARATIONS!C$5:D$292,2,FALSE)),"",IF(VLOOKUP($F116,DECLARATIONS!C$5:D$292,2,FALSE)="","NOT DECLARED",IF(ISNA(_xlfn.TEXTBEFORE(VLOOKUP($F116,DECLARATIONS!C$5:D$292,2,FALSE)," ")),VLOOKUP($F116,DECLARATIONS!C$5:D$292,2,FALSE),_xlfn.TEXTBEFORE(VLOOKUP($F116,DECLARATIONS!C$5:D$292,2,FALSE)," "))))</f>
        <v/>
      </c>
      <c r="C116" s="188" t="str">
        <f>IF(ISNA(VLOOKUP($F116,DECLARATIONS!C$5:D$292,2,FALSE)),"",IF(VLOOKUP($F116,DECLARATIONS!C$5:D$292,2,FALSE)="","NOT DECLARED",IF(ISNA(_xlfn.TEXTAFTER(VLOOKUP($F116,DECLARATIONS!C$5:D$292,2,FALSE)," ")),VLOOKUP($F116,DECLARATIONS!C$5:D$292,2,FALSE),_xlfn.TEXTAFTER(VLOOKUP($F116,DECLARATIONS!C$5:D$292,2,FALSE)," "))))</f>
        <v/>
      </c>
      <c r="D116" s="188" t="str">
        <f>IF(ISNA(VLOOKUP($F116,DECLARATIONS!$C$5:$G$292,5,FALSE)),"",IF(VLOOKUP($F116,DECLARATIONS!$C$5:$G$292,5,FALSE)="","NOT DECLARED",VLOOKUP($F116,DECLARATIONS!$C$5:$G$292,5,FALSE)))</f>
        <v/>
      </c>
      <c r="E116" s="188" t="str">
        <f>IF(ISNA(VLOOKUP($F116,DECLARATIONS!$C$5:$F$292,4,FALSE)),"",IF(VLOOKUP($F116,DECLARATIONS!$C$5:$F$292,4,FALSE)="","NOT DECLARED",VLOOKUP($F116,DECLARATIONS!$C$5:$F$292,4,FALSE)&amp;LEFT(VLOOKUP($F116,DECLARATIONS!$C$5:$H$292,6,FALSE))))</f>
        <v/>
      </c>
      <c r="F116" s="91"/>
      <c r="G116" s="195"/>
      <c r="H116" s="188" t="str">
        <f>IF(ISNA(VLOOKUP(F116,DECLARATIONS!C$5:D$292,2,FALSE)),"",IF(VLOOKUP(F116,DECLARATIONS!C$5:D$292,2,FALSE)="","NOT DECLARED",VLOOKUP(F116,DECLARATIONS!C$5:D$292,2,FALSE)))</f>
        <v/>
      </c>
      <c r="I116" s="186">
        <f>IF(LOWER(LEFT(G116,1))="n",1,VLOOKUP(G116,ScoringTable!D$2:I$95,6))</f>
        <v>0</v>
      </c>
      <c r="J116" s="186" t="str" cm="1">
        <f t="array" ref="J116">IF(OR(ISBLANK(G116),G116=0), "", IF(NOT(ISNUMBER(G116)), "Not a valid distance", IF(E116="","", IF(RIGHT(E116)="B", _xlfn.IFS(G116&lt;Data!$Z$9,"...",G116&lt;Data!$AA$9,"Stage 1",G116&lt;Data!$AB$9,"Stage 2",G116&lt;Data!$AC$9,"Stage 3",G116&lt;Data!$AD$9,"Stage 4",G116&lt;Data!$AE$9,"Stage 5",G116&lt;Data!$AF$9,"Stage 6",G116&lt;Data!$AG$9,"Stage 7",G116&lt;Data!$AH$9,"Stage 8",G116&gt;=Data!$AH$9,"Stage 9"), _xlfn.IFS(G116&lt;Data!$Z$20,"...",G116&lt;Data!$AA$20,"Stage 1",G116&lt;Data!$AB$20,"Stage 2",G116&lt;Data!$AC$20,"Stage 3",G116&lt;Data!$AD$20,"Stage 4",G116&lt;Data!$AE$20,"Stage 5",G116&lt;Data!$AF$20,"Stage 6",G116&lt;Data!$AG$20,"Stage 7",G116&lt;Data!$AH$20,"Stage 8",G116&gt;=Data!$AH$20,"Stage 9")))))</f>
        <v/>
      </c>
      <c r="K116" s="266" t="str" cm="1">
        <f t="array" ref="K116">IFERROR(_xlfn.IFNA(
                      _xlfn.IFS(
                      G116="", "",
                      AND(E116="U9B",G116&gt;=Data!$AI$9), "U9 Boys record",
                      AND(E116="U11B",G116&gt;=Data!$AI$15), "U11 Boys record",
                      AND(E116="U9G",G116&gt;=Data!$AI$20), "U9 Girls record",
                      AND(E116="U11G",G116&gt;=Data!$AI$26), "U11 Girls record"
                       ),""), "")</f>
        <v/>
      </c>
    </row>
    <row r="117" spans="1:11" s="11" customFormat="1" ht="16" customHeight="1">
      <c r="A117" s="187" t="s">
        <v>127</v>
      </c>
      <c r="B117" s="188" t="str">
        <f>IF(ISNA(VLOOKUP($F117,DECLARATIONS!C$5:D$292,2,FALSE)),"",IF(VLOOKUP($F117,DECLARATIONS!C$5:D$292,2,FALSE)="","NOT DECLARED",IF(ISNA(_xlfn.TEXTBEFORE(VLOOKUP($F117,DECLARATIONS!C$5:D$292,2,FALSE)," ")),VLOOKUP($F117,DECLARATIONS!C$5:D$292,2,FALSE),_xlfn.TEXTBEFORE(VLOOKUP($F117,DECLARATIONS!C$5:D$292,2,FALSE)," "))))</f>
        <v/>
      </c>
      <c r="C117" s="188" t="str">
        <f>IF(ISNA(VLOOKUP($F117,DECLARATIONS!C$5:D$292,2,FALSE)),"",IF(VLOOKUP($F117,DECLARATIONS!C$5:D$292,2,FALSE)="","NOT DECLARED",IF(ISNA(_xlfn.TEXTAFTER(VLOOKUP($F117,DECLARATIONS!C$5:D$292,2,FALSE)," ")),VLOOKUP($F117,DECLARATIONS!C$5:D$292,2,FALSE),_xlfn.TEXTAFTER(VLOOKUP($F117,DECLARATIONS!C$5:D$292,2,FALSE)," "))))</f>
        <v/>
      </c>
      <c r="D117" s="188" t="str">
        <f>IF(ISNA(VLOOKUP($F117,DECLARATIONS!$C$5:$G$292,5,FALSE)),"",IF(VLOOKUP($F117,DECLARATIONS!$C$5:$G$292,5,FALSE)="","NOT DECLARED",VLOOKUP($F117,DECLARATIONS!$C$5:$G$292,5,FALSE)))</f>
        <v/>
      </c>
      <c r="E117" s="188" t="str">
        <f>IF(ISNA(VLOOKUP($F117,DECLARATIONS!$C$5:$F$292,4,FALSE)),"",IF(VLOOKUP($F117,DECLARATIONS!$C$5:$F$292,4,FALSE)="","NOT DECLARED",VLOOKUP($F117,DECLARATIONS!$C$5:$F$292,4,FALSE)&amp;LEFT(VLOOKUP($F117,DECLARATIONS!$C$5:$H$292,6,FALSE))))</f>
        <v/>
      </c>
      <c r="F117" s="91"/>
      <c r="G117" s="195"/>
      <c r="H117" s="188" t="str">
        <f>IF(ISNA(VLOOKUP(F117,DECLARATIONS!C$5:D$292,2,FALSE)),"",IF(VLOOKUP(F117,DECLARATIONS!C$5:D$292,2,FALSE)="","NOT DECLARED",VLOOKUP(F117,DECLARATIONS!C$5:D$292,2,FALSE)))</f>
        <v/>
      </c>
      <c r="I117" s="186">
        <f>IF(LOWER(LEFT(G117,1))="n",1,VLOOKUP(G117,ScoringTable!D$2:I$95,6))</f>
        <v>0</v>
      </c>
      <c r="J117" s="186" t="str" cm="1">
        <f t="array" ref="J117">IF(OR(ISBLANK(G117),G117=0), "", IF(NOT(ISNUMBER(G117)), "Not a valid distance", IF(E117="","", IF(RIGHT(E117)="B", _xlfn.IFS(G117&lt;Data!$Z$9,"...",G117&lt;Data!$AA$9,"Stage 1",G117&lt;Data!$AB$9,"Stage 2",G117&lt;Data!$AC$9,"Stage 3",G117&lt;Data!$AD$9,"Stage 4",G117&lt;Data!$AE$9,"Stage 5",G117&lt;Data!$AF$9,"Stage 6",G117&lt;Data!$AG$9,"Stage 7",G117&lt;Data!$AH$9,"Stage 8",G117&gt;=Data!$AH$9,"Stage 9"), _xlfn.IFS(G117&lt;Data!$Z$20,"...",G117&lt;Data!$AA$20,"Stage 1",G117&lt;Data!$AB$20,"Stage 2",G117&lt;Data!$AC$20,"Stage 3",G117&lt;Data!$AD$20,"Stage 4",G117&lt;Data!$AE$20,"Stage 5",G117&lt;Data!$AF$20,"Stage 6",G117&lt;Data!$AG$20,"Stage 7",G117&lt;Data!$AH$20,"Stage 8",G117&gt;=Data!$AH$20,"Stage 9")))))</f>
        <v/>
      </c>
      <c r="K117" s="266" t="str" cm="1">
        <f t="array" ref="K117">IFERROR(_xlfn.IFNA(
                      _xlfn.IFS(
                      G117="", "",
                      AND(E117="U9B",G117&gt;=Data!$AI$9), "U9 Boys record",
                      AND(E117="U11B",G117&gt;=Data!$AI$15), "U11 Boys record",
                      AND(E117="U9G",G117&gt;=Data!$AI$20), "U9 Girls record",
                      AND(E117="U11G",G117&gt;=Data!$AI$26), "U11 Girls record"
                       ),""), "")</f>
        <v/>
      </c>
    </row>
    <row r="118" spans="1:11" s="11" customFormat="1" ht="16" customHeight="1">
      <c r="A118" s="187" t="s">
        <v>127</v>
      </c>
      <c r="B118" s="188" t="str">
        <f>IF(ISNA(VLOOKUP($F118,DECLARATIONS!C$5:D$292,2,FALSE)),"",IF(VLOOKUP($F118,DECLARATIONS!C$5:D$292,2,FALSE)="","NOT DECLARED",IF(ISNA(_xlfn.TEXTBEFORE(VLOOKUP($F118,DECLARATIONS!C$5:D$292,2,FALSE)," ")),VLOOKUP($F118,DECLARATIONS!C$5:D$292,2,FALSE),_xlfn.TEXTBEFORE(VLOOKUP($F118,DECLARATIONS!C$5:D$292,2,FALSE)," "))))</f>
        <v/>
      </c>
      <c r="C118" s="188" t="str">
        <f>IF(ISNA(VLOOKUP($F118,DECLARATIONS!C$5:D$292,2,FALSE)),"",IF(VLOOKUP($F118,DECLARATIONS!C$5:D$292,2,FALSE)="","NOT DECLARED",IF(ISNA(_xlfn.TEXTAFTER(VLOOKUP($F118,DECLARATIONS!C$5:D$292,2,FALSE)," ")),VLOOKUP($F118,DECLARATIONS!C$5:D$292,2,FALSE),_xlfn.TEXTAFTER(VLOOKUP($F118,DECLARATIONS!C$5:D$292,2,FALSE)," "))))</f>
        <v/>
      </c>
      <c r="D118" s="188" t="str">
        <f>IF(ISNA(VLOOKUP($F118,DECLARATIONS!$C$5:$G$292,5,FALSE)),"",IF(VLOOKUP($F118,DECLARATIONS!$C$5:$G$292,5,FALSE)="","NOT DECLARED",VLOOKUP($F118,DECLARATIONS!$C$5:$G$292,5,FALSE)))</f>
        <v/>
      </c>
      <c r="E118" s="188" t="str">
        <f>IF(ISNA(VLOOKUP($F118,DECLARATIONS!$C$5:$F$292,4,FALSE)),"",IF(VLOOKUP($F118,DECLARATIONS!$C$5:$F$292,4,FALSE)="","NOT DECLARED",VLOOKUP($F118,DECLARATIONS!$C$5:$F$292,4,FALSE)&amp;LEFT(VLOOKUP($F118,DECLARATIONS!$C$5:$H$292,6,FALSE))))</f>
        <v/>
      </c>
      <c r="F118" s="91"/>
      <c r="G118" s="195"/>
      <c r="H118" s="188" t="str">
        <f>IF(ISNA(VLOOKUP(F118,DECLARATIONS!C$5:D$292,2,FALSE)),"",IF(VLOOKUP(F118,DECLARATIONS!C$5:D$292,2,FALSE)="","NOT DECLARED",VLOOKUP(F118,DECLARATIONS!C$5:D$292,2,FALSE)))</f>
        <v/>
      </c>
      <c r="I118" s="186">
        <f>IF(LOWER(LEFT(G118,1))="n",1,VLOOKUP(G118,ScoringTable!D$2:I$95,6))</f>
        <v>0</v>
      </c>
      <c r="J118" s="186" t="str" cm="1">
        <f t="array" ref="J118">IF(OR(ISBLANK(G118),G118=0), "", IF(NOT(ISNUMBER(G118)), "Not a valid distance", IF(E118="","", IF(RIGHT(E118)="B", _xlfn.IFS(G118&lt;Data!$Z$9,"...",G118&lt;Data!$AA$9,"Stage 1",G118&lt;Data!$AB$9,"Stage 2",G118&lt;Data!$AC$9,"Stage 3",G118&lt;Data!$AD$9,"Stage 4",G118&lt;Data!$AE$9,"Stage 5",G118&lt;Data!$AF$9,"Stage 6",G118&lt;Data!$AG$9,"Stage 7",G118&lt;Data!$AH$9,"Stage 8",G118&gt;=Data!$AH$9,"Stage 9"), _xlfn.IFS(G118&lt;Data!$Z$20,"...",G118&lt;Data!$AA$20,"Stage 1",G118&lt;Data!$AB$20,"Stage 2",G118&lt;Data!$AC$20,"Stage 3",G118&lt;Data!$AD$20,"Stage 4",G118&lt;Data!$AE$20,"Stage 5",G118&lt;Data!$AF$20,"Stage 6",G118&lt;Data!$AG$20,"Stage 7",G118&lt;Data!$AH$20,"Stage 8",G118&gt;=Data!$AH$20,"Stage 9")))))</f>
        <v/>
      </c>
      <c r="K118" s="266" t="str" cm="1">
        <f t="array" ref="K118">IFERROR(_xlfn.IFNA(
                      _xlfn.IFS(
                      G118="", "",
                      AND(E118="U9B",G118&gt;=Data!$AI$9), "U9 Boys record",
                      AND(E118="U11B",G118&gt;=Data!$AI$15), "U11 Boys record",
                      AND(E118="U9G",G118&gt;=Data!$AI$20), "U9 Girls record",
                      AND(E118="U11G",G118&gt;=Data!$AI$26), "U11 Girls record"
                       ),""), "")</f>
        <v/>
      </c>
    </row>
    <row r="119" spans="1:11" s="11" customFormat="1" ht="16" customHeight="1">
      <c r="A119" s="187" t="s">
        <v>127</v>
      </c>
      <c r="B119" s="188" t="str">
        <f>IF(ISNA(VLOOKUP($F119,DECLARATIONS!C$5:D$292,2,FALSE)),"",IF(VLOOKUP($F119,DECLARATIONS!C$5:D$292,2,FALSE)="","NOT DECLARED",IF(ISNA(_xlfn.TEXTBEFORE(VLOOKUP($F119,DECLARATIONS!C$5:D$292,2,FALSE)," ")),VLOOKUP($F119,DECLARATIONS!C$5:D$292,2,FALSE),_xlfn.TEXTBEFORE(VLOOKUP($F119,DECLARATIONS!C$5:D$292,2,FALSE)," "))))</f>
        <v/>
      </c>
      <c r="C119" s="188" t="str">
        <f>IF(ISNA(VLOOKUP($F119,DECLARATIONS!C$5:D$292,2,FALSE)),"",IF(VLOOKUP($F119,DECLARATIONS!C$5:D$292,2,FALSE)="","NOT DECLARED",IF(ISNA(_xlfn.TEXTAFTER(VLOOKUP($F119,DECLARATIONS!C$5:D$292,2,FALSE)," ")),VLOOKUP($F119,DECLARATIONS!C$5:D$292,2,FALSE),_xlfn.TEXTAFTER(VLOOKUP($F119,DECLARATIONS!C$5:D$292,2,FALSE)," "))))</f>
        <v/>
      </c>
      <c r="D119" s="188" t="str">
        <f>IF(ISNA(VLOOKUP($F119,DECLARATIONS!$C$5:$G$292,5,FALSE)),"",IF(VLOOKUP($F119,DECLARATIONS!$C$5:$G$292,5,FALSE)="","NOT DECLARED",VLOOKUP($F119,DECLARATIONS!$C$5:$G$292,5,FALSE)))</f>
        <v/>
      </c>
      <c r="E119" s="188" t="str">
        <f>IF(ISNA(VLOOKUP($F119,DECLARATIONS!$C$5:$F$292,4,FALSE)),"",IF(VLOOKUP($F119,DECLARATIONS!$C$5:$F$292,4,FALSE)="","NOT DECLARED",VLOOKUP($F119,DECLARATIONS!$C$5:$F$292,4,FALSE)&amp;LEFT(VLOOKUP($F119,DECLARATIONS!$C$5:$H$292,6,FALSE))))</f>
        <v/>
      </c>
      <c r="F119" s="91"/>
      <c r="G119" s="195"/>
      <c r="H119" s="188" t="str">
        <f>IF(ISNA(VLOOKUP(F119,DECLARATIONS!C$5:D$292,2,FALSE)),"",IF(VLOOKUP(F119,DECLARATIONS!C$5:D$292,2,FALSE)="","NOT DECLARED",VLOOKUP(F119,DECLARATIONS!C$5:D$292,2,FALSE)))</f>
        <v/>
      </c>
      <c r="I119" s="186">
        <f>IF(LOWER(LEFT(G119,1))="n",1,VLOOKUP(G119,ScoringTable!D$2:I$95,6))</f>
        <v>0</v>
      </c>
      <c r="J119" s="186" t="str" cm="1">
        <f t="array" ref="J119">IF(OR(ISBLANK(G119),G119=0), "", IF(NOT(ISNUMBER(G119)), "Not a valid distance", IF(E119="","", IF(RIGHT(E119)="B", _xlfn.IFS(G119&lt;Data!$Z$9,"...",G119&lt;Data!$AA$9,"Stage 1",G119&lt;Data!$AB$9,"Stage 2",G119&lt;Data!$AC$9,"Stage 3",G119&lt;Data!$AD$9,"Stage 4",G119&lt;Data!$AE$9,"Stage 5",G119&lt;Data!$AF$9,"Stage 6",G119&lt;Data!$AG$9,"Stage 7",G119&lt;Data!$AH$9,"Stage 8",G119&gt;=Data!$AH$9,"Stage 9"), _xlfn.IFS(G119&lt;Data!$Z$20,"...",G119&lt;Data!$AA$20,"Stage 1",G119&lt;Data!$AB$20,"Stage 2",G119&lt;Data!$AC$20,"Stage 3",G119&lt;Data!$AD$20,"Stage 4",G119&lt;Data!$AE$20,"Stage 5",G119&lt;Data!$AF$20,"Stage 6",G119&lt;Data!$AG$20,"Stage 7",G119&lt;Data!$AH$20,"Stage 8",G119&gt;=Data!$AH$20,"Stage 9")))))</f>
        <v/>
      </c>
      <c r="K119" s="266" t="str" cm="1">
        <f t="array" ref="K119">IFERROR(_xlfn.IFNA(
                      _xlfn.IFS(
                      G119="", "",
                      AND(E119="U9B",G119&gt;=Data!$AI$9), "U9 Boys record",
                      AND(E119="U11B",G119&gt;=Data!$AI$15), "U11 Boys record",
                      AND(E119="U9G",G119&gt;=Data!$AI$20), "U9 Girls record",
                      AND(E119="U11G",G119&gt;=Data!$AI$26), "U11 Girls record"
                       ),""), "")</f>
        <v/>
      </c>
    </row>
    <row r="120" spans="1:11" s="11" customFormat="1" ht="16" customHeight="1">
      <c r="A120" s="187" t="s">
        <v>127</v>
      </c>
      <c r="B120" s="188" t="str">
        <f>IF(ISNA(VLOOKUP($F120,DECLARATIONS!C$5:D$292,2,FALSE)),"",IF(VLOOKUP($F120,DECLARATIONS!C$5:D$292,2,FALSE)="","NOT DECLARED",IF(ISNA(_xlfn.TEXTBEFORE(VLOOKUP($F120,DECLARATIONS!C$5:D$292,2,FALSE)," ")),VLOOKUP($F120,DECLARATIONS!C$5:D$292,2,FALSE),_xlfn.TEXTBEFORE(VLOOKUP($F120,DECLARATIONS!C$5:D$292,2,FALSE)," "))))</f>
        <v/>
      </c>
      <c r="C120" s="188" t="str">
        <f>IF(ISNA(VLOOKUP($F120,DECLARATIONS!C$5:D$292,2,FALSE)),"",IF(VLOOKUP($F120,DECLARATIONS!C$5:D$292,2,FALSE)="","NOT DECLARED",IF(ISNA(_xlfn.TEXTAFTER(VLOOKUP($F120,DECLARATIONS!C$5:D$292,2,FALSE)," ")),VLOOKUP($F120,DECLARATIONS!C$5:D$292,2,FALSE),_xlfn.TEXTAFTER(VLOOKUP($F120,DECLARATIONS!C$5:D$292,2,FALSE)," "))))</f>
        <v/>
      </c>
      <c r="D120" s="188" t="str">
        <f>IF(ISNA(VLOOKUP($F120,DECLARATIONS!$C$5:$G$292,5,FALSE)),"",IF(VLOOKUP($F120,DECLARATIONS!$C$5:$G$292,5,FALSE)="","NOT DECLARED",VLOOKUP($F120,DECLARATIONS!$C$5:$G$292,5,FALSE)))</f>
        <v/>
      </c>
      <c r="E120" s="188" t="str">
        <f>IF(ISNA(VLOOKUP($F120,DECLARATIONS!$C$5:$F$292,4,FALSE)),"",IF(VLOOKUP($F120,DECLARATIONS!$C$5:$F$292,4,FALSE)="","NOT DECLARED",VLOOKUP($F120,DECLARATIONS!$C$5:$F$292,4,FALSE)&amp;LEFT(VLOOKUP($F120,DECLARATIONS!$C$5:$H$292,6,FALSE))))</f>
        <v/>
      </c>
      <c r="F120" s="91"/>
      <c r="G120" s="195"/>
      <c r="H120" s="188" t="str">
        <f>IF(ISNA(VLOOKUP(F120,DECLARATIONS!C$5:D$292,2,FALSE)),"",IF(VLOOKUP(F120,DECLARATIONS!C$5:D$292,2,FALSE)="","NOT DECLARED",VLOOKUP(F120,DECLARATIONS!C$5:D$292,2,FALSE)))</f>
        <v/>
      </c>
      <c r="I120" s="186">
        <f>IF(LOWER(LEFT(G120,1))="n",1,VLOOKUP(G120,ScoringTable!D$2:I$95,6))</f>
        <v>0</v>
      </c>
      <c r="J120" s="186" t="str" cm="1">
        <f t="array" ref="J120">IF(OR(ISBLANK(G120),G120=0), "", IF(NOT(ISNUMBER(G120)), "Not a valid distance", IF(E120="","", IF(RIGHT(E120)="B", _xlfn.IFS(G120&lt;Data!$Z$9,"...",G120&lt;Data!$AA$9,"Stage 1",G120&lt;Data!$AB$9,"Stage 2",G120&lt;Data!$AC$9,"Stage 3",G120&lt;Data!$AD$9,"Stage 4",G120&lt;Data!$AE$9,"Stage 5",G120&lt;Data!$AF$9,"Stage 6",G120&lt;Data!$AG$9,"Stage 7",G120&lt;Data!$AH$9,"Stage 8",G120&gt;=Data!$AH$9,"Stage 9"), _xlfn.IFS(G120&lt;Data!$Z$20,"...",G120&lt;Data!$AA$20,"Stage 1",G120&lt;Data!$AB$20,"Stage 2",G120&lt;Data!$AC$20,"Stage 3",G120&lt;Data!$AD$20,"Stage 4",G120&lt;Data!$AE$20,"Stage 5",G120&lt;Data!$AF$20,"Stage 6",G120&lt;Data!$AG$20,"Stage 7",G120&lt;Data!$AH$20,"Stage 8",G120&gt;=Data!$AH$20,"Stage 9")))))</f>
        <v/>
      </c>
      <c r="K120" s="266" t="str" cm="1">
        <f t="array" ref="K120">IFERROR(_xlfn.IFNA(
                      _xlfn.IFS(
                      G120="", "",
                      AND(E120="U9B",G120&gt;=Data!$AI$9), "U9 Boys record",
                      AND(E120="U11B",G120&gt;=Data!$AI$15), "U11 Boys record",
                      AND(E120="U9G",G120&gt;=Data!$AI$20), "U9 Girls record",
                      AND(E120="U11G",G120&gt;=Data!$AI$26), "U11 Girls record"
                       ),""), "")</f>
        <v/>
      </c>
    </row>
    <row r="121" spans="1:11" s="11" customFormat="1" ht="16" customHeight="1">
      <c r="A121" s="187" t="s">
        <v>127</v>
      </c>
      <c r="B121" s="188" t="str">
        <f>IF(ISNA(VLOOKUP($F121,DECLARATIONS!C$5:D$292,2,FALSE)),"",IF(VLOOKUP($F121,DECLARATIONS!C$5:D$292,2,FALSE)="","NOT DECLARED",IF(ISNA(_xlfn.TEXTBEFORE(VLOOKUP($F121,DECLARATIONS!C$5:D$292,2,FALSE)," ")),VLOOKUP($F121,DECLARATIONS!C$5:D$292,2,FALSE),_xlfn.TEXTBEFORE(VLOOKUP($F121,DECLARATIONS!C$5:D$292,2,FALSE)," "))))</f>
        <v/>
      </c>
      <c r="C121" s="188" t="str">
        <f>IF(ISNA(VLOOKUP($F121,DECLARATIONS!C$5:D$292,2,FALSE)),"",IF(VLOOKUP($F121,DECLARATIONS!C$5:D$292,2,FALSE)="","NOT DECLARED",IF(ISNA(_xlfn.TEXTAFTER(VLOOKUP($F121,DECLARATIONS!C$5:D$292,2,FALSE)," ")),VLOOKUP($F121,DECLARATIONS!C$5:D$292,2,FALSE),_xlfn.TEXTAFTER(VLOOKUP($F121,DECLARATIONS!C$5:D$292,2,FALSE)," "))))</f>
        <v/>
      </c>
      <c r="D121" s="188" t="str">
        <f>IF(ISNA(VLOOKUP($F121,DECLARATIONS!$C$5:$G$292,5,FALSE)),"",IF(VLOOKUP($F121,DECLARATIONS!$C$5:$G$292,5,FALSE)="","NOT DECLARED",VLOOKUP($F121,DECLARATIONS!$C$5:$G$292,5,FALSE)))</f>
        <v/>
      </c>
      <c r="E121" s="188" t="str">
        <f>IF(ISNA(VLOOKUP($F121,DECLARATIONS!$C$5:$F$292,4,FALSE)),"",IF(VLOOKUP($F121,DECLARATIONS!$C$5:$F$292,4,FALSE)="","NOT DECLARED",VLOOKUP($F121,DECLARATIONS!$C$5:$F$292,4,FALSE)&amp;LEFT(VLOOKUP($F121,DECLARATIONS!$C$5:$H$292,6,FALSE))))</f>
        <v/>
      </c>
      <c r="F121" s="91"/>
      <c r="G121" s="195"/>
      <c r="H121" s="188" t="str">
        <f>IF(ISNA(VLOOKUP(F121,DECLARATIONS!C$5:D$292,2,FALSE)),"",IF(VLOOKUP(F121,DECLARATIONS!C$5:D$292,2,FALSE)="","NOT DECLARED",VLOOKUP(F121,DECLARATIONS!C$5:D$292,2,FALSE)))</f>
        <v/>
      </c>
      <c r="I121" s="186">
        <f>IF(LOWER(LEFT(G121,1))="n",1,VLOOKUP(G121,ScoringTable!D$2:I$95,6))</f>
        <v>0</v>
      </c>
      <c r="J121" s="186" t="str" cm="1">
        <f t="array" ref="J121">IF(OR(ISBLANK(G121),G121=0), "", IF(NOT(ISNUMBER(G121)), "Not a valid distance", IF(E121="","", IF(RIGHT(E121)="B", _xlfn.IFS(G121&lt;Data!$Z$9,"...",G121&lt;Data!$AA$9,"Stage 1",G121&lt;Data!$AB$9,"Stage 2",G121&lt;Data!$AC$9,"Stage 3",G121&lt;Data!$AD$9,"Stage 4",G121&lt;Data!$AE$9,"Stage 5",G121&lt;Data!$AF$9,"Stage 6",G121&lt;Data!$AG$9,"Stage 7",G121&lt;Data!$AH$9,"Stage 8",G121&gt;=Data!$AH$9,"Stage 9"), _xlfn.IFS(G121&lt;Data!$Z$20,"...",G121&lt;Data!$AA$20,"Stage 1",G121&lt;Data!$AB$20,"Stage 2",G121&lt;Data!$AC$20,"Stage 3",G121&lt;Data!$AD$20,"Stage 4",G121&lt;Data!$AE$20,"Stage 5",G121&lt;Data!$AF$20,"Stage 6",G121&lt;Data!$AG$20,"Stage 7",G121&lt;Data!$AH$20,"Stage 8",G121&gt;=Data!$AH$20,"Stage 9")))))</f>
        <v/>
      </c>
      <c r="K121" s="266" t="str" cm="1">
        <f t="array" ref="K121">IFERROR(_xlfn.IFNA(
                      _xlfn.IFS(
                      G121="", "",
                      AND(E121="U9B",G121&gt;=Data!$AI$9), "U9 Boys record",
                      AND(E121="U11B",G121&gt;=Data!$AI$15), "U11 Boys record",
                      AND(E121="U9G",G121&gt;=Data!$AI$20), "U9 Girls record",
                      AND(E121="U11G",G121&gt;=Data!$AI$26), "U11 Girls record"
                       ),""), "")</f>
        <v/>
      </c>
    </row>
    <row r="122" spans="1:11" s="11" customFormat="1" ht="16" customHeight="1">
      <c r="A122" s="187" t="s">
        <v>127</v>
      </c>
      <c r="B122" s="188" t="str">
        <f>IF(ISNA(VLOOKUP($F122,DECLARATIONS!C$5:D$292,2,FALSE)),"",IF(VLOOKUP($F122,DECLARATIONS!C$5:D$292,2,FALSE)="","NOT DECLARED",IF(ISNA(_xlfn.TEXTBEFORE(VLOOKUP($F122,DECLARATIONS!C$5:D$292,2,FALSE)," ")),VLOOKUP($F122,DECLARATIONS!C$5:D$292,2,FALSE),_xlfn.TEXTBEFORE(VLOOKUP($F122,DECLARATIONS!C$5:D$292,2,FALSE)," "))))</f>
        <v/>
      </c>
      <c r="C122" s="188" t="str">
        <f>IF(ISNA(VLOOKUP($F122,DECLARATIONS!C$5:D$292,2,FALSE)),"",IF(VLOOKUP($F122,DECLARATIONS!C$5:D$292,2,FALSE)="","NOT DECLARED",IF(ISNA(_xlfn.TEXTAFTER(VLOOKUP($F122,DECLARATIONS!C$5:D$292,2,FALSE)," ")),VLOOKUP($F122,DECLARATIONS!C$5:D$292,2,FALSE),_xlfn.TEXTAFTER(VLOOKUP($F122,DECLARATIONS!C$5:D$292,2,FALSE)," "))))</f>
        <v/>
      </c>
      <c r="D122" s="188" t="str">
        <f>IF(ISNA(VLOOKUP($F122,DECLARATIONS!$C$5:$G$292,5,FALSE)),"",IF(VLOOKUP($F122,DECLARATIONS!$C$5:$G$292,5,FALSE)="","NOT DECLARED",VLOOKUP($F122,DECLARATIONS!$C$5:$G$292,5,FALSE)))</f>
        <v/>
      </c>
      <c r="E122" s="188" t="str">
        <f>IF(ISNA(VLOOKUP($F122,DECLARATIONS!$C$5:$F$292,4,FALSE)),"",IF(VLOOKUP($F122,DECLARATIONS!$C$5:$F$292,4,FALSE)="","NOT DECLARED",VLOOKUP($F122,DECLARATIONS!$C$5:$F$292,4,FALSE)&amp;LEFT(VLOOKUP($F122,DECLARATIONS!$C$5:$H$292,6,FALSE))))</f>
        <v/>
      </c>
      <c r="F122" s="91"/>
      <c r="G122" s="195"/>
      <c r="H122" s="188" t="str">
        <f>IF(ISNA(VLOOKUP(F122,DECLARATIONS!C$5:D$292,2,FALSE)),"",IF(VLOOKUP(F122,DECLARATIONS!C$5:D$292,2,FALSE)="","NOT DECLARED",VLOOKUP(F122,DECLARATIONS!C$5:D$292,2,FALSE)))</f>
        <v/>
      </c>
      <c r="I122" s="186">
        <f>IF(LOWER(LEFT(G122,1))="n",1,VLOOKUP(G122,ScoringTable!D$2:I$95,6))</f>
        <v>0</v>
      </c>
      <c r="J122" s="186" t="str" cm="1">
        <f t="array" ref="J122">IF(OR(ISBLANK(G122),G122=0), "", IF(NOT(ISNUMBER(G122)), "Not a valid distance", IF(E122="","", IF(RIGHT(E122)="B", _xlfn.IFS(G122&lt;Data!$Z$9,"...",G122&lt;Data!$AA$9,"Stage 1",G122&lt;Data!$AB$9,"Stage 2",G122&lt;Data!$AC$9,"Stage 3",G122&lt;Data!$AD$9,"Stage 4",G122&lt;Data!$AE$9,"Stage 5",G122&lt;Data!$AF$9,"Stage 6",G122&lt;Data!$AG$9,"Stage 7",G122&lt;Data!$AH$9,"Stage 8",G122&gt;=Data!$AH$9,"Stage 9"), _xlfn.IFS(G122&lt;Data!$Z$20,"...",G122&lt;Data!$AA$20,"Stage 1",G122&lt;Data!$AB$20,"Stage 2",G122&lt;Data!$AC$20,"Stage 3",G122&lt;Data!$AD$20,"Stage 4",G122&lt;Data!$AE$20,"Stage 5",G122&lt;Data!$AF$20,"Stage 6",G122&lt;Data!$AG$20,"Stage 7",G122&lt;Data!$AH$20,"Stage 8",G122&gt;=Data!$AH$20,"Stage 9")))))</f>
        <v/>
      </c>
      <c r="K122" s="266" t="str" cm="1">
        <f t="array" ref="K122">IFERROR(_xlfn.IFNA(
                      _xlfn.IFS(
                      G122="", "",
                      AND(E122="U9B",G122&gt;=Data!$AI$9), "U9 Boys record",
                      AND(E122="U11B",G122&gt;=Data!$AI$15), "U11 Boys record",
                      AND(E122="U9G",G122&gt;=Data!$AI$20), "U9 Girls record",
                      AND(E122="U11G",G122&gt;=Data!$AI$26), "U11 Girls record"
                       ),""), "")</f>
        <v/>
      </c>
    </row>
    <row r="123" spans="1:11" s="11" customFormat="1" ht="16" customHeight="1">
      <c r="A123" s="187" t="s">
        <v>127</v>
      </c>
      <c r="B123" s="188" t="str">
        <f>IF(ISNA(VLOOKUP($F123,DECLARATIONS!C$5:D$292,2,FALSE)),"",IF(VLOOKUP($F123,DECLARATIONS!C$5:D$292,2,FALSE)="","NOT DECLARED",IF(ISNA(_xlfn.TEXTBEFORE(VLOOKUP($F123,DECLARATIONS!C$5:D$292,2,FALSE)," ")),VLOOKUP($F123,DECLARATIONS!C$5:D$292,2,FALSE),_xlfn.TEXTBEFORE(VLOOKUP($F123,DECLARATIONS!C$5:D$292,2,FALSE)," "))))</f>
        <v/>
      </c>
      <c r="C123" s="188" t="str">
        <f>IF(ISNA(VLOOKUP($F123,DECLARATIONS!C$5:D$292,2,FALSE)),"",IF(VLOOKUP($F123,DECLARATIONS!C$5:D$292,2,FALSE)="","NOT DECLARED",IF(ISNA(_xlfn.TEXTAFTER(VLOOKUP($F123,DECLARATIONS!C$5:D$292,2,FALSE)," ")),VLOOKUP($F123,DECLARATIONS!C$5:D$292,2,FALSE),_xlfn.TEXTAFTER(VLOOKUP($F123,DECLARATIONS!C$5:D$292,2,FALSE)," "))))</f>
        <v/>
      </c>
      <c r="D123" s="188" t="str">
        <f>IF(ISNA(VLOOKUP($F123,DECLARATIONS!$C$5:$G$292,5,FALSE)),"",IF(VLOOKUP($F123,DECLARATIONS!$C$5:$G$292,5,FALSE)="","NOT DECLARED",VLOOKUP($F123,DECLARATIONS!$C$5:$G$292,5,FALSE)))</f>
        <v/>
      </c>
      <c r="E123" s="188" t="str">
        <f>IF(ISNA(VLOOKUP($F123,DECLARATIONS!$C$5:$F$292,4,FALSE)),"",IF(VLOOKUP($F123,DECLARATIONS!$C$5:$F$292,4,FALSE)="","NOT DECLARED",VLOOKUP($F123,DECLARATIONS!$C$5:$F$292,4,FALSE)&amp;LEFT(VLOOKUP($F123,DECLARATIONS!$C$5:$H$292,6,FALSE))))</f>
        <v/>
      </c>
      <c r="F123" s="91"/>
      <c r="G123" s="195"/>
      <c r="H123" s="188" t="str">
        <f>IF(ISNA(VLOOKUP(F123,DECLARATIONS!C$5:D$292,2,FALSE)),"",IF(VLOOKUP(F123,DECLARATIONS!C$5:D$292,2,FALSE)="","NOT DECLARED",VLOOKUP(F123,DECLARATIONS!C$5:D$292,2,FALSE)))</f>
        <v/>
      </c>
      <c r="I123" s="186">
        <f>IF(LOWER(LEFT(G123,1))="n",1,VLOOKUP(G123,ScoringTable!D$2:I$95,6))</f>
        <v>0</v>
      </c>
      <c r="J123" s="186" t="str" cm="1">
        <f t="array" ref="J123">IF(OR(ISBLANK(G123),G123=0), "", IF(NOT(ISNUMBER(G123)), "Not a valid distance", IF(E123="","", IF(RIGHT(E123)="B", _xlfn.IFS(G123&lt;Data!$Z$9,"...",G123&lt;Data!$AA$9,"Stage 1",G123&lt;Data!$AB$9,"Stage 2",G123&lt;Data!$AC$9,"Stage 3",G123&lt;Data!$AD$9,"Stage 4",G123&lt;Data!$AE$9,"Stage 5",G123&lt;Data!$AF$9,"Stage 6",G123&lt;Data!$AG$9,"Stage 7",G123&lt;Data!$AH$9,"Stage 8",G123&gt;=Data!$AH$9,"Stage 9"), _xlfn.IFS(G123&lt;Data!$Z$20,"...",G123&lt;Data!$AA$20,"Stage 1",G123&lt;Data!$AB$20,"Stage 2",G123&lt;Data!$AC$20,"Stage 3",G123&lt;Data!$AD$20,"Stage 4",G123&lt;Data!$AE$20,"Stage 5",G123&lt;Data!$AF$20,"Stage 6",G123&lt;Data!$AG$20,"Stage 7",G123&lt;Data!$AH$20,"Stage 8",G123&gt;=Data!$AH$20,"Stage 9")))))</f>
        <v/>
      </c>
      <c r="K123" s="266" t="str" cm="1">
        <f t="array" ref="K123">IFERROR(_xlfn.IFNA(
                      _xlfn.IFS(
                      G123="", "",
                      AND(E123="U9B",G123&gt;=Data!$AI$9), "U9 Boys record",
                      AND(E123="U11B",G123&gt;=Data!$AI$15), "U11 Boys record",
                      AND(E123="U9G",G123&gt;=Data!$AI$20), "U9 Girls record",
                      AND(E123="U11G",G123&gt;=Data!$AI$26), "U11 Girls record"
                       ),""), "")</f>
        <v/>
      </c>
    </row>
    <row r="124" spans="1:11" s="11" customFormat="1" ht="16" customHeight="1">
      <c r="A124" s="187" t="s">
        <v>127</v>
      </c>
      <c r="B124" s="188" t="str">
        <f>IF(ISNA(VLOOKUP($F124,DECLARATIONS!C$5:D$292,2,FALSE)),"",IF(VLOOKUP($F124,DECLARATIONS!C$5:D$292,2,FALSE)="","NOT DECLARED",IF(ISNA(_xlfn.TEXTBEFORE(VLOOKUP($F124,DECLARATIONS!C$5:D$292,2,FALSE)," ")),VLOOKUP($F124,DECLARATIONS!C$5:D$292,2,FALSE),_xlfn.TEXTBEFORE(VLOOKUP($F124,DECLARATIONS!C$5:D$292,2,FALSE)," "))))</f>
        <v/>
      </c>
      <c r="C124" s="188" t="str">
        <f>IF(ISNA(VLOOKUP($F124,DECLARATIONS!C$5:D$292,2,FALSE)),"",IF(VLOOKUP($F124,DECLARATIONS!C$5:D$292,2,FALSE)="","NOT DECLARED",IF(ISNA(_xlfn.TEXTAFTER(VLOOKUP($F124,DECLARATIONS!C$5:D$292,2,FALSE)," ")),VLOOKUP($F124,DECLARATIONS!C$5:D$292,2,FALSE),_xlfn.TEXTAFTER(VLOOKUP($F124,DECLARATIONS!C$5:D$292,2,FALSE)," "))))</f>
        <v/>
      </c>
      <c r="D124" s="188" t="str">
        <f>IF(ISNA(VLOOKUP($F124,DECLARATIONS!$C$5:$G$292,5,FALSE)),"",IF(VLOOKUP($F124,DECLARATIONS!$C$5:$G$292,5,FALSE)="","NOT DECLARED",VLOOKUP($F124,DECLARATIONS!$C$5:$G$292,5,FALSE)))</f>
        <v/>
      </c>
      <c r="E124" s="188" t="str">
        <f>IF(ISNA(VLOOKUP($F124,DECLARATIONS!$C$5:$F$292,4,FALSE)),"",IF(VLOOKUP($F124,DECLARATIONS!$C$5:$F$292,4,FALSE)="","NOT DECLARED",VLOOKUP($F124,DECLARATIONS!$C$5:$F$292,4,FALSE)&amp;LEFT(VLOOKUP($F124,DECLARATIONS!$C$5:$H$292,6,FALSE))))</f>
        <v/>
      </c>
      <c r="F124" s="91"/>
      <c r="G124" s="195"/>
      <c r="H124" s="188" t="str">
        <f>IF(ISNA(VLOOKUP(F124,DECLARATIONS!C$5:D$292,2,FALSE)),"",IF(VLOOKUP(F124,DECLARATIONS!C$5:D$292,2,FALSE)="","NOT DECLARED",VLOOKUP(F124,DECLARATIONS!C$5:D$292,2,FALSE)))</f>
        <v/>
      </c>
      <c r="I124" s="186">
        <f>IF(LOWER(LEFT(G124,1))="n",1,VLOOKUP(G124,ScoringTable!D$2:I$95,6))</f>
        <v>0</v>
      </c>
      <c r="J124" s="186" t="str" cm="1">
        <f t="array" ref="J124">IF(OR(ISBLANK(G124),G124=0), "", IF(NOT(ISNUMBER(G124)), "Not a valid distance", IF(E124="","", IF(RIGHT(E124)="B", _xlfn.IFS(G124&lt;Data!$Z$9,"...",G124&lt;Data!$AA$9,"Stage 1",G124&lt;Data!$AB$9,"Stage 2",G124&lt;Data!$AC$9,"Stage 3",G124&lt;Data!$AD$9,"Stage 4",G124&lt;Data!$AE$9,"Stage 5",G124&lt;Data!$AF$9,"Stage 6",G124&lt;Data!$AG$9,"Stage 7",G124&lt;Data!$AH$9,"Stage 8",G124&gt;=Data!$AH$9,"Stage 9"), _xlfn.IFS(G124&lt;Data!$Z$20,"...",G124&lt;Data!$AA$20,"Stage 1",G124&lt;Data!$AB$20,"Stage 2",G124&lt;Data!$AC$20,"Stage 3",G124&lt;Data!$AD$20,"Stage 4",G124&lt;Data!$AE$20,"Stage 5",G124&lt;Data!$AF$20,"Stage 6",G124&lt;Data!$AG$20,"Stage 7",G124&lt;Data!$AH$20,"Stage 8",G124&gt;=Data!$AH$20,"Stage 9")))))</f>
        <v/>
      </c>
      <c r="K124" s="266" t="str" cm="1">
        <f t="array" ref="K124">IFERROR(_xlfn.IFNA(
                      _xlfn.IFS(
                      G124="", "",
                      AND(E124="U9B",G124&gt;=Data!$AI$9), "U9 Boys record",
                      AND(E124="U11B",G124&gt;=Data!$AI$15), "U11 Boys record",
                      AND(E124="U9G",G124&gt;=Data!$AI$20), "U9 Girls record",
                      AND(E124="U11G",G124&gt;=Data!$AI$26), "U11 Girls record"
                       ),""), "")</f>
        <v/>
      </c>
    </row>
    <row r="125" spans="1:11" s="11" customFormat="1" ht="16" customHeight="1">
      <c r="A125" s="187" t="s">
        <v>127</v>
      </c>
      <c r="B125" s="188" t="str">
        <f>IF(ISNA(VLOOKUP($F125,DECLARATIONS!C$5:D$292,2,FALSE)),"",IF(VLOOKUP($F125,DECLARATIONS!C$5:D$292,2,FALSE)="","NOT DECLARED",IF(ISNA(_xlfn.TEXTBEFORE(VLOOKUP($F125,DECLARATIONS!C$5:D$292,2,FALSE)," ")),VLOOKUP($F125,DECLARATIONS!C$5:D$292,2,FALSE),_xlfn.TEXTBEFORE(VLOOKUP($F125,DECLARATIONS!C$5:D$292,2,FALSE)," "))))</f>
        <v/>
      </c>
      <c r="C125" s="188" t="str">
        <f>IF(ISNA(VLOOKUP($F125,DECLARATIONS!C$5:D$292,2,FALSE)),"",IF(VLOOKUP($F125,DECLARATIONS!C$5:D$292,2,FALSE)="","NOT DECLARED",IF(ISNA(_xlfn.TEXTAFTER(VLOOKUP($F125,DECLARATIONS!C$5:D$292,2,FALSE)," ")),VLOOKUP($F125,DECLARATIONS!C$5:D$292,2,FALSE),_xlfn.TEXTAFTER(VLOOKUP($F125,DECLARATIONS!C$5:D$292,2,FALSE)," "))))</f>
        <v/>
      </c>
      <c r="D125" s="188" t="str">
        <f>IF(ISNA(VLOOKUP($F125,DECLARATIONS!$C$5:$G$292,5,FALSE)),"",IF(VLOOKUP($F125,DECLARATIONS!$C$5:$G$292,5,FALSE)="","NOT DECLARED",VLOOKUP($F125,DECLARATIONS!$C$5:$G$292,5,FALSE)))</f>
        <v/>
      </c>
      <c r="E125" s="188" t="str">
        <f>IF(ISNA(VLOOKUP($F125,DECLARATIONS!$C$5:$F$292,4,FALSE)),"",IF(VLOOKUP($F125,DECLARATIONS!$C$5:$F$292,4,FALSE)="","NOT DECLARED",VLOOKUP($F125,DECLARATIONS!$C$5:$F$292,4,FALSE)&amp;LEFT(VLOOKUP($F125,DECLARATIONS!$C$5:$H$292,6,FALSE))))</f>
        <v/>
      </c>
      <c r="F125" s="91"/>
      <c r="G125" s="195"/>
      <c r="H125" s="188" t="str">
        <f>IF(ISNA(VLOOKUP(F125,DECLARATIONS!C$5:D$292,2,FALSE)),"",IF(VLOOKUP(F125,DECLARATIONS!C$5:D$292,2,FALSE)="","NOT DECLARED",VLOOKUP(F125,DECLARATIONS!C$5:D$292,2,FALSE)))</f>
        <v/>
      </c>
      <c r="I125" s="186">
        <f>IF(LOWER(LEFT(G125,1))="n",1,VLOOKUP(G125,ScoringTable!D$2:I$95,6))</f>
        <v>0</v>
      </c>
      <c r="J125" s="186" t="str" cm="1">
        <f t="array" ref="J125">IF(OR(ISBLANK(G125),G125=0), "", IF(NOT(ISNUMBER(G125)), "Not a valid distance", IF(E125="","", IF(RIGHT(E125)="B", _xlfn.IFS(G125&lt;Data!$Z$9,"...",G125&lt;Data!$AA$9,"Stage 1",G125&lt;Data!$AB$9,"Stage 2",G125&lt;Data!$AC$9,"Stage 3",G125&lt;Data!$AD$9,"Stage 4",G125&lt;Data!$AE$9,"Stage 5",G125&lt;Data!$AF$9,"Stage 6",G125&lt;Data!$AG$9,"Stage 7",G125&lt;Data!$AH$9,"Stage 8",G125&gt;=Data!$AH$9,"Stage 9"), _xlfn.IFS(G125&lt;Data!$Z$20,"...",G125&lt;Data!$AA$20,"Stage 1",G125&lt;Data!$AB$20,"Stage 2",G125&lt;Data!$AC$20,"Stage 3",G125&lt;Data!$AD$20,"Stage 4",G125&lt;Data!$AE$20,"Stage 5",G125&lt;Data!$AF$20,"Stage 6",G125&lt;Data!$AG$20,"Stage 7",G125&lt;Data!$AH$20,"Stage 8",G125&gt;=Data!$AH$20,"Stage 9")))))</f>
        <v/>
      </c>
      <c r="K125" s="266" t="str" cm="1">
        <f t="array" ref="K125">IFERROR(_xlfn.IFNA(
                      _xlfn.IFS(
                      G125="", "",
                      AND(E125="U9B",G125&gt;=Data!$AI$9), "U9 Boys record",
                      AND(E125="U11B",G125&gt;=Data!$AI$15), "U11 Boys record",
                      AND(E125="U9G",G125&gt;=Data!$AI$20), "U9 Girls record",
                      AND(E125="U11G",G125&gt;=Data!$AI$26), "U11 Girls record"
                       ),""), "")</f>
        <v/>
      </c>
    </row>
    <row r="126" spans="1:11" s="11" customFormat="1" ht="16" customHeight="1">
      <c r="A126" s="187" t="s">
        <v>127</v>
      </c>
      <c r="B126" s="188" t="str">
        <f>IF(ISNA(VLOOKUP($F126,DECLARATIONS!C$5:D$292,2,FALSE)),"",IF(VLOOKUP($F126,DECLARATIONS!C$5:D$292,2,FALSE)="","NOT DECLARED",IF(ISNA(_xlfn.TEXTBEFORE(VLOOKUP($F126,DECLARATIONS!C$5:D$292,2,FALSE)," ")),VLOOKUP($F126,DECLARATIONS!C$5:D$292,2,FALSE),_xlfn.TEXTBEFORE(VLOOKUP($F126,DECLARATIONS!C$5:D$292,2,FALSE)," "))))</f>
        <v/>
      </c>
      <c r="C126" s="188" t="str">
        <f>IF(ISNA(VLOOKUP($F126,DECLARATIONS!C$5:D$292,2,FALSE)),"",IF(VLOOKUP($F126,DECLARATIONS!C$5:D$292,2,FALSE)="","NOT DECLARED",IF(ISNA(_xlfn.TEXTAFTER(VLOOKUP($F126,DECLARATIONS!C$5:D$292,2,FALSE)," ")),VLOOKUP($F126,DECLARATIONS!C$5:D$292,2,FALSE),_xlfn.TEXTAFTER(VLOOKUP($F126,DECLARATIONS!C$5:D$292,2,FALSE)," "))))</f>
        <v/>
      </c>
      <c r="D126" s="188" t="str">
        <f>IF(ISNA(VLOOKUP($F126,DECLARATIONS!$C$5:$G$292,5,FALSE)),"",IF(VLOOKUP($F126,DECLARATIONS!$C$5:$G$292,5,FALSE)="","NOT DECLARED",VLOOKUP($F126,DECLARATIONS!$C$5:$G$292,5,FALSE)))</f>
        <v/>
      </c>
      <c r="E126" s="188" t="str">
        <f>IF(ISNA(VLOOKUP($F126,DECLARATIONS!$C$5:$F$292,4,FALSE)),"",IF(VLOOKUP($F126,DECLARATIONS!$C$5:$F$292,4,FALSE)="","NOT DECLARED",VLOOKUP($F126,DECLARATIONS!$C$5:$F$292,4,FALSE)&amp;LEFT(VLOOKUP($F126,DECLARATIONS!$C$5:$H$292,6,FALSE))))</f>
        <v/>
      </c>
      <c r="F126" s="91"/>
      <c r="G126" s="195"/>
      <c r="H126" s="188" t="str">
        <f>IF(ISNA(VLOOKUP(F126,DECLARATIONS!C$5:D$292,2,FALSE)),"",IF(VLOOKUP(F126,DECLARATIONS!C$5:D$292,2,FALSE)="","NOT DECLARED",VLOOKUP(F126,DECLARATIONS!C$5:D$292,2,FALSE)))</f>
        <v/>
      </c>
      <c r="I126" s="186">
        <f>IF(LOWER(LEFT(G126,1))="n",1,VLOOKUP(G126,ScoringTable!D$2:I$95,6))</f>
        <v>0</v>
      </c>
      <c r="J126" s="186" t="str" cm="1">
        <f t="array" ref="J126">IF(OR(ISBLANK(G126),G126=0), "", IF(NOT(ISNUMBER(G126)), "Not a valid distance", IF(E126="","", IF(RIGHT(E126)="B", _xlfn.IFS(G126&lt;Data!$Z$9,"...",G126&lt;Data!$AA$9,"Stage 1",G126&lt;Data!$AB$9,"Stage 2",G126&lt;Data!$AC$9,"Stage 3",G126&lt;Data!$AD$9,"Stage 4",G126&lt;Data!$AE$9,"Stage 5",G126&lt;Data!$AF$9,"Stage 6",G126&lt;Data!$AG$9,"Stage 7",G126&lt;Data!$AH$9,"Stage 8",G126&gt;=Data!$AH$9,"Stage 9"), _xlfn.IFS(G126&lt;Data!$Z$20,"...",G126&lt;Data!$AA$20,"Stage 1",G126&lt;Data!$AB$20,"Stage 2",G126&lt;Data!$AC$20,"Stage 3",G126&lt;Data!$AD$20,"Stage 4",G126&lt;Data!$AE$20,"Stage 5",G126&lt;Data!$AF$20,"Stage 6",G126&lt;Data!$AG$20,"Stage 7",G126&lt;Data!$AH$20,"Stage 8",G126&gt;=Data!$AH$20,"Stage 9")))))</f>
        <v/>
      </c>
      <c r="K126" s="266" t="str" cm="1">
        <f t="array" ref="K126">IFERROR(_xlfn.IFNA(
                      _xlfn.IFS(
                      G126="", "",
                      AND(E126="U9B",G126&gt;=Data!$AI$9), "U9 Boys record",
                      AND(E126="U11B",G126&gt;=Data!$AI$15), "U11 Boys record",
                      AND(E126="U9G",G126&gt;=Data!$AI$20), "U9 Girls record",
                      AND(E126="U11G",G126&gt;=Data!$AI$26), "U11 Girls record"
                       ),""), "")</f>
        <v/>
      </c>
    </row>
    <row r="127" spans="1:11" s="11" customFormat="1" ht="16" customHeight="1">
      <c r="A127" s="187" t="s">
        <v>127</v>
      </c>
      <c r="B127" s="188" t="str">
        <f>IF(ISNA(VLOOKUP($F127,DECLARATIONS!C$5:D$292,2,FALSE)),"",IF(VLOOKUP($F127,DECLARATIONS!C$5:D$292,2,FALSE)="","NOT DECLARED",IF(ISNA(_xlfn.TEXTBEFORE(VLOOKUP($F127,DECLARATIONS!C$5:D$292,2,FALSE)," ")),VLOOKUP($F127,DECLARATIONS!C$5:D$292,2,FALSE),_xlfn.TEXTBEFORE(VLOOKUP($F127,DECLARATIONS!C$5:D$292,2,FALSE)," "))))</f>
        <v/>
      </c>
      <c r="C127" s="188" t="str">
        <f>IF(ISNA(VLOOKUP($F127,DECLARATIONS!C$5:D$292,2,FALSE)),"",IF(VLOOKUP($F127,DECLARATIONS!C$5:D$292,2,FALSE)="","NOT DECLARED",IF(ISNA(_xlfn.TEXTAFTER(VLOOKUP($F127,DECLARATIONS!C$5:D$292,2,FALSE)," ")),VLOOKUP($F127,DECLARATIONS!C$5:D$292,2,FALSE),_xlfn.TEXTAFTER(VLOOKUP($F127,DECLARATIONS!C$5:D$292,2,FALSE)," "))))</f>
        <v/>
      </c>
      <c r="D127" s="188" t="str">
        <f>IF(ISNA(VLOOKUP($F127,DECLARATIONS!$C$5:$G$292,5,FALSE)),"",IF(VLOOKUP($F127,DECLARATIONS!$C$5:$G$292,5,FALSE)="","NOT DECLARED",VLOOKUP($F127,DECLARATIONS!$C$5:$G$292,5,FALSE)))</f>
        <v/>
      </c>
      <c r="E127" s="188" t="str">
        <f>IF(ISNA(VLOOKUP($F127,DECLARATIONS!$C$5:$F$292,4,FALSE)),"",IF(VLOOKUP($F127,DECLARATIONS!$C$5:$F$292,4,FALSE)="","NOT DECLARED",VLOOKUP($F127,DECLARATIONS!$C$5:$F$292,4,FALSE)&amp;LEFT(VLOOKUP($F127,DECLARATIONS!$C$5:$H$292,6,FALSE))))</f>
        <v/>
      </c>
      <c r="F127" s="91"/>
      <c r="G127" s="195"/>
      <c r="H127" s="188" t="str">
        <f>IF(ISNA(VLOOKUP(F127,DECLARATIONS!C$5:D$292,2,FALSE)),"",IF(VLOOKUP(F127,DECLARATIONS!C$5:D$292,2,FALSE)="","NOT DECLARED",VLOOKUP(F127,DECLARATIONS!C$5:D$292,2,FALSE)))</f>
        <v/>
      </c>
      <c r="I127" s="186">
        <f>IF(LOWER(LEFT(G127,1))="n",1,VLOOKUP(G127,ScoringTable!D$2:I$95,6))</f>
        <v>0</v>
      </c>
      <c r="J127" s="186" t="str" cm="1">
        <f t="array" ref="J127">IF(OR(ISBLANK(G127),G127=0), "", IF(NOT(ISNUMBER(G127)), "Not a valid distance", IF(E127="","", IF(RIGHT(E127)="B", _xlfn.IFS(G127&lt;Data!$Z$9,"...",G127&lt;Data!$AA$9,"Stage 1",G127&lt;Data!$AB$9,"Stage 2",G127&lt;Data!$AC$9,"Stage 3",G127&lt;Data!$AD$9,"Stage 4",G127&lt;Data!$AE$9,"Stage 5",G127&lt;Data!$AF$9,"Stage 6",G127&lt;Data!$AG$9,"Stage 7",G127&lt;Data!$AH$9,"Stage 8",G127&gt;=Data!$AH$9,"Stage 9"), _xlfn.IFS(G127&lt;Data!$Z$20,"...",G127&lt;Data!$AA$20,"Stage 1",G127&lt;Data!$AB$20,"Stage 2",G127&lt;Data!$AC$20,"Stage 3",G127&lt;Data!$AD$20,"Stage 4",G127&lt;Data!$AE$20,"Stage 5",G127&lt;Data!$AF$20,"Stage 6",G127&lt;Data!$AG$20,"Stage 7",G127&lt;Data!$AH$20,"Stage 8",G127&gt;=Data!$AH$20,"Stage 9")))))</f>
        <v/>
      </c>
      <c r="K127" s="266" t="str" cm="1">
        <f t="array" ref="K127">IFERROR(_xlfn.IFNA(
                      _xlfn.IFS(
                      G127="", "",
                      AND(E127="U9B",G127&gt;=Data!$AI$9), "U9 Boys record",
                      AND(E127="U11B",G127&gt;=Data!$AI$15), "U11 Boys record",
                      AND(E127="U9G",G127&gt;=Data!$AI$20), "U9 Girls record",
                      AND(E127="U11G",G127&gt;=Data!$AI$26), "U11 Girls record"
                       ),""), "")</f>
        <v/>
      </c>
    </row>
    <row r="128" spans="1:11" s="11" customFormat="1" ht="16" customHeight="1">
      <c r="A128" s="187" t="s">
        <v>127</v>
      </c>
      <c r="B128" s="188" t="str">
        <f>IF(ISNA(VLOOKUP($F128,DECLARATIONS!C$5:D$292,2,FALSE)),"",IF(VLOOKUP($F128,DECLARATIONS!C$5:D$292,2,FALSE)="","NOT DECLARED",IF(ISNA(_xlfn.TEXTBEFORE(VLOOKUP($F128,DECLARATIONS!C$5:D$292,2,FALSE)," ")),VLOOKUP($F128,DECLARATIONS!C$5:D$292,2,FALSE),_xlfn.TEXTBEFORE(VLOOKUP($F128,DECLARATIONS!C$5:D$292,2,FALSE)," "))))</f>
        <v/>
      </c>
      <c r="C128" s="188" t="str">
        <f>IF(ISNA(VLOOKUP($F128,DECLARATIONS!C$5:D$292,2,FALSE)),"",IF(VLOOKUP($F128,DECLARATIONS!C$5:D$292,2,FALSE)="","NOT DECLARED",IF(ISNA(_xlfn.TEXTAFTER(VLOOKUP($F128,DECLARATIONS!C$5:D$292,2,FALSE)," ")),VLOOKUP($F128,DECLARATIONS!C$5:D$292,2,FALSE),_xlfn.TEXTAFTER(VLOOKUP($F128,DECLARATIONS!C$5:D$292,2,FALSE)," "))))</f>
        <v/>
      </c>
      <c r="D128" s="188" t="str">
        <f>IF(ISNA(VLOOKUP($F128,DECLARATIONS!$C$5:$G$292,5,FALSE)),"",IF(VLOOKUP($F128,DECLARATIONS!$C$5:$G$292,5,FALSE)="","NOT DECLARED",VLOOKUP($F128,DECLARATIONS!$C$5:$G$292,5,FALSE)))</f>
        <v/>
      </c>
      <c r="E128" s="188" t="str">
        <f>IF(ISNA(VLOOKUP($F128,DECLARATIONS!$C$5:$F$292,4,FALSE)),"",IF(VLOOKUP($F128,DECLARATIONS!$C$5:$F$292,4,FALSE)="","NOT DECLARED",VLOOKUP($F128,DECLARATIONS!$C$5:$F$292,4,FALSE)&amp;LEFT(VLOOKUP($F128,DECLARATIONS!$C$5:$H$292,6,FALSE))))</f>
        <v/>
      </c>
      <c r="F128" s="91"/>
      <c r="G128" s="195"/>
      <c r="H128" s="188" t="str">
        <f>IF(ISNA(VLOOKUP(F128,DECLARATIONS!C$5:D$292,2,FALSE)),"",IF(VLOOKUP(F128,DECLARATIONS!C$5:D$292,2,FALSE)="","NOT DECLARED",VLOOKUP(F128,DECLARATIONS!C$5:D$292,2,FALSE)))</f>
        <v/>
      </c>
      <c r="I128" s="186">
        <f>IF(LOWER(LEFT(G128,1))="n",1,VLOOKUP(G128,ScoringTable!D$2:I$95,6))</f>
        <v>0</v>
      </c>
      <c r="J128" s="186" t="str" cm="1">
        <f t="array" ref="J128">IF(OR(ISBLANK(G128),G128=0), "", IF(NOT(ISNUMBER(G128)), "Not a valid distance", IF(E128="","", IF(RIGHT(E128)="B", _xlfn.IFS(G128&lt;Data!$Z$9,"...",G128&lt;Data!$AA$9,"Stage 1",G128&lt;Data!$AB$9,"Stage 2",G128&lt;Data!$AC$9,"Stage 3",G128&lt;Data!$AD$9,"Stage 4",G128&lt;Data!$AE$9,"Stage 5",G128&lt;Data!$AF$9,"Stage 6",G128&lt;Data!$AG$9,"Stage 7",G128&lt;Data!$AH$9,"Stage 8",G128&gt;=Data!$AH$9,"Stage 9"), _xlfn.IFS(G128&lt;Data!$Z$20,"...",G128&lt;Data!$AA$20,"Stage 1",G128&lt;Data!$AB$20,"Stage 2",G128&lt;Data!$AC$20,"Stage 3",G128&lt;Data!$AD$20,"Stage 4",G128&lt;Data!$AE$20,"Stage 5",G128&lt;Data!$AF$20,"Stage 6",G128&lt;Data!$AG$20,"Stage 7",G128&lt;Data!$AH$20,"Stage 8",G128&gt;=Data!$AH$20,"Stage 9")))))</f>
        <v/>
      </c>
      <c r="K128" s="266" t="str" cm="1">
        <f t="array" ref="K128">IFERROR(_xlfn.IFNA(
                      _xlfn.IFS(
                      G128="", "",
                      AND(E128="U9B",G128&gt;=Data!$AI$9), "U9 Boys record",
                      AND(E128="U11B",G128&gt;=Data!$AI$15), "U11 Boys record",
                      AND(E128="U9G",G128&gt;=Data!$AI$20), "U9 Girls record",
                      AND(E128="U11G",G128&gt;=Data!$AI$26), "U11 Girls record"
                       ),""), "")</f>
        <v/>
      </c>
    </row>
    <row r="129" spans="1:11" s="11" customFormat="1" ht="16" customHeight="1">
      <c r="A129" s="187" t="s">
        <v>127</v>
      </c>
      <c r="B129" s="188" t="str">
        <f>IF(ISNA(VLOOKUP($F129,DECLARATIONS!C$5:D$292,2,FALSE)),"",IF(VLOOKUP($F129,DECLARATIONS!C$5:D$292,2,FALSE)="","NOT DECLARED",IF(ISNA(_xlfn.TEXTBEFORE(VLOOKUP($F129,DECLARATIONS!C$5:D$292,2,FALSE)," ")),VLOOKUP($F129,DECLARATIONS!C$5:D$292,2,FALSE),_xlfn.TEXTBEFORE(VLOOKUP($F129,DECLARATIONS!C$5:D$292,2,FALSE)," "))))</f>
        <v/>
      </c>
      <c r="C129" s="188" t="str">
        <f>IF(ISNA(VLOOKUP($F129,DECLARATIONS!C$5:D$292,2,FALSE)),"",IF(VLOOKUP($F129,DECLARATIONS!C$5:D$292,2,FALSE)="","NOT DECLARED",IF(ISNA(_xlfn.TEXTAFTER(VLOOKUP($F129,DECLARATIONS!C$5:D$292,2,FALSE)," ")),VLOOKUP($F129,DECLARATIONS!C$5:D$292,2,FALSE),_xlfn.TEXTAFTER(VLOOKUP($F129,DECLARATIONS!C$5:D$292,2,FALSE)," "))))</f>
        <v/>
      </c>
      <c r="D129" s="188" t="str">
        <f>IF(ISNA(VLOOKUP($F129,DECLARATIONS!$C$5:$G$292,5,FALSE)),"",IF(VLOOKUP($F129,DECLARATIONS!$C$5:$G$292,5,FALSE)="","NOT DECLARED",VLOOKUP($F129,DECLARATIONS!$C$5:$G$292,5,FALSE)))</f>
        <v/>
      </c>
      <c r="E129" s="188" t="str">
        <f>IF(ISNA(VLOOKUP($F129,DECLARATIONS!$C$5:$F$292,4,FALSE)),"",IF(VLOOKUP($F129,DECLARATIONS!$C$5:$F$292,4,FALSE)="","NOT DECLARED",VLOOKUP($F129,DECLARATIONS!$C$5:$F$292,4,FALSE)&amp;LEFT(VLOOKUP($F129,DECLARATIONS!$C$5:$H$292,6,FALSE))))</f>
        <v/>
      </c>
      <c r="F129" s="91"/>
      <c r="G129" s="195"/>
      <c r="H129" s="188" t="str">
        <f>IF(ISNA(VLOOKUP(F129,DECLARATIONS!C$5:D$292,2,FALSE)),"",IF(VLOOKUP(F129,DECLARATIONS!C$5:D$292,2,FALSE)="","NOT DECLARED",VLOOKUP(F129,DECLARATIONS!C$5:D$292,2,FALSE)))</f>
        <v/>
      </c>
      <c r="I129" s="186">
        <f>IF(LOWER(LEFT(G129,1))="n",1,VLOOKUP(G129,ScoringTable!D$2:I$95,6))</f>
        <v>0</v>
      </c>
      <c r="J129" s="186" t="str" cm="1">
        <f t="array" ref="J129">IF(OR(ISBLANK(G129),G129=0), "", IF(NOT(ISNUMBER(G129)), "Not a valid distance", IF(E129="","", IF(RIGHT(E129)="B", _xlfn.IFS(G129&lt;Data!$Z$9,"...",G129&lt;Data!$AA$9,"Stage 1",G129&lt;Data!$AB$9,"Stage 2",G129&lt;Data!$AC$9,"Stage 3",G129&lt;Data!$AD$9,"Stage 4",G129&lt;Data!$AE$9,"Stage 5",G129&lt;Data!$AF$9,"Stage 6",G129&lt;Data!$AG$9,"Stage 7",G129&lt;Data!$AH$9,"Stage 8",G129&gt;=Data!$AH$9,"Stage 9"), _xlfn.IFS(G129&lt;Data!$Z$20,"...",G129&lt;Data!$AA$20,"Stage 1",G129&lt;Data!$AB$20,"Stage 2",G129&lt;Data!$AC$20,"Stage 3",G129&lt;Data!$AD$20,"Stage 4",G129&lt;Data!$AE$20,"Stage 5",G129&lt;Data!$AF$20,"Stage 6",G129&lt;Data!$AG$20,"Stage 7",G129&lt;Data!$AH$20,"Stage 8",G129&gt;=Data!$AH$20,"Stage 9")))))</f>
        <v/>
      </c>
      <c r="K129" s="266" t="str" cm="1">
        <f t="array" ref="K129">IFERROR(_xlfn.IFNA(
                      _xlfn.IFS(
                      G129="", "",
                      AND(E129="U9B",G129&gt;=Data!$AI$9), "U9 Boys record",
                      AND(E129="U11B",G129&gt;=Data!$AI$15), "U11 Boys record",
                      AND(E129="U9G",G129&gt;=Data!$AI$20), "U9 Girls record",
                      AND(E129="U11G",G129&gt;=Data!$AI$26), "U11 Girls record"
                       ),""), "")</f>
        <v/>
      </c>
    </row>
    <row r="130" spans="1:11" s="11" customFormat="1" ht="16" customHeight="1">
      <c r="A130" s="187" t="s">
        <v>127</v>
      </c>
      <c r="B130" s="188" t="str">
        <f>IF(ISNA(VLOOKUP($F130,DECLARATIONS!C$5:D$292,2,FALSE)),"",IF(VLOOKUP($F130,DECLARATIONS!C$5:D$292,2,FALSE)="","NOT DECLARED",IF(ISNA(_xlfn.TEXTBEFORE(VLOOKUP($F130,DECLARATIONS!C$5:D$292,2,FALSE)," ")),VLOOKUP($F130,DECLARATIONS!C$5:D$292,2,FALSE),_xlfn.TEXTBEFORE(VLOOKUP($F130,DECLARATIONS!C$5:D$292,2,FALSE)," "))))</f>
        <v/>
      </c>
      <c r="C130" s="188" t="str">
        <f>IF(ISNA(VLOOKUP($F130,DECLARATIONS!C$5:D$292,2,FALSE)),"",IF(VLOOKUP($F130,DECLARATIONS!C$5:D$292,2,FALSE)="","NOT DECLARED",IF(ISNA(_xlfn.TEXTAFTER(VLOOKUP($F130,DECLARATIONS!C$5:D$292,2,FALSE)," ")),VLOOKUP($F130,DECLARATIONS!C$5:D$292,2,FALSE),_xlfn.TEXTAFTER(VLOOKUP($F130,DECLARATIONS!C$5:D$292,2,FALSE)," "))))</f>
        <v/>
      </c>
      <c r="D130" s="188" t="str">
        <f>IF(ISNA(VLOOKUP($F130,DECLARATIONS!$C$5:$G$292,5,FALSE)),"",IF(VLOOKUP($F130,DECLARATIONS!$C$5:$G$292,5,FALSE)="","NOT DECLARED",VLOOKUP($F130,DECLARATIONS!$C$5:$G$292,5,FALSE)))</f>
        <v/>
      </c>
      <c r="E130" s="188" t="str">
        <f>IF(ISNA(VLOOKUP($F130,DECLARATIONS!$C$5:$F$292,4,FALSE)),"",IF(VLOOKUP($F130,DECLARATIONS!$C$5:$F$292,4,FALSE)="","NOT DECLARED",VLOOKUP($F130,DECLARATIONS!$C$5:$F$292,4,FALSE)&amp;LEFT(VLOOKUP($F130,DECLARATIONS!$C$5:$H$292,6,FALSE))))</f>
        <v/>
      </c>
      <c r="F130" s="91"/>
      <c r="G130" s="195"/>
      <c r="H130" s="188" t="str">
        <f>IF(ISNA(VLOOKUP(F130,DECLARATIONS!C$5:D$292,2,FALSE)),"",IF(VLOOKUP(F130,DECLARATIONS!C$5:D$292,2,FALSE)="","NOT DECLARED",VLOOKUP(F130,DECLARATIONS!C$5:D$292,2,FALSE)))</f>
        <v/>
      </c>
      <c r="I130" s="186">
        <f>IF(LOWER(LEFT(G130,1))="n",1,VLOOKUP(G130,ScoringTable!D$2:I$95,6))</f>
        <v>0</v>
      </c>
      <c r="J130" s="186" t="str" cm="1">
        <f t="array" ref="J130">IF(OR(ISBLANK(G130),G130=0), "", IF(NOT(ISNUMBER(G130)), "Not a valid distance", IF(E130="","", IF(RIGHT(E130)="B", _xlfn.IFS(G130&lt;Data!$Z$9,"...",G130&lt;Data!$AA$9,"Stage 1",G130&lt;Data!$AB$9,"Stage 2",G130&lt;Data!$AC$9,"Stage 3",G130&lt;Data!$AD$9,"Stage 4",G130&lt;Data!$AE$9,"Stage 5",G130&lt;Data!$AF$9,"Stage 6",G130&lt;Data!$AG$9,"Stage 7",G130&lt;Data!$AH$9,"Stage 8",G130&gt;=Data!$AH$9,"Stage 9"), _xlfn.IFS(G130&lt;Data!$Z$20,"...",G130&lt;Data!$AA$20,"Stage 1",G130&lt;Data!$AB$20,"Stage 2",G130&lt;Data!$AC$20,"Stage 3",G130&lt;Data!$AD$20,"Stage 4",G130&lt;Data!$AE$20,"Stage 5",G130&lt;Data!$AF$20,"Stage 6",G130&lt;Data!$AG$20,"Stage 7",G130&lt;Data!$AH$20,"Stage 8",G130&gt;=Data!$AH$20,"Stage 9")))))</f>
        <v/>
      </c>
      <c r="K130" s="266" t="str" cm="1">
        <f t="array" ref="K130">IFERROR(_xlfn.IFNA(
                      _xlfn.IFS(
                      G130="", "",
                      AND(E130="U9B",G130&gt;=Data!$AI$9), "U9 Boys record",
                      AND(E130="U11B",G130&gt;=Data!$AI$15), "U11 Boys record",
                      AND(E130="U9G",G130&gt;=Data!$AI$20), "U9 Girls record",
                      AND(E130="U11G",G130&gt;=Data!$AI$26), "U11 Girls record"
                       ),""), "")</f>
        <v/>
      </c>
    </row>
    <row r="131" spans="1:11" s="11" customFormat="1" ht="16" customHeight="1">
      <c r="A131" s="187" t="s">
        <v>127</v>
      </c>
      <c r="B131" s="188" t="str">
        <f>IF(ISNA(VLOOKUP($F131,DECLARATIONS!C$5:D$292,2,FALSE)),"",IF(VLOOKUP($F131,DECLARATIONS!C$5:D$292,2,FALSE)="","NOT DECLARED",IF(ISNA(_xlfn.TEXTBEFORE(VLOOKUP($F131,DECLARATIONS!C$5:D$292,2,FALSE)," ")),VLOOKUP($F131,DECLARATIONS!C$5:D$292,2,FALSE),_xlfn.TEXTBEFORE(VLOOKUP($F131,DECLARATIONS!C$5:D$292,2,FALSE)," "))))</f>
        <v/>
      </c>
      <c r="C131" s="188" t="str">
        <f>IF(ISNA(VLOOKUP($F131,DECLARATIONS!C$5:D$292,2,FALSE)),"",IF(VLOOKUP($F131,DECLARATIONS!C$5:D$292,2,FALSE)="","NOT DECLARED",IF(ISNA(_xlfn.TEXTAFTER(VLOOKUP($F131,DECLARATIONS!C$5:D$292,2,FALSE)," ")),VLOOKUP($F131,DECLARATIONS!C$5:D$292,2,FALSE),_xlfn.TEXTAFTER(VLOOKUP($F131,DECLARATIONS!C$5:D$292,2,FALSE)," "))))</f>
        <v/>
      </c>
      <c r="D131" s="188" t="str">
        <f>IF(ISNA(VLOOKUP($F131,DECLARATIONS!$C$5:$G$292,5,FALSE)),"",IF(VLOOKUP($F131,DECLARATIONS!$C$5:$G$292,5,FALSE)="","NOT DECLARED",VLOOKUP($F131,DECLARATIONS!$C$5:$G$292,5,FALSE)))</f>
        <v/>
      </c>
      <c r="E131" s="188" t="str">
        <f>IF(ISNA(VLOOKUP($F131,DECLARATIONS!$C$5:$F$292,4,FALSE)),"",IF(VLOOKUP($F131,DECLARATIONS!$C$5:$F$292,4,FALSE)="","NOT DECLARED",VLOOKUP($F131,DECLARATIONS!$C$5:$F$292,4,FALSE)&amp;LEFT(VLOOKUP($F131,DECLARATIONS!$C$5:$H$292,6,FALSE))))</f>
        <v/>
      </c>
      <c r="F131" s="91"/>
      <c r="G131" s="195"/>
      <c r="H131" s="188" t="str">
        <f>IF(ISNA(VLOOKUP(F131,DECLARATIONS!C$5:D$292,2,FALSE)),"",IF(VLOOKUP(F131,DECLARATIONS!C$5:D$292,2,FALSE)="","NOT DECLARED",VLOOKUP(F131,DECLARATIONS!C$5:D$292,2,FALSE)))</f>
        <v/>
      </c>
      <c r="I131" s="186">
        <f>IF(LOWER(LEFT(G131,1))="n",1,VLOOKUP(G131,ScoringTable!D$2:I$95,6))</f>
        <v>0</v>
      </c>
      <c r="J131" s="186" t="str" cm="1">
        <f t="array" ref="J131">IF(OR(ISBLANK(G131),G131=0), "", IF(NOT(ISNUMBER(G131)), "Not a valid distance", IF(E131="","", IF(RIGHT(E131)="B", _xlfn.IFS(G131&lt;Data!$Z$9,"...",G131&lt;Data!$AA$9,"Stage 1",G131&lt;Data!$AB$9,"Stage 2",G131&lt;Data!$AC$9,"Stage 3",G131&lt;Data!$AD$9,"Stage 4",G131&lt;Data!$AE$9,"Stage 5",G131&lt;Data!$AF$9,"Stage 6",G131&lt;Data!$AG$9,"Stage 7",G131&lt;Data!$AH$9,"Stage 8",G131&gt;=Data!$AH$9,"Stage 9"), _xlfn.IFS(G131&lt;Data!$Z$20,"...",G131&lt;Data!$AA$20,"Stage 1",G131&lt;Data!$AB$20,"Stage 2",G131&lt;Data!$AC$20,"Stage 3",G131&lt;Data!$AD$20,"Stage 4",G131&lt;Data!$AE$20,"Stage 5",G131&lt;Data!$AF$20,"Stage 6",G131&lt;Data!$AG$20,"Stage 7",G131&lt;Data!$AH$20,"Stage 8",G131&gt;=Data!$AH$20,"Stage 9")))))</f>
        <v/>
      </c>
      <c r="K131" s="266" t="str" cm="1">
        <f t="array" ref="K131">IFERROR(_xlfn.IFNA(
                      _xlfn.IFS(
                      G131="", "",
                      AND(E131="U9B",G131&gt;=Data!$AI$9), "U9 Boys record",
                      AND(E131="U11B",G131&gt;=Data!$AI$15), "U11 Boys record",
                      AND(E131="U9G",G131&gt;=Data!$AI$20), "U9 Girls record",
                      AND(E131="U11G",G131&gt;=Data!$AI$26), "U11 Girls record"
                       ),""), "")</f>
        <v/>
      </c>
    </row>
    <row r="132" spans="1:11" s="11" customFormat="1" ht="16" customHeight="1">
      <c r="A132" s="187" t="s">
        <v>127</v>
      </c>
      <c r="B132" s="188" t="str">
        <f>IF(ISNA(VLOOKUP($F132,DECLARATIONS!C$5:D$292,2,FALSE)),"",IF(VLOOKUP($F132,DECLARATIONS!C$5:D$292,2,FALSE)="","NOT DECLARED",IF(ISNA(_xlfn.TEXTBEFORE(VLOOKUP($F132,DECLARATIONS!C$5:D$292,2,FALSE)," ")),VLOOKUP($F132,DECLARATIONS!C$5:D$292,2,FALSE),_xlfn.TEXTBEFORE(VLOOKUP($F132,DECLARATIONS!C$5:D$292,2,FALSE)," "))))</f>
        <v/>
      </c>
      <c r="C132" s="188" t="str">
        <f>IF(ISNA(VLOOKUP($F132,DECLARATIONS!C$5:D$292,2,FALSE)),"",IF(VLOOKUP($F132,DECLARATIONS!C$5:D$292,2,FALSE)="","NOT DECLARED",IF(ISNA(_xlfn.TEXTAFTER(VLOOKUP($F132,DECLARATIONS!C$5:D$292,2,FALSE)," ")),VLOOKUP($F132,DECLARATIONS!C$5:D$292,2,FALSE),_xlfn.TEXTAFTER(VLOOKUP($F132,DECLARATIONS!C$5:D$292,2,FALSE)," "))))</f>
        <v/>
      </c>
      <c r="D132" s="188" t="str">
        <f>IF(ISNA(VLOOKUP($F132,DECLARATIONS!$C$5:$G$292,5,FALSE)),"",IF(VLOOKUP($F132,DECLARATIONS!$C$5:$G$292,5,FALSE)="","NOT DECLARED",VLOOKUP($F132,DECLARATIONS!$C$5:$G$292,5,FALSE)))</f>
        <v/>
      </c>
      <c r="E132" s="188" t="str">
        <f>IF(ISNA(VLOOKUP($F132,DECLARATIONS!$C$5:$F$292,4,FALSE)),"",IF(VLOOKUP($F132,DECLARATIONS!$C$5:$F$292,4,FALSE)="","NOT DECLARED",VLOOKUP($F132,DECLARATIONS!$C$5:$F$292,4,FALSE)&amp;LEFT(VLOOKUP($F132,DECLARATIONS!$C$5:$H$292,6,FALSE))))</f>
        <v/>
      </c>
      <c r="F132" s="91"/>
      <c r="G132" s="195"/>
      <c r="H132" s="188" t="str">
        <f>IF(ISNA(VLOOKUP(F132,DECLARATIONS!C$5:D$292,2,FALSE)),"",IF(VLOOKUP(F132,DECLARATIONS!C$5:D$292,2,FALSE)="","NOT DECLARED",VLOOKUP(F132,DECLARATIONS!C$5:D$292,2,FALSE)))</f>
        <v/>
      </c>
      <c r="I132" s="186">
        <f>IF(LOWER(LEFT(G132,1))="n",1,VLOOKUP(G132,ScoringTable!D$2:I$95,6))</f>
        <v>0</v>
      </c>
      <c r="J132" s="186" t="str" cm="1">
        <f t="array" ref="J132">IF(OR(ISBLANK(G132),G132=0), "", IF(NOT(ISNUMBER(G132)), "Not a valid distance", IF(E132="","", IF(RIGHT(E132)="B", _xlfn.IFS(G132&lt;Data!$Z$9,"...",G132&lt;Data!$AA$9,"Stage 1",G132&lt;Data!$AB$9,"Stage 2",G132&lt;Data!$AC$9,"Stage 3",G132&lt;Data!$AD$9,"Stage 4",G132&lt;Data!$AE$9,"Stage 5",G132&lt;Data!$AF$9,"Stage 6",G132&lt;Data!$AG$9,"Stage 7",G132&lt;Data!$AH$9,"Stage 8",G132&gt;=Data!$AH$9,"Stage 9"), _xlfn.IFS(G132&lt;Data!$Z$20,"...",G132&lt;Data!$AA$20,"Stage 1",G132&lt;Data!$AB$20,"Stage 2",G132&lt;Data!$AC$20,"Stage 3",G132&lt;Data!$AD$20,"Stage 4",G132&lt;Data!$AE$20,"Stage 5",G132&lt;Data!$AF$20,"Stage 6",G132&lt;Data!$AG$20,"Stage 7",G132&lt;Data!$AH$20,"Stage 8",G132&gt;=Data!$AH$20,"Stage 9")))))</f>
        <v/>
      </c>
      <c r="K132" s="266" t="str" cm="1">
        <f t="array" ref="K132">IFERROR(_xlfn.IFNA(
                      _xlfn.IFS(
                      G132="", "",
                      AND(E132="U9B",G132&gt;=Data!$AI$9), "U9 Boys record",
                      AND(E132="U11B",G132&gt;=Data!$AI$15), "U11 Boys record",
                      AND(E132="U9G",G132&gt;=Data!$AI$20), "U9 Girls record",
                      AND(E132="U11G",G132&gt;=Data!$AI$26), "U11 Girls record"
                       ),""), "")</f>
        <v/>
      </c>
    </row>
    <row r="133" spans="1:11" s="11" customFormat="1" ht="16" customHeight="1">
      <c r="A133" s="187" t="s">
        <v>127</v>
      </c>
      <c r="B133" s="188" t="str">
        <f>IF(ISNA(VLOOKUP($F133,DECLARATIONS!C$5:D$292,2,FALSE)),"",IF(VLOOKUP($F133,DECLARATIONS!C$5:D$292,2,FALSE)="","NOT DECLARED",IF(ISNA(_xlfn.TEXTBEFORE(VLOOKUP($F133,DECLARATIONS!C$5:D$292,2,FALSE)," ")),VLOOKUP($F133,DECLARATIONS!C$5:D$292,2,FALSE),_xlfn.TEXTBEFORE(VLOOKUP($F133,DECLARATIONS!C$5:D$292,2,FALSE)," "))))</f>
        <v/>
      </c>
      <c r="C133" s="188" t="str">
        <f>IF(ISNA(VLOOKUP($F133,DECLARATIONS!C$5:D$292,2,FALSE)),"",IF(VLOOKUP($F133,DECLARATIONS!C$5:D$292,2,FALSE)="","NOT DECLARED",IF(ISNA(_xlfn.TEXTAFTER(VLOOKUP($F133,DECLARATIONS!C$5:D$292,2,FALSE)," ")),VLOOKUP($F133,DECLARATIONS!C$5:D$292,2,FALSE),_xlfn.TEXTAFTER(VLOOKUP($F133,DECLARATIONS!C$5:D$292,2,FALSE)," "))))</f>
        <v/>
      </c>
      <c r="D133" s="188" t="str">
        <f>IF(ISNA(VLOOKUP($F133,DECLARATIONS!$C$5:$G$292,5,FALSE)),"",IF(VLOOKUP($F133,DECLARATIONS!$C$5:$G$292,5,FALSE)="","NOT DECLARED",VLOOKUP($F133,DECLARATIONS!$C$5:$G$292,5,FALSE)))</f>
        <v/>
      </c>
      <c r="E133" s="188" t="str">
        <f>IF(ISNA(VLOOKUP($F133,DECLARATIONS!$C$5:$F$292,4,FALSE)),"",IF(VLOOKUP($F133,DECLARATIONS!$C$5:$F$292,4,FALSE)="","NOT DECLARED",VLOOKUP($F133,DECLARATIONS!$C$5:$F$292,4,FALSE)&amp;LEFT(VLOOKUP($F133,DECLARATIONS!$C$5:$H$292,6,FALSE))))</f>
        <v/>
      </c>
      <c r="F133" s="91"/>
      <c r="G133" s="195"/>
      <c r="H133" s="188" t="str">
        <f>IF(ISNA(VLOOKUP(F133,DECLARATIONS!C$5:D$292,2,FALSE)),"",IF(VLOOKUP(F133,DECLARATIONS!C$5:D$292,2,FALSE)="","NOT DECLARED",VLOOKUP(F133,DECLARATIONS!C$5:D$292,2,FALSE)))</f>
        <v/>
      </c>
      <c r="I133" s="186">
        <f>IF(LOWER(LEFT(G133,1))="n",1,VLOOKUP(G133,ScoringTable!D$2:I$95,6))</f>
        <v>0</v>
      </c>
      <c r="J133" s="186" t="str" cm="1">
        <f t="array" ref="J133">IF(OR(ISBLANK(G133),G133=0), "", IF(NOT(ISNUMBER(G133)), "Not a valid distance", IF(E133="","", IF(RIGHT(E133)="B", _xlfn.IFS(G133&lt;Data!$Z$9,"...",G133&lt;Data!$AA$9,"Stage 1",G133&lt;Data!$AB$9,"Stage 2",G133&lt;Data!$AC$9,"Stage 3",G133&lt;Data!$AD$9,"Stage 4",G133&lt;Data!$AE$9,"Stage 5",G133&lt;Data!$AF$9,"Stage 6",G133&lt;Data!$AG$9,"Stage 7",G133&lt;Data!$AH$9,"Stage 8",G133&gt;=Data!$AH$9,"Stage 9"), _xlfn.IFS(G133&lt;Data!$Z$20,"...",G133&lt;Data!$AA$20,"Stage 1",G133&lt;Data!$AB$20,"Stage 2",G133&lt;Data!$AC$20,"Stage 3",G133&lt;Data!$AD$20,"Stage 4",G133&lt;Data!$AE$20,"Stage 5",G133&lt;Data!$AF$20,"Stage 6",G133&lt;Data!$AG$20,"Stage 7",G133&lt;Data!$AH$20,"Stage 8",G133&gt;=Data!$AH$20,"Stage 9")))))</f>
        <v/>
      </c>
      <c r="K133" s="266" t="str" cm="1">
        <f t="array" ref="K133">IFERROR(_xlfn.IFNA(
                      _xlfn.IFS(
                      G133="", "",
                      AND(E133="U9B",G133&gt;=Data!$AI$9), "U9 Boys record",
                      AND(E133="U11B",G133&gt;=Data!$AI$15), "U11 Boys record",
                      AND(E133="U9G",G133&gt;=Data!$AI$20), "U9 Girls record",
                      AND(E133="U11G",G133&gt;=Data!$AI$26), "U11 Girls record"
                       ),""), "")</f>
        <v/>
      </c>
    </row>
    <row r="134" spans="1:11" s="11" customFormat="1" ht="16" customHeight="1">
      <c r="A134" s="187" t="s">
        <v>127</v>
      </c>
      <c r="B134" s="188" t="str">
        <f>IF(ISNA(VLOOKUP($F134,DECLARATIONS!C$5:D$292,2,FALSE)),"",IF(VLOOKUP($F134,DECLARATIONS!C$5:D$292,2,FALSE)="","NOT DECLARED",IF(ISNA(_xlfn.TEXTBEFORE(VLOOKUP($F134,DECLARATIONS!C$5:D$292,2,FALSE)," ")),VLOOKUP($F134,DECLARATIONS!C$5:D$292,2,FALSE),_xlfn.TEXTBEFORE(VLOOKUP($F134,DECLARATIONS!C$5:D$292,2,FALSE)," "))))</f>
        <v/>
      </c>
      <c r="C134" s="188" t="str">
        <f>IF(ISNA(VLOOKUP($F134,DECLARATIONS!C$5:D$292,2,FALSE)),"",IF(VLOOKUP($F134,DECLARATIONS!C$5:D$292,2,FALSE)="","NOT DECLARED",IF(ISNA(_xlfn.TEXTAFTER(VLOOKUP($F134,DECLARATIONS!C$5:D$292,2,FALSE)," ")),VLOOKUP($F134,DECLARATIONS!C$5:D$292,2,FALSE),_xlfn.TEXTAFTER(VLOOKUP($F134,DECLARATIONS!C$5:D$292,2,FALSE)," "))))</f>
        <v/>
      </c>
      <c r="D134" s="188" t="str">
        <f>IF(ISNA(VLOOKUP($F134,DECLARATIONS!$C$5:$G$292,5,FALSE)),"",IF(VLOOKUP($F134,DECLARATIONS!$C$5:$G$292,5,FALSE)="","NOT DECLARED",VLOOKUP($F134,DECLARATIONS!$C$5:$G$292,5,FALSE)))</f>
        <v/>
      </c>
      <c r="E134" s="188" t="str">
        <f>IF(ISNA(VLOOKUP($F134,DECLARATIONS!$C$5:$F$292,4,FALSE)),"",IF(VLOOKUP($F134,DECLARATIONS!$C$5:$F$292,4,FALSE)="","NOT DECLARED",VLOOKUP($F134,DECLARATIONS!$C$5:$F$292,4,FALSE)&amp;LEFT(VLOOKUP($F134,DECLARATIONS!$C$5:$H$292,6,FALSE))))</f>
        <v/>
      </c>
      <c r="F134" s="91"/>
      <c r="G134" s="195"/>
      <c r="H134" s="188" t="str">
        <f>IF(ISNA(VLOOKUP(F134,DECLARATIONS!C$5:D$292,2,FALSE)),"",IF(VLOOKUP(F134,DECLARATIONS!C$5:D$292,2,FALSE)="","NOT DECLARED",VLOOKUP(F134,DECLARATIONS!C$5:D$292,2,FALSE)))</f>
        <v/>
      </c>
      <c r="I134" s="186">
        <f>IF(LOWER(LEFT(G134,1))="n",1,VLOOKUP(G134,ScoringTable!D$2:I$95,6))</f>
        <v>0</v>
      </c>
      <c r="J134" s="186" t="str" cm="1">
        <f t="array" ref="J134">IF(OR(ISBLANK(G134),G134=0), "", IF(NOT(ISNUMBER(G134)), "Not a valid distance", IF(E134="","", IF(RIGHT(E134)="B", _xlfn.IFS(G134&lt;Data!$Z$9,"...",G134&lt;Data!$AA$9,"Stage 1",G134&lt;Data!$AB$9,"Stage 2",G134&lt;Data!$AC$9,"Stage 3",G134&lt;Data!$AD$9,"Stage 4",G134&lt;Data!$AE$9,"Stage 5",G134&lt;Data!$AF$9,"Stage 6",G134&lt;Data!$AG$9,"Stage 7",G134&lt;Data!$AH$9,"Stage 8",G134&gt;=Data!$AH$9,"Stage 9"), _xlfn.IFS(G134&lt;Data!$Z$20,"...",G134&lt;Data!$AA$20,"Stage 1",G134&lt;Data!$AB$20,"Stage 2",G134&lt;Data!$AC$20,"Stage 3",G134&lt;Data!$AD$20,"Stage 4",G134&lt;Data!$AE$20,"Stage 5",G134&lt;Data!$AF$20,"Stage 6",G134&lt;Data!$AG$20,"Stage 7",G134&lt;Data!$AH$20,"Stage 8",G134&gt;=Data!$AH$20,"Stage 9")))))</f>
        <v/>
      </c>
      <c r="K134" s="266" t="str" cm="1">
        <f t="array" ref="K134">IFERROR(_xlfn.IFNA(
                      _xlfn.IFS(
                      G134="", "",
                      AND(E134="U9B",G134&gt;=Data!$AI$9), "U9 Boys record",
                      AND(E134="U11B",G134&gt;=Data!$AI$15), "U11 Boys record",
                      AND(E134="U9G",G134&gt;=Data!$AI$20), "U9 Girls record",
                      AND(E134="U11G",G134&gt;=Data!$AI$26), "U11 Girls record"
                       ),""), "")</f>
        <v/>
      </c>
    </row>
    <row r="135" spans="1:11" s="11" customFormat="1" ht="16" customHeight="1">
      <c r="A135" s="187" t="s">
        <v>127</v>
      </c>
      <c r="B135" s="188" t="str">
        <f>IF(ISNA(VLOOKUP($F135,DECLARATIONS!C$5:D$292,2,FALSE)),"",IF(VLOOKUP($F135,DECLARATIONS!C$5:D$292,2,FALSE)="","NOT DECLARED",IF(ISNA(_xlfn.TEXTBEFORE(VLOOKUP($F135,DECLARATIONS!C$5:D$292,2,FALSE)," ")),VLOOKUP($F135,DECLARATIONS!C$5:D$292,2,FALSE),_xlfn.TEXTBEFORE(VLOOKUP($F135,DECLARATIONS!C$5:D$292,2,FALSE)," "))))</f>
        <v/>
      </c>
      <c r="C135" s="188" t="str">
        <f>IF(ISNA(VLOOKUP($F135,DECLARATIONS!C$5:D$292,2,FALSE)),"",IF(VLOOKUP($F135,DECLARATIONS!C$5:D$292,2,FALSE)="","NOT DECLARED",IF(ISNA(_xlfn.TEXTAFTER(VLOOKUP($F135,DECLARATIONS!C$5:D$292,2,FALSE)," ")),VLOOKUP($F135,DECLARATIONS!C$5:D$292,2,FALSE),_xlfn.TEXTAFTER(VLOOKUP($F135,DECLARATIONS!C$5:D$292,2,FALSE)," "))))</f>
        <v/>
      </c>
      <c r="D135" s="188" t="str">
        <f>IF(ISNA(VLOOKUP($F135,DECLARATIONS!$C$5:$G$292,5,FALSE)),"",IF(VLOOKUP($F135,DECLARATIONS!$C$5:$G$292,5,FALSE)="","NOT DECLARED",VLOOKUP($F135,DECLARATIONS!$C$5:$G$292,5,FALSE)))</f>
        <v/>
      </c>
      <c r="E135" s="188" t="str">
        <f>IF(ISNA(VLOOKUP($F135,DECLARATIONS!$C$5:$F$292,4,FALSE)),"",IF(VLOOKUP($F135,DECLARATIONS!$C$5:$F$292,4,FALSE)="","NOT DECLARED",VLOOKUP($F135,DECLARATIONS!$C$5:$F$292,4,FALSE)&amp;LEFT(VLOOKUP($F135,DECLARATIONS!$C$5:$H$292,6,FALSE))))</f>
        <v/>
      </c>
      <c r="F135" s="91"/>
      <c r="G135" s="195"/>
      <c r="H135" s="188" t="str">
        <f>IF(ISNA(VLOOKUP(F135,DECLARATIONS!C$5:D$292,2,FALSE)),"",IF(VLOOKUP(F135,DECLARATIONS!C$5:D$292,2,FALSE)="","NOT DECLARED",VLOOKUP(F135,DECLARATIONS!C$5:D$292,2,FALSE)))</f>
        <v/>
      </c>
      <c r="I135" s="186">
        <f>IF(LOWER(LEFT(G135,1))="n",1,VLOOKUP(G135,ScoringTable!D$2:I$95,6))</f>
        <v>0</v>
      </c>
      <c r="J135" s="186" t="str" cm="1">
        <f t="array" ref="J135">IF(OR(ISBLANK(G135),G135=0), "", IF(NOT(ISNUMBER(G135)), "Not a valid distance", IF(E135="","", IF(RIGHT(E135)="B", _xlfn.IFS(G135&lt;Data!$Z$9,"...",G135&lt;Data!$AA$9,"Stage 1",G135&lt;Data!$AB$9,"Stage 2",G135&lt;Data!$AC$9,"Stage 3",G135&lt;Data!$AD$9,"Stage 4",G135&lt;Data!$AE$9,"Stage 5",G135&lt;Data!$AF$9,"Stage 6",G135&lt;Data!$AG$9,"Stage 7",G135&lt;Data!$AH$9,"Stage 8",G135&gt;=Data!$AH$9,"Stage 9"), _xlfn.IFS(G135&lt;Data!$Z$20,"...",G135&lt;Data!$AA$20,"Stage 1",G135&lt;Data!$AB$20,"Stage 2",G135&lt;Data!$AC$20,"Stage 3",G135&lt;Data!$AD$20,"Stage 4",G135&lt;Data!$AE$20,"Stage 5",G135&lt;Data!$AF$20,"Stage 6",G135&lt;Data!$AG$20,"Stage 7",G135&lt;Data!$AH$20,"Stage 8",G135&gt;=Data!$AH$20,"Stage 9")))))</f>
        <v/>
      </c>
      <c r="K135" s="266" t="str" cm="1">
        <f t="array" ref="K135">IFERROR(_xlfn.IFNA(
                      _xlfn.IFS(
                      G135="", "",
                      AND(E135="U9B",G135&gt;=Data!$AI$9), "U9 Boys record",
                      AND(E135="U11B",G135&gt;=Data!$AI$15), "U11 Boys record",
                      AND(E135="U9G",G135&gt;=Data!$AI$20), "U9 Girls record",
                      AND(E135="U11G",G135&gt;=Data!$AI$26), "U11 Girls record"
                       ),""), "")</f>
        <v/>
      </c>
    </row>
    <row r="136" spans="1:11" s="11" customFormat="1" ht="16" customHeight="1">
      <c r="A136" s="187" t="s">
        <v>127</v>
      </c>
      <c r="B136" s="188" t="str">
        <f>IF(ISNA(VLOOKUP($F136,DECLARATIONS!C$5:D$292,2,FALSE)),"",IF(VLOOKUP($F136,DECLARATIONS!C$5:D$292,2,FALSE)="","NOT DECLARED",IF(ISNA(_xlfn.TEXTBEFORE(VLOOKUP($F136,DECLARATIONS!C$5:D$292,2,FALSE)," ")),VLOOKUP($F136,DECLARATIONS!C$5:D$292,2,FALSE),_xlfn.TEXTBEFORE(VLOOKUP($F136,DECLARATIONS!C$5:D$292,2,FALSE)," "))))</f>
        <v/>
      </c>
      <c r="C136" s="188" t="str">
        <f>IF(ISNA(VLOOKUP($F136,DECLARATIONS!C$5:D$292,2,FALSE)),"",IF(VLOOKUP($F136,DECLARATIONS!C$5:D$292,2,FALSE)="","NOT DECLARED",IF(ISNA(_xlfn.TEXTAFTER(VLOOKUP($F136,DECLARATIONS!C$5:D$292,2,FALSE)," ")),VLOOKUP($F136,DECLARATIONS!C$5:D$292,2,FALSE),_xlfn.TEXTAFTER(VLOOKUP($F136,DECLARATIONS!C$5:D$292,2,FALSE)," "))))</f>
        <v/>
      </c>
      <c r="D136" s="188" t="str">
        <f>IF(ISNA(VLOOKUP($F136,DECLARATIONS!$C$5:$G$292,5,FALSE)),"",IF(VLOOKUP($F136,DECLARATIONS!$C$5:$G$292,5,FALSE)="","NOT DECLARED",VLOOKUP($F136,DECLARATIONS!$C$5:$G$292,5,FALSE)))</f>
        <v/>
      </c>
      <c r="E136" s="188" t="str">
        <f>IF(ISNA(VLOOKUP($F136,DECLARATIONS!$C$5:$F$292,4,FALSE)),"",IF(VLOOKUP($F136,DECLARATIONS!$C$5:$F$292,4,FALSE)="","NOT DECLARED",VLOOKUP($F136,DECLARATIONS!$C$5:$F$292,4,FALSE)&amp;LEFT(VLOOKUP($F136,DECLARATIONS!$C$5:$H$292,6,FALSE))))</f>
        <v/>
      </c>
      <c r="F136" s="91"/>
      <c r="G136" s="195"/>
      <c r="H136" s="188" t="str">
        <f>IF(ISNA(VLOOKUP(F136,DECLARATIONS!C$5:D$292,2,FALSE)),"",IF(VLOOKUP(F136,DECLARATIONS!C$5:D$292,2,FALSE)="","NOT DECLARED",VLOOKUP(F136,DECLARATIONS!C$5:D$292,2,FALSE)))</f>
        <v/>
      </c>
      <c r="I136" s="186">
        <f>IF(LOWER(LEFT(G136,1))="n",1,VLOOKUP(G136,ScoringTable!D$2:I$95,6))</f>
        <v>0</v>
      </c>
      <c r="J136" s="186" t="str" cm="1">
        <f t="array" ref="J136">IF(OR(ISBLANK(G136),G136=0), "", IF(NOT(ISNUMBER(G136)), "Not a valid distance", IF(E136="","", IF(RIGHT(E136)="B", _xlfn.IFS(G136&lt;Data!$Z$9,"...",G136&lt;Data!$AA$9,"Stage 1",G136&lt;Data!$AB$9,"Stage 2",G136&lt;Data!$AC$9,"Stage 3",G136&lt;Data!$AD$9,"Stage 4",G136&lt;Data!$AE$9,"Stage 5",G136&lt;Data!$AF$9,"Stage 6",G136&lt;Data!$AG$9,"Stage 7",G136&lt;Data!$AH$9,"Stage 8",G136&gt;=Data!$AH$9,"Stage 9"), _xlfn.IFS(G136&lt;Data!$Z$20,"...",G136&lt;Data!$AA$20,"Stage 1",G136&lt;Data!$AB$20,"Stage 2",G136&lt;Data!$AC$20,"Stage 3",G136&lt;Data!$AD$20,"Stage 4",G136&lt;Data!$AE$20,"Stage 5",G136&lt;Data!$AF$20,"Stage 6",G136&lt;Data!$AG$20,"Stage 7",G136&lt;Data!$AH$20,"Stage 8",G136&gt;=Data!$AH$20,"Stage 9")))))</f>
        <v/>
      </c>
      <c r="K136" s="266" t="str" cm="1">
        <f t="array" ref="K136">IFERROR(_xlfn.IFNA(
                      _xlfn.IFS(
                      G136="", "",
                      AND(E136="U9B",G136&gt;=Data!$AI$9), "U9 Boys record",
                      AND(E136="U11B",G136&gt;=Data!$AI$15), "U11 Boys record",
                      AND(E136="U9G",G136&gt;=Data!$AI$20), "U9 Girls record",
                      AND(E136="U11G",G136&gt;=Data!$AI$26), "U11 Girls record"
                       ),""), "")</f>
        <v/>
      </c>
    </row>
    <row r="137" spans="1:11" s="11" customFormat="1" ht="16" customHeight="1">
      <c r="A137" s="187" t="s">
        <v>127</v>
      </c>
      <c r="B137" s="188" t="str">
        <f>IF(ISNA(VLOOKUP($F137,DECLARATIONS!C$5:D$292,2,FALSE)),"",IF(VLOOKUP($F137,DECLARATIONS!C$5:D$292,2,FALSE)="","NOT DECLARED",IF(ISNA(_xlfn.TEXTBEFORE(VLOOKUP($F137,DECLARATIONS!C$5:D$292,2,FALSE)," ")),VLOOKUP($F137,DECLARATIONS!C$5:D$292,2,FALSE),_xlfn.TEXTBEFORE(VLOOKUP($F137,DECLARATIONS!C$5:D$292,2,FALSE)," "))))</f>
        <v/>
      </c>
      <c r="C137" s="188" t="str">
        <f>IF(ISNA(VLOOKUP($F137,DECLARATIONS!C$5:D$292,2,FALSE)),"",IF(VLOOKUP($F137,DECLARATIONS!C$5:D$292,2,FALSE)="","NOT DECLARED",IF(ISNA(_xlfn.TEXTAFTER(VLOOKUP($F137,DECLARATIONS!C$5:D$292,2,FALSE)," ")),VLOOKUP($F137,DECLARATIONS!C$5:D$292,2,FALSE),_xlfn.TEXTAFTER(VLOOKUP($F137,DECLARATIONS!C$5:D$292,2,FALSE)," "))))</f>
        <v/>
      </c>
      <c r="D137" s="188" t="str">
        <f>IF(ISNA(VLOOKUP($F137,DECLARATIONS!$C$5:$G$292,5,FALSE)),"",IF(VLOOKUP($F137,DECLARATIONS!$C$5:$G$292,5,FALSE)="","NOT DECLARED",VLOOKUP($F137,DECLARATIONS!$C$5:$G$292,5,FALSE)))</f>
        <v/>
      </c>
      <c r="E137" s="188" t="str">
        <f>IF(ISNA(VLOOKUP($F137,DECLARATIONS!$C$5:$F$292,4,FALSE)),"",IF(VLOOKUP($F137,DECLARATIONS!$C$5:$F$292,4,FALSE)="","NOT DECLARED",VLOOKUP($F137,DECLARATIONS!$C$5:$F$292,4,FALSE)&amp;LEFT(VLOOKUP($F137,DECLARATIONS!$C$5:$H$292,6,FALSE))))</f>
        <v/>
      </c>
      <c r="F137" s="91"/>
      <c r="G137" s="195"/>
      <c r="H137" s="188" t="str">
        <f>IF(ISNA(VLOOKUP(F137,DECLARATIONS!C$5:D$292,2,FALSE)),"",IF(VLOOKUP(F137,DECLARATIONS!C$5:D$292,2,FALSE)="","NOT DECLARED",VLOOKUP(F137,DECLARATIONS!C$5:D$292,2,FALSE)))</f>
        <v/>
      </c>
      <c r="I137" s="186">
        <f>IF(LOWER(LEFT(G137,1))="n",1,VLOOKUP(G137,ScoringTable!D$2:I$95,6))</f>
        <v>0</v>
      </c>
      <c r="J137" s="186" t="str" cm="1">
        <f t="array" ref="J137">IF(OR(ISBLANK(G137),G137=0), "", IF(NOT(ISNUMBER(G137)), "Not a valid distance", IF(E137="","", IF(RIGHT(E137)="B", _xlfn.IFS(G137&lt;Data!$Z$9,"...",G137&lt;Data!$AA$9,"Stage 1",G137&lt;Data!$AB$9,"Stage 2",G137&lt;Data!$AC$9,"Stage 3",G137&lt;Data!$AD$9,"Stage 4",G137&lt;Data!$AE$9,"Stage 5",G137&lt;Data!$AF$9,"Stage 6",G137&lt;Data!$AG$9,"Stage 7",G137&lt;Data!$AH$9,"Stage 8",G137&gt;=Data!$AH$9,"Stage 9"), _xlfn.IFS(G137&lt;Data!$Z$20,"...",G137&lt;Data!$AA$20,"Stage 1",G137&lt;Data!$AB$20,"Stage 2",G137&lt;Data!$AC$20,"Stage 3",G137&lt;Data!$AD$20,"Stage 4",G137&lt;Data!$AE$20,"Stage 5",G137&lt;Data!$AF$20,"Stage 6",G137&lt;Data!$AG$20,"Stage 7",G137&lt;Data!$AH$20,"Stage 8",G137&gt;=Data!$AH$20,"Stage 9")))))</f>
        <v/>
      </c>
      <c r="K137" s="266" t="str" cm="1">
        <f t="array" ref="K137">IFERROR(_xlfn.IFNA(
                      _xlfn.IFS(
                      G137="", "",
                      AND(E137="U9B",G137&gt;=Data!$AI$9), "U9 Boys record",
                      AND(E137="U11B",G137&gt;=Data!$AI$15), "U11 Boys record",
                      AND(E137="U9G",G137&gt;=Data!$AI$20), "U9 Girls record",
                      AND(E137="U11G",G137&gt;=Data!$AI$26), "U11 Girls record"
                       ),""), "")</f>
        <v/>
      </c>
    </row>
    <row r="138" spans="1:11" s="11" customFormat="1" ht="16" customHeight="1">
      <c r="A138" s="187" t="s">
        <v>127</v>
      </c>
      <c r="B138" s="188" t="str">
        <f>IF(ISNA(VLOOKUP($F138,DECLARATIONS!C$5:D$292,2,FALSE)),"",IF(VLOOKUP($F138,DECLARATIONS!C$5:D$292,2,FALSE)="","NOT DECLARED",IF(ISNA(_xlfn.TEXTBEFORE(VLOOKUP($F138,DECLARATIONS!C$5:D$292,2,FALSE)," ")),VLOOKUP($F138,DECLARATIONS!C$5:D$292,2,FALSE),_xlfn.TEXTBEFORE(VLOOKUP($F138,DECLARATIONS!C$5:D$292,2,FALSE)," "))))</f>
        <v/>
      </c>
      <c r="C138" s="188" t="str">
        <f>IF(ISNA(VLOOKUP($F138,DECLARATIONS!C$5:D$292,2,FALSE)),"",IF(VLOOKUP($F138,DECLARATIONS!C$5:D$292,2,FALSE)="","NOT DECLARED",IF(ISNA(_xlfn.TEXTAFTER(VLOOKUP($F138,DECLARATIONS!C$5:D$292,2,FALSE)," ")),VLOOKUP($F138,DECLARATIONS!C$5:D$292,2,FALSE),_xlfn.TEXTAFTER(VLOOKUP($F138,DECLARATIONS!C$5:D$292,2,FALSE)," "))))</f>
        <v/>
      </c>
      <c r="D138" s="188" t="str">
        <f>IF(ISNA(VLOOKUP($F138,DECLARATIONS!$C$5:$G$292,5,FALSE)),"",IF(VLOOKUP($F138,DECLARATIONS!$C$5:$G$292,5,FALSE)="","NOT DECLARED",VLOOKUP($F138,DECLARATIONS!$C$5:$G$292,5,FALSE)))</f>
        <v/>
      </c>
      <c r="E138" s="188" t="str">
        <f>IF(ISNA(VLOOKUP($F138,DECLARATIONS!$C$5:$F$292,4,FALSE)),"",IF(VLOOKUP($F138,DECLARATIONS!$C$5:$F$292,4,FALSE)="","NOT DECLARED",VLOOKUP($F138,DECLARATIONS!$C$5:$F$292,4,FALSE)&amp;LEFT(VLOOKUP($F138,DECLARATIONS!$C$5:$H$292,6,FALSE))))</f>
        <v/>
      </c>
      <c r="F138" s="91"/>
      <c r="G138" s="195"/>
      <c r="H138" s="188" t="str">
        <f>IF(ISNA(VLOOKUP(F138,DECLARATIONS!C$5:D$292,2,FALSE)),"",IF(VLOOKUP(F138,DECLARATIONS!C$5:D$292,2,FALSE)="","NOT DECLARED",VLOOKUP(F138,DECLARATIONS!C$5:D$292,2,FALSE)))</f>
        <v/>
      </c>
      <c r="I138" s="186">
        <f>IF(LOWER(LEFT(G138,1))="n",1,VLOOKUP(G138,ScoringTable!D$2:I$95,6))</f>
        <v>0</v>
      </c>
      <c r="J138" s="186" t="str" cm="1">
        <f t="array" ref="J138">IF(OR(ISBLANK(G138),G138=0), "", IF(NOT(ISNUMBER(G138)), "Not a valid distance", IF(E138="","", IF(RIGHT(E138)="B", _xlfn.IFS(G138&lt;Data!$Z$9,"...",G138&lt;Data!$AA$9,"Stage 1",G138&lt;Data!$AB$9,"Stage 2",G138&lt;Data!$AC$9,"Stage 3",G138&lt;Data!$AD$9,"Stage 4",G138&lt;Data!$AE$9,"Stage 5",G138&lt;Data!$AF$9,"Stage 6",G138&lt;Data!$AG$9,"Stage 7",G138&lt;Data!$AH$9,"Stage 8",G138&gt;=Data!$AH$9,"Stage 9"), _xlfn.IFS(G138&lt;Data!$Z$20,"...",G138&lt;Data!$AA$20,"Stage 1",G138&lt;Data!$AB$20,"Stage 2",G138&lt;Data!$AC$20,"Stage 3",G138&lt;Data!$AD$20,"Stage 4",G138&lt;Data!$AE$20,"Stage 5",G138&lt;Data!$AF$20,"Stage 6",G138&lt;Data!$AG$20,"Stage 7",G138&lt;Data!$AH$20,"Stage 8",G138&gt;=Data!$AH$20,"Stage 9")))))</f>
        <v/>
      </c>
      <c r="K138" s="266" t="str" cm="1">
        <f t="array" ref="K138">IFERROR(_xlfn.IFNA(
                      _xlfn.IFS(
                      G138="", "",
                      AND(E138="U9B",G138&gt;=Data!$AI$9), "U9 Boys record",
                      AND(E138="U11B",G138&gt;=Data!$AI$15), "U11 Boys record",
                      AND(E138="U9G",G138&gt;=Data!$AI$20), "U9 Girls record",
                      AND(E138="U11G",G138&gt;=Data!$AI$26), "U11 Girls record"
                       ),""), "")</f>
        <v/>
      </c>
    </row>
    <row r="139" spans="1:11" s="11" customFormat="1" ht="16" customHeight="1">
      <c r="A139" s="187" t="s">
        <v>127</v>
      </c>
      <c r="B139" s="188" t="str">
        <f>IF(ISNA(VLOOKUP($F139,DECLARATIONS!C$5:D$292,2,FALSE)),"",IF(VLOOKUP($F139,DECLARATIONS!C$5:D$292,2,FALSE)="","NOT DECLARED",IF(ISNA(_xlfn.TEXTBEFORE(VLOOKUP($F139,DECLARATIONS!C$5:D$292,2,FALSE)," ")),VLOOKUP($F139,DECLARATIONS!C$5:D$292,2,FALSE),_xlfn.TEXTBEFORE(VLOOKUP($F139,DECLARATIONS!C$5:D$292,2,FALSE)," "))))</f>
        <v/>
      </c>
      <c r="C139" s="188" t="str">
        <f>IF(ISNA(VLOOKUP($F139,DECLARATIONS!C$5:D$292,2,FALSE)),"",IF(VLOOKUP($F139,DECLARATIONS!C$5:D$292,2,FALSE)="","NOT DECLARED",IF(ISNA(_xlfn.TEXTAFTER(VLOOKUP($F139,DECLARATIONS!C$5:D$292,2,FALSE)," ")),VLOOKUP($F139,DECLARATIONS!C$5:D$292,2,FALSE),_xlfn.TEXTAFTER(VLOOKUP($F139,DECLARATIONS!C$5:D$292,2,FALSE)," "))))</f>
        <v/>
      </c>
      <c r="D139" s="188" t="str">
        <f>IF(ISNA(VLOOKUP($F139,DECLARATIONS!$C$5:$G$292,5,FALSE)),"",IF(VLOOKUP($F139,DECLARATIONS!$C$5:$G$292,5,FALSE)="","NOT DECLARED",VLOOKUP($F139,DECLARATIONS!$C$5:$G$292,5,FALSE)))</f>
        <v/>
      </c>
      <c r="E139" s="188" t="str">
        <f>IF(ISNA(VLOOKUP($F139,DECLARATIONS!$C$5:$F$292,4,FALSE)),"",IF(VLOOKUP($F139,DECLARATIONS!$C$5:$F$292,4,FALSE)="","NOT DECLARED",VLOOKUP($F139,DECLARATIONS!$C$5:$F$292,4,FALSE)&amp;LEFT(VLOOKUP($F139,DECLARATIONS!$C$5:$H$292,6,FALSE))))</f>
        <v/>
      </c>
      <c r="F139" s="91"/>
      <c r="G139" s="195"/>
      <c r="H139" s="188" t="str">
        <f>IF(ISNA(VLOOKUP(F139,DECLARATIONS!C$5:D$292,2,FALSE)),"",IF(VLOOKUP(F139,DECLARATIONS!C$5:D$292,2,FALSE)="","NOT DECLARED",VLOOKUP(F139,DECLARATIONS!C$5:D$292,2,FALSE)))</f>
        <v/>
      </c>
      <c r="I139" s="186">
        <f>IF(LOWER(LEFT(G139,1))="n",1,VLOOKUP(G139,ScoringTable!D$2:I$95,6))</f>
        <v>0</v>
      </c>
      <c r="J139" s="186" t="str" cm="1">
        <f t="array" ref="J139">IF(OR(ISBLANK(G139),G139=0), "", IF(NOT(ISNUMBER(G139)), "Not a valid distance", IF(E139="","", IF(RIGHT(E139)="B", _xlfn.IFS(G139&lt;Data!$Z$9,"...",G139&lt;Data!$AA$9,"Stage 1",G139&lt;Data!$AB$9,"Stage 2",G139&lt;Data!$AC$9,"Stage 3",G139&lt;Data!$AD$9,"Stage 4",G139&lt;Data!$AE$9,"Stage 5",G139&lt;Data!$AF$9,"Stage 6",G139&lt;Data!$AG$9,"Stage 7",G139&lt;Data!$AH$9,"Stage 8",G139&gt;=Data!$AH$9,"Stage 9"), _xlfn.IFS(G139&lt;Data!$Z$20,"...",G139&lt;Data!$AA$20,"Stage 1",G139&lt;Data!$AB$20,"Stage 2",G139&lt;Data!$AC$20,"Stage 3",G139&lt;Data!$AD$20,"Stage 4",G139&lt;Data!$AE$20,"Stage 5",G139&lt;Data!$AF$20,"Stage 6",G139&lt;Data!$AG$20,"Stage 7",G139&lt;Data!$AH$20,"Stage 8",G139&gt;=Data!$AH$20,"Stage 9")))))</f>
        <v/>
      </c>
      <c r="K139" s="266" t="str" cm="1">
        <f t="array" ref="K139">IFERROR(_xlfn.IFNA(
                      _xlfn.IFS(
                      G139="", "",
                      AND(E139="U9B",G139&gt;=Data!$AI$9), "U9 Boys record",
                      AND(E139="U11B",G139&gt;=Data!$AI$15), "U11 Boys record",
                      AND(E139="U9G",G139&gt;=Data!$AI$20), "U9 Girls record",
                      AND(E139="U11G",G139&gt;=Data!$AI$26), "U11 Girls record"
                       ),""), "")</f>
        <v/>
      </c>
    </row>
    <row r="140" spans="1:11" s="11" customFormat="1" ht="16" customHeight="1">
      <c r="A140" s="187" t="s">
        <v>127</v>
      </c>
      <c r="B140" s="188" t="str">
        <f>IF(ISNA(VLOOKUP($F140,DECLARATIONS!C$5:D$292,2,FALSE)),"",IF(VLOOKUP($F140,DECLARATIONS!C$5:D$292,2,FALSE)="","NOT DECLARED",IF(ISNA(_xlfn.TEXTBEFORE(VLOOKUP($F140,DECLARATIONS!C$5:D$292,2,FALSE)," ")),VLOOKUP($F140,DECLARATIONS!C$5:D$292,2,FALSE),_xlfn.TEXTBEFORE(VLOOKUP($F140,DECLARATIONS!C$5:D$292,2,FALSE)," "))))</f>
        <v/>
      </c>
      <c r="C140" s="188" t="str">
        <f>IF(ISNA(VLOOKUP($F140,DECLARATIONS!C$5:D$292,2,FALSE)),"",IF(VLOOKUP($F140,DECLARATIONS!C$5:D$292,2,FALSE)="","NOT DECLARED",IF(ISNA(_xlfn.TEXTAFTER(VLOOKUP($F140,DECLARATIONS!C$5:D$292,2,FALSE)," ")),VLOOKUP($F140,DECLARATIONS!C$5:D$292,2,FALSE),_xlfn.TEXTAFTER(VLOOKUP($F140,DECLARATIONS!C$5:D$292,2,FALSE)," "))))</f>
        <v/>
      </c>
      <c r="D140" s="188" t="str">
        <f>IF(ISNA(VLOOKUP($F140,DECLARATIONS!$C$5:$G$292,5,FALSE)),"",IF(VLOOKUP($F140,DECLARATIONS!$C$5:$G$292,5,FALSE)="","NOT DECLARED",VLOOKUP($F140,DECLARATIONS!$C$5:$G$292,5,FALSE)))</f>
        <v/>
      </c>
      <c r="E140" s="188" t="str">
        <f>IF(ISNA(VLOOKUP($F140,DECLARATIONS!$C$5:$F$292,4,FALSE)),"",IF(VLOOKUP($F140,DECLARATIONS!$C$5:$F$292,4,FALSE)="","NOT DECLARED",VLOOKUP($F140,DECLARATIONS!$C$5:$F$292,4,FALSE)&amp;LEFT(VLOOKUP($F140,DECLARATIONS!$C$5:$H$292,6,FALSE))))</f>
        <v/>
      </c>
      <c r="F140" s="91"/>
      <c r="G140" s="195"/>
      <c r="H140" s="188" t="str">
        <f>IF(ISNA(VLOOKUP(F140,DECLARATIONS!C$5:D$292,2,FALSE)),"",IF(VLOOKUP(F140,DECLARATIONS!C$5:D$292,2,FALSE)="","NOT DECLARED",VLOOKUP(F140,DECLARATIONS!C$5:D$292,2,FALSE)))</f>
        <v/>
      </c>
      <c r="I140" s="186">
        <f>IF(LOWER(LEFT(G140,1))="n",1,VLOOKUP(G140,ScoringTable!D$2:I$95,6))</f>
        <v>0</v>
      </c>
      <c r="J140" s="186" t="str" cm="1">
        <f t="array" ref="J140">IF(OR(ISBLANK(G140),G140=0), "", IF(NOT(ISNUMBER(G140)), "Not a valid distance", IF(E140="","", IF(RIGHT(E140)="B", _xlfn.IFS(G140&lt;Data!$Z$9,"...",G140&lt;Data!$AA$9,"Stage 1",G140&lt;Data!$AB$9,"Stage 2",G140&lt;Data!$AC$9,"Stage 3",G140&lt;Data!$AD$9,"Stage 4",G140&lt;Data!$AE$9,"Stage 5",G140&lt;Data!$AF$9,"Stage 6",G140&lt;Data!$AG$9,"Stage 7",G140&lt;Data!$AH$9,"Stage 8",G140&gt;=Data!$AH$9,"Stage 9"), _xlfn.IFS(G140&lt;Data!$Z$20,"...",G140&lt;Data!$AA$20,"Stage 1",G140&lt;Data!$AB$20,"Stage 2",G140&lt;Data!$AC$20,"Stage 3",G140&lt;Data!$AD$20,"Stage 4",G140&lt;Data!$AE$20,"Stage 5",G140&lt;Data!$AF$20,"Stage 6",G140&lt;Data!$AG$20,"Stage 7",G140&lt;Data!$AH$20,"Stage 8",G140&gt;=Data!$AH$20,"Stage 9")))))</f>
        <v/>
      </c>
      <c r="K140" s="266" t="str" cm="1">
        <f t="array" ref="K140">IFERROR(_xlfn.IFNA(
                      _xlfn.IFS(
                      G140="", "",
                      AND(E140="U9B",G140&gt;=Data!$AI$9), "U9 Boys record",
                      AND(E140="U11B",G140&gt;=Data!$AI$15), "U11 Boys record",
                      AND(E140="U9G",G140&gt;=Data!$AI$20), "U9 Girls record",
                      AND(E140="U11G",G140&gt;=Data!$AI$26), "U11 Girls record"
                       ),""), "")</f>
        <v/>
      </c>
    </row>
    <row r="141" spans="1:11" s="11" customFormat="1" ht="16" customHeight="1">
      <c r="A141" s="187" t="s">
        <v>127</v>
      </c>
      <c r="B141" s="188" t="str">
        <f>IF(ISNA(VLOOKUP($F141,DECLARATIONS!C$5:D$292,2,FALSE)),"",IF(VLOOKUP($F141,DECLARATIONS!C$5:D$292,2,FALSE)="","NOT DECLARED",IF(ISNA(_xlfn.TEXTBEFORE(VLOOKUP($F141,DECLARATIONS!C$5:D$292,2,FALSE)," ")),VLOOKUP($F141,DECLARATIONS!C$5:D$292,2,FALSE),_xlfn.TEXTBEFORE(VLOOKUP($F141,DECLARATIONS!C$5:D$292,2,FALSE)," "))))</f>
        <v/>
      </c>
      <c r="C141" s="188" t="str">
        <f>IF(ISNA(VLOOKUP($F141,DECLARATIONS!C$5:D$292,2,FALSE)),"",IF(VLOOKUP($F141,DECLARATIONS!C$5:D$292,2,FALSE)="","NOT DECLARED",IF(ISNA(_xlfn.TEXTAFTER(VLOOKUP($F141,DECLARATIONS!C$5:D$292,2,FALSE)," ")),VLOOKUP($F141,DECLARATIONS!C$5:D$292,2,FALSE),_xlfn.TEXTAFTER(VLOOKUP($F141,DECLARATIONS!C$5:D$292,2,FALSE)," "))))</f>
        <v/>
      </c>
      <c r="D141" s="188" t="str">
        <f>IF(ISNA(VLOOKUP($F141,DECLARATIONS!$C$5:$G$292,5,FALSE)),"",IF(VLOOKUP($F141,DECLARATIONS!$C$5:$G$292,5,FALSE)="","NOT DECLARED",VLOOKUP($F141,DECLARATIONS!$C$5:$G$292,5,FALSE)))</f>
        <v/>
      </c>
      <c r="E141" s="188" t="str">
        <f>IF(ISNA(VLOOKUP($F141,DECLARATIONS!$C$5:$F$292,4,FALSE)),"",IF(VLOOKUP($F141,DECLARATIONS!$C$5:$F$292,4,FALSE)="","NOT DECLARED",VLOOKUP($F141,DECLARATIONS!$C$5:$F$292,4,FALSE)&amp;LEFT(VLOOKUP($F141,DECLARATIONS!$C$5:$H$292,6,FALSE))))</f>
        <v/>
      </c>
      <c r="F141" s="91"/>
      <c r="G141" s="195"/>
      <c r="H141" s="188" t="str">
        <f>IF(ISNA(VLOOKUP(F141,DECLARATIONS!C$5:D$292,2,FALSE)),"",IF(VLOOKUP(F141,DECLARATIONS!C$5:D$292,2,FALSE)="","NOT DECLARED",VLOOKUP(F141,DECLARATIONS!C$5:D$292,2,FALSE)))</f>
        <v/>
      </c>
      <c r="I141" s="186">
        <f>IF(LOWER(LEFT(G141,1))="n",1,VLOOKUP(G141,ScoringTable!D$2:I$95,6))</f>
        <v>0</v>
      </c>
      <c r="J141" s="186" t="str" cm="1">
        <f t="array" ref="J141">IF(OR(ISBLANK(G141),G141=0), "", IF(NOT(ISNUMBER(G141)), "Not a valid distance", IF(E141="","", IF(RIGHT(E141)="B", _xlfn.IFS(G141&lt;Data!$Z$9,"...",G141&lt;Data!$AA$9,"Stage 1",G141&lt;Data!$AB$9,"Stage 2",G141&lt;Data!$AC$9,"Stage 3",G141&lt;Data!$AD$9,"Stage 4",G141&lt;Data!$AE$9,"Stage 5",G141&lt;Data!$AF$9,"Stage 6",G141&lt;Data!$AG$9,"Stage 7",G141&lt;Data!$AH$9,"Stage 8",G141&gt;=Data!$AH$9,"Stage 9"), _xlfn.IFS(G141&lt;Data!$Z$20,"...",G141&lt;Data!$AA$20,"Stage 1",G141&lt;Data!$AB$20,"Stage 2",G141&lt;Data!$AC$20,"Stage 3",G141&lt;Data!$AD$20,"Stage 4",G141&lt;Data!$AE$20,"Stage 5",G141&lt;Data!$AF$20,"Stage 6",G141&lt;Data!$AG$20,"Stage 7",G141&lt;Data!$AH$20,"Stage 8",G141&gt;=Data!$AH$20,"Stage 9")))))</f>
        <v/>
      </c>
      <c r="K141" s="266" t="str" cm="1">
        <f t="array" ref="K141">IFERROR(_xlfn.IFNA(
                      _xlfn.IFS(
                      G141="", "",
                      AND(E141="U9B",G141&gt;=Data!$AI$9), "U9 Boys record",
                      AND(E141="U11B",G141&gt;=Data!$AI$15), "U11 Boys record",
                      AND(E141="U9G",G141&gt;=Data!$AI$20), "U9 Girls record",
                      AND(E141="U11G",G141&gt;=Data!$AI$26), "U11 Girls record"
                       ),""), "")</f>
        <v/>
      </c>
    </row>
    <row r="142" spans="1:11" s="11" customFormat="1" ht="16" customHeight="1">
      <c r="A142" s="187" t="s">
        <v>127</v>
      </c>
      <c r="B142" s="188" t="str">
        <f>IF(ISNA(VLOOKUP($F142,DECLARATIONS!C$5:D$292,2,FALSE)),"",IF(VLOOKUP($F142,DECLARATIONS!C$5:D$292,2,FALSE)="","NOT DECLARED",IF(ISNA(_xlfn.TEXTBEFORE(VLOOKUP($F142,DECLARATIONS!C$5:D$292,2,FALSE)," ")),VLOOKUP($F142,DECLARATIONS!C$5:D$292,2,FALSE),_xlfn.TEXTBEFORE(VLOOKUP($F142,DECLARATIONS!C$5:D$292,2,FALSE)," "))))</f>
        <v/>
      </c>
      <c r="C142" s="188" t="str">
        <f>IF(ISNA(VLOOKUP($F142,DECLARATIONS!C$5:D$292,2,FALSE)),"",IF(VLOOKUP($F142,DECLARATIONS!C$5:D$292,2,FALSE)="","NOT DECLARED",IF(ISNA(_xlfn.TEXTAFTER(VLOOKUP($F142,DECLARATIONS!C$5:D$292,2,FALSE)," ")),VLOOKUP($F142,DECLARATIONS!C$5:D$292,2,FALSE),_xlfn.TEXTAFTER(VLOOKUP($F142,DECLARATIONS!C$5:D$292,2,FALSE)," "))))</f>
        <v/>
      </c>
      <c r="D142" s="188" t="str">
        <f>IF(ISNA(VLOOKUP($F142,DECLARATIONS!$C$5:$G$292,5,FALSE)),"",IF(VLOOKUP($F142,DECLARATIONS!$C$5:$G$292,5,FALSE)="","NOT DECLARED",VLOOKUP($F142,DECLARATIONS!$C$5:$G$292,5,FALSE)))</f>
        <v/>
      </c>
      <c r="E142" s="188" t="str">
        <f>IF(ISNA(VLOOKUP($F142,DECLARATIONS!$C$5:$F$292,4,FALSE)),"",IF(VLOOKUP($F142,DECLARATIONS!$C$5:$F$292,4,FALSE)="","NOT DECLARED",VLOOKUP($F142,DECLARATIONS!$C$5:$F$292,4,FALSE)&amp;LEFT(VLOOKUP($F142,DECLARATIONS!$C$5:$H$292,6,FALSE))))</f>
        <v/>
      </c>
      <c r="F142" s="91"/>
      <c r="G142" s="195"/>
      <c r="H142" s="188" t="str">
        <f>IF(ISNA(VLOOKUP(F142,DECLARATIONS!C$5:D$292,2,FALSE)),"",IF(VLOOKUP(F142,DECLARATIONS!C$5:D$292,2,FALSE)="","NOT DECLARED",VLOOKUP(F142,DECLARATIONS!C$5:D$292,2,FALSE)))</f>
        <v/>
      </c>
      <c r="I142" s="186">
        <f>IF(LOWER(LEFT(G142,1))="n",1,VLOOKUP(G142,ScoringTable!D$2:I$95,6))</f>
        <v>0</v>
      </c>
      <c r="J142" s="186" t="str" cm="1">
        <f t="array" ref="J142">IF(OR(ISBLANK(G142),G142=0), "", IF(NOT(ISNUMBER(G142)), "Not a valid distance", IF(E142="","", IF(RIGHT(E142)="B", _xlfn.IFS(G142&lt;Data!$Z$9,"...",G142&lt;Data!$AA$9,"Stage 1",G142&lt;Data!$AB$9,"Stage 2",G142&lt;Data!$AC$9,"Stage 3",G142&lt;Data!$AD$9,"Stage 4",G142&lt;Data!$AE$9,"Stage 5",G142&lt;Data!$AF$9,"Stage 6",G142&lt;Data!$AG$9,"Stage 7",G142&lt;Data!$AH$9,"Stage 8",G142&gt;=Data!$AH$9,"Stage 9"), _xlfn.IFS(G142&lt;Data!$Z$20,"...",G142&lt;Data!$AA$20,"Stage 1",G142&lt;Data!$AB$20,"Stage 2",G142&lt;Data!$AC$20,"Stage 3",G142&lt;Data!$AD$20,"Stage 4",G142&lt;Data!$AE$20,"Stage 5",G142&lt;Data!$AF$20,"Stage 6",G142&lt;Data!$AG$20,"Stage 7",G142&lt;Data!$AH$20,"Stage 8",G142&gt;=Data!$AH$20,"Stage 9")))))</f>
        <v/>
      </c>
      <c r="K142" s="266" t="str" cm="1">
        <f t="array" ref="K142">IFERROR(_xlfn.IFNA(
                      _xlfn.IFS(
                      G142="", "",
                      AND(E142="U9B",G142&gt;=Data!$AI$9), "U9 Boys record",
                      AND(E142="U11B",G142&gt;=Data!$AI$15), "U11 Boys record",
                      AND(E142="U9G",G142&gt;=Data!$AI$20), "U9 Girls record",
                      AND(E142="U11G",G142&gt;=Data!$AI$26), "U11 Girls record"
                       ),""), "")</f>
        <v/>
      </c>
    </row>
    <row r="143" spans="1:11" s="11" customFormat="1" ht="16" customHeight="1">
      <c r="A143" s="187" t="s">
        <v>127</v>
      </c>
      <c r="B143" s="188" t="str">
        <f>IF(ISNA(VLOOKUP($F143,DECLARATIONS!C$5:D$292,2,FALSE)),"",IF(VLOOKUP($F143,DECLARATIONS!C$5:D$292,2,FALSE)="","NOT DECLARED",IF(ISNA(_xlfn.TEXTBEFORE(VLOOKUP($F143,DECLARATIONS!C$5:D$292,2,FALSE)," ")),VLOOKUP($F143,DECLARATIONS!C$5:D$292,2,FALSE),_xlfn.TEXTBEFORE(VLOOKUP($F143,DECLARATIONS!C$5:D$292,2,FALSE)," "))))</f>
        <v/>
      </c>
      <c r="C143" s="188" t="str">
        <f>IF(ISNA(VLOOKUP($F143,DECLARATIONS!C$5:D$292,2,FALSE)),"",IF(VLOOKUP($F143,DECLARATIONS!C$5:D$292,2,FALSE)="","NOT DECLARED",IF(ISNA(_xlfn.TEXTAFTER(VLOOKUP($F143,DECLARATIONS!C$5:D$292,2,FALSE)," ")),VLOOKUP($F143,DECLARATIONS!C$5:D$292,2,FALSE),_xlfn.TEXTAFTER(VLOOKUP($F143,DECLARATIONS!C$5:D$292,2,FALSE)," "))))</f>
        <v/>
      </c>
      <c r="D143" s="188" t="str">
        <f>IF(ISNA(VLOOKUP($F143,DECLARATIONS!$C$5:$G$292,5,FALSE)),"",IF(VLOOKUP($F143,DECLARATIONS!$C$5:$G$292,5,FALSE)="","NOT DECLARED",VLOOKUP($F143,DECLARATIONS!$C$5:$G$292,5,FALSE)))</f>
        <v/>
      </c>
      <c r="E143" s="188" t="str">
        <f>IF(ISNA(VLOOKUP($F143,DECLARATIONS!$C$5:$F$292,4,FALSE)),"",IF(VLOOKUP($F143,DECLARATIONS!$C$5:$F$292,4,FALSE)="","NOT DECLARED",VLOOKUP($F143,DECLARATIONS!$C$5:$F$292,4,FALSE)&amp;LEFT(VLOOKUP($F143,DECLARATIONS!$C$5:$H$292,6,FALSE))))</f>
        <v/>
      </c>
      <c r="F143" s="91"/>
      <c r="G143" s="195"/>
      <c r="H143" s="188" t="str">
        <f>IF(ISNA(VLOOKUP(F143,DECLARATIONS!C$5:D$292,2,FALSE)),"",IF(VLOOKUP(F143,DECLARATIONS!C$5:D$292,2,FALSE)="","NOT DECLARED",VLOOKUP(F143,DECLARATIONS!C$5:D$292,2,FALSE)))</f>
        <v/>
      </c>
      <c r="I143" s="186">
        <f>IF(LOWER(LEFT(G143,1))="n",1,VLOOKUP(G143,ScoringTable!D$2:I$95,6))</f>
        <v>0</v>
      </c>
      <c r="J143" s="186" t="str" cm="1">
        <f t="array" ref="J143">IF(OR(ISBLANK(G143),G143=0), "", IF(NOT(ISNUMBER(G143)), "Not a valid distance", IF(E143="","", IF(RIGHT(E143)="B", _xlfn.IFS(G143&lt;Data!$Z$9,"...",G143&lt;Data!$AA$9,"Stage 1",G143&lt;Data!$AB$9,"Stage 2",G143&lt;Data!$AC$9,"Stage 3",G143&lt;Data!$AD$9,"Stage 4",G143&lt;Data!$AE$9,"Stage 5",G143&lt;Data!$AF$9,"Stage 6",G143&lt;Data!$AG$9,"Stage 7",G143&lt;Data!$AH$9,"Stage 8",G143&gt;=Data!$AH$9,"Stage 9"), _xlfn.IFS(G143&lt;Data!$Z$20,"...",G143&lt;Data!$AA$20,"Stage 1",G143&lt;Data!$AB$20,"Stage 2",G143&lt;Data!$AC$20,"Stage 3",G143&lt;Data!$AD$20,"Stage 4",G143&lt;Data!$AE$20,"Stage 5",G143&lt;Data!$AF$20,"Stage 6",G143&lt;Data!$AG$20,"Stage 7",G143&lt;Data!$AH$20,"Stage 8",G143&gt;=Data!$AH$20,"Stage 9")))))</f>
        <v/>
      </c>
      <c r="K143" s="266" t="str" cm="1">
        <f t="array" ref="K143">IFERROR(_xlfn.IFNA(
                      _xlfn.IFS(
                      G143="", "",
                      AND(E143="U9B",G143&gt;=Data!$AI$9), "U9 Boys record",
                      AND(E143="U11B",G143&gt;=Data!$AI$15), "U11 Boys record",
                      AND(E143="U9G",G143&gt;=Data!$AI$20), "U9 Girls record",
                      AND(E143="U11G",G143&gt;=Data!$AI$26), "U11 Girls record"
                       ),""), "")</f>
        <v/>
      </c>
    </row>
    <row r="144" spans="1:11" s="11" customFormat="1" ht="16" customHeight="1">
      <c r="A144" s="187" t="s">
        <v>127</v>
      </c>
      <c r="B144" s="188" t="str">
        <f>IF(ISNA(VLOOKUP($F144,DECLARATIONS!C$5:D$292,2,FALSE)),"",IF(VLOOKUP($F144,DECLARATIONS!C$5:D$292,2,FALSE)="","NOT DECLARED",IF(ISNA(_xlfn.TEXTBEFORE(VLOOKUP($F144,DECLARATIONS!C$5:D$292,2,FALSE)," ")),VLOOKUP($F144,DECLARATIONS!C$5:D$292,2,FALSE),_xlfn.TEXTBEFORE(VLOOKUP($F144,DECLARATIONS!C$5:D$292,2,FALSE)," "))))</f>
        <v/>
      </c>
      <c r="C144" s="188" t="str">
        <f>IF(ISNA(VLOOKUP($F144,DECLARATIONS!C$5:D$292,2,FALSE)),"",IF(VLOOKUP($F144,DECLARATIONS!C$5:D$292,2,FALSE)="","NOT DECLARED",IF(ISNA(_xlfn.TEXTAFTER(VLOOKUP($F144,DECLARATIONS!C$5:D$292,2,FALSE)," ")),VLOOKUP($F144,DECLARATIONS!C$5:D$292,2,FALSE),_xlfn.TEXTAFTER(VLOOKUP($F144,DECLARATIONS!C$5:D$292,2,FALSE)," "))))</f>
        <v/>
      </c>
      <c r="D144" s="188" t="str">
        <f>IF(ISNA(VLOOKUP($F144,DECLARATIONS!$C$5:$G$292,5,FALSE)),"",IF(VLOOKUP($F144,DECLARATIONS!$C$5:$G$292,5,FALSE)="","NOT DECLARED",VLOOKUP($F144,DECLARATIONS!$C$5:$G$292,5,FALSE)))</f>
        <v/>
      </c>
      <c r="E144" s="188" t="str">
        <f>IF(ISNA(VLOOKUP($F144,DECLARATIONS!$C$5:$F$292,4,FALSE)),"",IF(VLOOKUP($F144,DECLARATIONS!$C$5:$F$292,4,FALSE)="","NOT DECLARED",VLOOKUP($F144,DECLARATIONS!$C$5:$F$292,4,FALSE)&amp;LEFT(VLOOKUP($F144,DECLARATIONS!$C$5:$H$292,6,FALSE))))</f>
        <v/>
      </c>
      <c r="F144" s="91"/>
      <c r="G144" s="195"/>
      <c r="H144" s="188" t="str">
        <f>IF(ISNA(VLOOKUP(F144,DECLARATIONS!C$5:D$292,2,FALSE)),"",IF(VLOOKUP(F144,DECLARATIONS!C$5:D$292,2,FALSE)="","NOT DECLARED",VLOOKUP(F144,DECLARATIONS!C$5:D$292,2,FALSE)))</f>
        <v/>
      </c>
      <c r="I144" s="186">
        <f>IF(LOWER(LEFT(G144,1))="n",1,VLOOKUP(G144,ScoringTable!D$2:I$95,6))</f>
        <v>0</v>
      </c>
      <c r="J144" s="186" t="str" cm="1">
        <f t="array" ref="J144">IF(OR(ISBLANK(G144),G144=0), "", IF(NOT(ISNUMBER(G144)), "Not a valid distance", IF(E144="","", IF(RIGHT(E144)="B", _xlfn.IFS(G144&lt;Data!$Z$9,"...",G144&lt;Data!$AA$9,"Stage 1",G144&lt;Data!$AB$9,"Stage 2",G144&lt;Data!$AC$9,"Stage 3",G144&lt;Data!$AD$9,"Stage 4",G144&lt;Data!$AE$9,"Stage 5",G144&lt;Data!$AF$9,"Stage 6",G144&lt;Data!$AG$9,"Stage 7",G144&lt;Data!$AH$9,"Stage 8",G144&gt;=Data!$AH$9,"Stage 9"), _xlfn.IFS(G144&lt;Data!$Z$20,"...",G144&lt;Data!$AA$20,"Stage 1",G144&lt;Data!$AB$20,"Stage 2",G144&lt;Data!$AC$20,"Stage 3",G144&lt;Data!$AD$20,"Stage 4",G144&lt;Data!$AE$20,"Stage 5",G144&lt;Data!$AF$20,"Stage 6",G144&lt;Data!$AG$20,"Stage 7",G144&lt;Data!$AH$20,"Stage 8",G144&gt;=Data!$AH$20,"Stage 9")))))</f>
        <v/>
      </c>
      <c r="K144" s="266" t="str" cm="1">
        <f t="array" ref="K144">IFERROR(_xlfn.IFNA(
                      _xlfn.IFS(
                      G144="", "",
                      AND(E144="U9B",G144&gt;=Data!$AI$9), "U9 Boys record",
                      AND(E144="U11B",G144&gt;=Data!$AI$15), "U11 Boys record",
                      AND(E144="U9G",G144&gt;=Data!$AI$20), "U9 Girls record",
                      AND(E144="U11G",G144&gt;=Data!$AI$26), "U11 Girls record"
                       ),""), "")</f>
        <v/>
      </c>
    </row>
    <row r="145" spans="1:11" s="11" customFormat="1" ht="16" customHeight="1">
      <c r="A145" s="187" t="s">
        <v>127</v>
      </c>
      <c r="B145" s="188" t="str">
        <f>IF(ISNA(VLOOKUP($F145,DECLARATIONS!C$5:D$292,2,FALSE)),"",IF(VLOOKUP($F145,DECLARATIONS!C$5:D$292,2,FALSE)="","NOT DECLARED",IF(ISNA(_xlfn.TEXTBEFORE(VLOOKUP($F145,DECLARATIONS!C$5:D$292,2,FALSE)," ")),VLOOKUP($F145,DECLARATIONS!C$5:D$292,2,FALSE),_xlfn.TEXTBEFORE(VLOOKUP($F145,DECLARATIONS!C$5:D$292,2,FALSE)," "))))</f>
        <v/>
      </c>
      <c r="C145" s="188" t="str">
        <f>IF(ISNA(VLOOKUP($F145,DECLARATIONS!C$5:D$292,2,FALSE)),"",IF(VLOOKUP($F145,DECLARATIONS!C$5:D$292,2,FALSE)="","NOT DECLARED",IF(ISNA(_xlfn.TEXTAFTER(VLOOKUP($F145,DECLARATIONS!C$5:D$292,2,FALSE)," ")),VLOOKUP($F145,DECLARATIONS!C$5:D$292,2,FALSE),_xlfn.TEXTAFTER(VLOOKUP($F145,DECLARATIONS!C$5:D$292,2,FALSE)," "))))</f>
        <v/>
      </c>
      <c r="D145" s="188" t="str">
        <f>IF(ISNA(VLOOKUP($F145,DECLARATIONS!$C$5:$G$292,5,FALSE)),"",IF(VLOOKUP($F145,DECLARATIONS!$C$5:$G$292,5,FALSE)="","NOT DECLARED",VLOOKUP($F145,DECLARATIONS!$C$5:$G$292,5,FALSE)))</f>
        <v/>
      </c>
      <c r="E145" s="188" t="str">
        <f>IF(ISNA(VLOOKUP($F145,DECLARATIONS!$C$5:$F$292,4,FALSE)),"",IF(VLOOKUP($F145,DECLARATIONS!$C$5:$F$292,4,FALSE)="","NOT DECLARED",VLOOKUP($F145,DECLARATIONS!$C$5:$F$292,4,FALSE)&amp;LEFT(VLOOKUP($F145,DECLARATIONS!$C$5:$H$292,6,FALSE))))</f>
        <v/>
      </c>
      <c r="F145" s="91"/>
      <c r="G145" s="195"/>
      <c r="H145" s="188" t="str">
        <f>IF(ISNA(VLOOKUP(F145,DECLARATIONS!C$5:D$292,2,FALSE)),"",IF(VLOOKUP(F145,DECLARATIONS!C$5:D$292,2,FALSE)="","NOT DECLARED",VLOOKUP(F145,DECLARATIONS!C$5:D$292,2,FALSE)))</f>
        <v/>
      </c>
      <c r="I145" s="186">
        <f>IF(LOWER(LEFT(G145,1))="n",1,VLOOKUP(G145,ScoringTable!D$2:I$95,6))</f>
        <v>0</v>
      </c>
      <c r="J145" s="186" t="str" cm="1">
        <f t="array" ref="J145">IF(OR(ISBLANK(G145),G145=0), "", IF(NOT(ISNUMBER(G145)), "Not a valid distance", IF(E145="","", IF(RIGHT(E145)="B", _xlfn.IFS(G145&lt;Data!$Z$9,"...",G145&lt;Data!$AA$9,"Stage 1",G145&lt;Data!$AB$9,"Stage 2",G145&lt;Data!$AC$9,"Stage 3",G145&lt;Data!$AD$9,"Stage 4",G145&lt;Data!$AE$9,"Stage 5",G145&lt;Data!$AF$9,"Stage 6",G145&lt;Data!$AG$9,"Stage 7",G145&lt;Data!$AH$9,"Stage 8",G145&gt;=Data!$AH$9,"Stage 9"), _xlfn.IFS(G145&lt;Data!$Z$20,"...",G145&lt;Data!$AA$20,"Stage 1",G145&lt;Data!$AB$20,"Stage 2",G145&lt;Data!$AC$20,"Stage 3",G145&lt;Data!$AD$20,"Stage 4",G145&lt;Data!$AE$20,"Stage 5",G145&lt;Data!$AF$20,"Stage 6",G145&lt;Data!$AG$20,"Stage 7",G145&lt;Data!$AH$20,"Stage 8",G145&gt;=Data!$AH$20,"Stage 9")))))</f>
        <v/>
      </c>
      <c r="K145" s="266" t="str" cm="1">
        <f t="array" ref="K145">IFERROR(_xlfn.IFNA(
                      _xlfn.IFS(
                      G145="", "",
                      AND(E145="U9B",G145&gt;=Data!$AI$9), "U9 Boys record",
                      AND(E145="U11B",G145&gt;=Data!$AI$15), "U11 Boys record",
                      AND(E145="U9G",G145&gt;=Data!$AI$20), "U9 Girls record",
                      AND(E145="U11G",G145&gt;=Data!$AI$26), "U11 Girls record"
                       ),""), "")</f>
        <v/>
      </c>
    </row>
    <row r="146" spans="1:11" s="11" customFormat="1" ht="16" customHeight="1">
      <c r="A146" s="187" t="s">
        <v>127</v>
      </c>
      <c r="B146" s="188" t="str">
        <f>IF(ISNA(VLOOKUP($F146,DECLARATIONS!C$5:D$292,2,FALSE)),"",IF(VLOOKUP($F146,DECLARATIONS!C$5:D$292,2,FALSE)="","NOT DECLARED",IF(ISNA(_xlfn.TEXTBEFORE(VLOOKUP($F146,DECLARATIONS!C$5:D$292,2,FALSE)," ")),VLOOKUP($F146,DECLARATIONS!C$5:D$292,2,FALSE),_xlfn.TEXTBEFORE(VLOOKUP($F146,DECLARATIONS!C$5:D$292,2,FALSE)," "))))</f>
        <v/>
      </c>
      <c r="C146" s="188" t="str">
        <f>IF(ISNA(VLOOKUP($F146,DECLARATIONS!C$5:D$292,2,FALSE)),"",IF(VLOOKUP($F146,DECLARATIONS!C$5:D$292,2,FALSE)="","NOT DECLARED",IF(ISNA(_xlfn.TEXTAFTER(VLOOKUP($F146,DECLARATIONS!C$5:D$292,2,FALSE)," ")),VLOOKUP($F146,DECLARATIONS!C$5:D$292,2,FALSE),_xlfn.TEXTAFTER(VLOOKUP($F146,DECLARATIONS!C$5:D$292,2,FALSE)," "))))</f>
        <v/>
      </c>
      <c r="D146" s="188" t="str">
        <f>IF(ISNA(VLOOKUP($F146,DECLARATIONS!$C$5:$G$292,5,FALSE)),"",IF(VLOOKUP($F146,DECLARATIONS!$C$5:$G$292,5,FALSE)="","NOT DECLARED",VLOOKUP($F146,DECLARATIONS!$C$5:$G$292,5,FALSE)))</f>
        <v/>
      </c>
      <c r="E146" s="188" t="str">
        <f>IF(ISNA(VLOOKUP($F146,DECLARATIONS!$C$5:$F$292,4,FALSE)),"",IF(VLOOKUP($F146,DECLARATIONS!$C$5:$F$292,4,FALSE)="","NOT DECLARED",VLOOKUP($F146,DECLARATIONS!$C$5:$F$292,4,FALSE)&amp;LEFT(VLOOKUP($F146,DECLARATIONS!$C$5:$H$292,6,FALSE))))</f>
        <v/>
      </c>
      <c r="F146" s="91"/>
      <c r="G146" s="195"/>
      <c r="H146" s="188" t="str">
        <f>IF(ISNA(VLOOKUP(F146,DECLARATIONS!C$5:D$292,2,FALSE)),"",IF(VLOOKUP(F146,DECLARATIONS!C$5:D$292,2,FALSE)="","NOT DECLARED",VLOOKUP(F146,DECLARATIONS!C$5:D$292,2,FALSE)))</f>
        <v/>
      </c>
      <c r="I146" s="186">
        <f>IF(LOWER(LEFT(G146,1))="n",1,VLOOKUP(G146,ScoringTable!D$2:I$95,6))</f>
        <v>0</v>
      </c>
      <c r="J146" s="186" t="str" cm="1">
        <f t="array" ref="J146">IF(OR(ISBLANK(G146),G146=0), "", IF(NOT(ISNUMBER(G146)), "Not a valid distance", IF(E146="","", IF(RIGHT(E146)="B", _xlfn.IFS(G146&lt;Data!$Z$9,"...",G146&lt;Data!$AA$9,"Stage 1",G146&lt;Data!$AB$9,"Stage 2",G146&lt;Data!$AC$9,"Stage 3",G146&lt;Data!$AD$9,"Stage 4",G146&lt;Data!$AE$9,"Stage 5",G146&lt;Data!$AF$9,"Stage 6",G146&lt;Data!$AG$9,"Stage 7",G146&lt;Data!$AH$9,"Stage 8",G146&gt;=Data!$AH$9,"Stage 9"), _xlfn.IFS(G146&lt;Data!$Z$20,"...",G146&lt;Data!$AA$20,"Stage 1",G146&lt;Data!$AB$20,"Stage 2",G146&lt;Data!$AC$20,"Stage 3",G146&lt;Data!$AD$20,"Stage 4",G146&lt;Data!$AE$20,"Stage 5",G146&lt;Data!$AF$20,"Stage 6",G146&lt;Data!$AG$20,"Stage 7",G146&lt;Data!$AH$20,"Stage 8",G146&gt;=Data!$AH$20,"Stage 9")))))</f>
        <v/>
      </c>
      <c r="K146" s="266" t="str" cm="1">
        <f t="array" ref="K146">IFERROR(_xlfn.IFNA(
                      _xlfn.IFS(
                      G146="", "",
                      AND(E146="U9B",G146&gt;=Data!$AI$9), "U9 Boys record",
                      AND(E146="U11B",G146&gt;=Data!$AI$15), "U11 Boys record",
                      AND(E146="U9G",G146&gt;=Data!$AI$20), "U9 Girls record",
                      AND(E146="U11G",G146&gt;=Data!$AI$26), "U11 Girls record"
                       ),""), "")</f>
        <v/>
      </c>
    </row>
    <row r="147" spans="1:11" s="11" customFormat="1" ht="16" customHeight="1">
      <c r="A147" s="187" t="s">
        <v>127</v>
      </c>
      <c r="B147" s="188" t="str">
        <f>IF(ISNA(VLOOKUP($F147,DECLARATIONS!C$5:D$292,2,FALSE)),"",IF(VLOOKUP($F147,DECLARATIONS!C$5:D$292,2,FALSE)="","NOT DECLARED",IF(ISNA(_xlfn.TEXTBEFORE(VLOOKUP($F147,DECLARATIONS!C$5:D$292,2,FALSE)," ")),VLOOKUP($F147,DECLARATIONS!C$5:D$292,2,FALSE),_xlfn.TEXTBEFORE(VLOOKUP($F147,DECLARATIONS!C$5:D$292,2,FALSE)," "))))</f>
        <v/>
      </c>
      <c r="C147" s="188" t="str">
        <f>IF(ISNA(VLOOKUP($F147,DECLARATIONS!C$5:D$292,2,FALSE)),"",IF(VLOOKUP($F147,DECLARATIONS!C$5:D$292,2,FALSE)="","NOT DECLARED",IF(ISNA(_xlfn.TEXTAFTER(VLOOKUP($F147,DECLARATIONS!C$5:D$292,2,FALSE)," ")),VLOOKUP($F147,DECLARATIONS!C$5:D$292,2,FALSE),_xlfn.TEXTAFTER(VLOOKUP($F147,DECLARATIONS!C$5:D$292,2,FALSE)," "))))</f>
        <v/>
      </c>
      <c r="D147" s="188" t="str">
        <f>IF(ISNA(VLOOKUP($F147,DECLARATIONS!$C$5:$G$292,5,FALSE)),"",IF(VLOOKUP($F147,DECLARATIONS!$C$5:$G$292,5,FALSE)="","NOT DECLARED",VLOOKUP($F147,DECLARATIONS!$C$5:$G$292,5,FALSE)))</f>
        <v/>
      </c>
      <c r="E147" s="188" t="str">
        <f>IF(ISNA(VLOOKUP($F147,DECLARATIONS!$C$5:$F$292,4,FALSE)),"",IF(VLOOKUP($F147,DECLARATIONS!$C$5:$F$292,4,FALSE)="","NOT DECLARED",VLOOKUP($F147,DECLARATIONS!$C$5:$F$292,4,FALSE)&amp;LEFT(VLOOKUP($F147,DECLARATIONS!$C$5:$H$292,6,FALSE))))</f>
        <v/>
      </c>
      <c r="F147" s="91"/>
      <c r="G147" s="195"/>
      <c r="H147" s="188" t="str">
        <f>IF(ISNA(VLOOKUP(F147,DECLARATIONS!C$5:D$292,2,FALSE)),"",IF(VLOOKUP(F147,DECLARATIONS!C$5:D$292,2,FALSE)="","NOT DECLARED",VLOOKUP(F147,DECLARATIONS!C$5:D$292,2,FALSE)))</f>
        <v/>
      </c>
      <c r="I147" s="186">
        <f>IF(LOWER(LEFT(G147,1))="n",1,VLOOKUP(G147,ScoringTable!D$2:I$95,6))</f>
        <v>0</v>
      </c>
      <c r="J147" s="186" t="str" cm="1">
        <f t="array" ref="J147">IF(OR(ISBLANK(G147),G147=0), "", IF(NOT(ISNUMBER(G147)), "Not a valid distance", IF(E147="","", IF(RIGHT(E147)="B", _xlfn.IFS(G147&lt;Data!$Z$9,"...",G147&lt;Data!$AA$9,"Stage 1",G147&lt;Data!$AB$9,"Stage 2",G147&lt;Data!$AC$9,"Stage 3",G147&lt;Data!$AD$9,"Stage 4",G147&lt;Data!$AE$9,"Stage 5",G147&lt;Data!$AF$9,"Stage 6",G147&lt;Data!$AG$9,"Stage 7",G147&lt;Data!$AH$9,"Stage 8",G147&gt;=Data!$AH$9,"Stage 9"), _xlfn.IFS(G147&lt;Data!$Z$20,"...",G147&lt;Data!$AA$20,"Stage 1",G147&lt;Data!$AB$20,"Stage 2",G147&lt;Data!$AC$20,"Stage 3",G147&lt;Data!$AD$20,"Stage 4",G147&lt;Data!$AE$20,"Stage 5",G147&lt;Data!$AF$20,"Stage 6",G147&lt;Data!$AG$20,"Stage 7",G147&lt;Data!$AH$20,"Stage 8",G147&gt;=Data!$AH$20,"Stage 9")))))</f>
        <v/>
      </c>
      <c r="K147" s="266" t="str" cm="1">
        <f t="array" ref="K147">IFERROR(_xlfn.IFNA(
                      _xlfn.IFS(
                      G147="", "",
                      AND(E147="U9B",G147&gt;=Data!$AI$9), "U9 Boys record",
                      AND(E147="U11B",G147&gt;=Data!$AI$15), "U11 Boys record",
                      AND(E147="U9G",G147&gt;=Data!$AI$20), "U9 Girls record",
                      AND(E147="U11G",G147&gt;=Data!$AI$26), "U11 Girls record"
                       ),""), "")</f>
        <v/>
      </c>
    </row>
    <row r="148" spans="1:11" s="11" customFormat="1" ht="16" customHeight="1">
      <c r="A148" s="187" t="s">
        <v>127</v>
      </c>
      <c r="B148" s="188" t="str">
        <f>IF(ISNA(VLOOKUP($F148,DECLARATIONS!C$5:D$292,2,FALSE)),"",IF(VLOOKUP($F148,DECLARATIONS!C$5:D$292,2,FALSE)="","NOT DECLARED",IF(ISNA(_xlfn.TEXTBEFORE(VLOOKUP($F148,DECLARATIONS!C$5:D$292,2,FALSE)," ")),VLOOKUP($F148,DECLARATIONS!C$5:D$292,2,FALSE),_xlfn.TEXTBEFORE(VLOOKUP($F148,DECLARATIONS!C$5:D$292,2,FALSE)," "))))</f>
        <v/>
      </c>
      <c r="C148" s="188" t="str">
        <f>IF(ISNA(VLOOKUP($F148,DECLARATIONS!C$5:D$292,2,FALSE)),"",IF(VLOOKUP($F148,DECLARATIONS!C$5:D$292,2,FALSE)="","NOT DECLARED",IF(ISNA(_xlfn.TEXTAFTER(VLOOKUP($F148,DECLARATIONS!C$5:D$292,2,FALSE)," ")),VLOOKUP($F148,DECLARATIONS!C$5:D$292,2,FALSE),_xlfn.TEXTAFTER(VLOOKUP($F148,DECLARATIONS!C$5:D$292,2,FALSE)," "))))</f>
        <v/>
      </c>
      <c r="D148" s="188" t="str">
        <f>IF(ISNA(VLOOKUP($F148,DECLARATIONS!$C$5:$G$292,5,FALSE)),"",IF(VLOOKUP($F148,DECLARATIONS!$C$5:$G$292,5,FALSE)="","NOT DECLARED",VLOOKUP($F148,DECLARATIONS!$C$5:$G$292,5,FALSE)))</f>
        <v/>
      </c>
      <c r="E148" s="188" t="str">
        <f>IF(ISNA(VLOOKUP($F148,DECLARATIONS!$C$5:$F$292,4,FALSE)),"",IF(VLOOKUP($F148,DECLARATIONS!$C$5:$F$292,4,FALSE)="","NOT DECLARED",VLOOKUP($F148,DECLARATIONS!$C$5:$F$292,4,FALSE)&amp;LEFT(VLOOKUP($F148,DECLARATIONS!$C$5:$H$292,6,FALSE))))</f>
        <v/>
      </c>
      <c r="F148" s="91"/>
      <c r="G148" s="195"/>
      <c r="H148" s="188" t="str">
        <f>IF(ISNA(VLOOKUP(F148,DECLARATIONS!C$5:D$292,2,FALSE)),"",IF(VLOOKUP(F148,DECLARATIONS!C$5:D$292,2,FALSE)="","NOT DECLARED",VLOOKUP(F148,DECLARATIONS!C$5:D$292,2,FALSE)))</f>
        <v/>
      </c>
      <c r="I148" s="186">
        <f>IF(LOWER(LEFT(G148,1))="n",1,VLOOKUP(G148,ScoringTable!D$2:I$95,6))</f>
        <v>0</v>
      </c>
      <c r="J148" s="186" t="str" cm="1">
        <f t="array" ref="J148">IF(OR(ISBLANK(G148),G148=0), "", IF(NOT(ISNUMBER(G148)), "Not a valid distance", IF(E148="","", IF(RIGHT(E148)="B", _xlfn.IFS(G148&lt;Data!$Z$9,"...",G148&lt;Data!$AA$9,"Stage 1",G148&lt;Data!$AB$9,"Stage 2",G148&lt;Data!$AC$9,"Stage 3",G148&lt;Data!$AD$9,"Stage 4",G148&lt;Data!$AE$9,"Stage 5",G148&lt;Data!$AF$9,"Stage 6",G148&lt;Data!$AG$9,"Stage 7",G148&lt;Data!$AH$9,"Stage 8",G148&gt;=Data!$AH$9,"Stage 9"), _xlfn.IFS(G148&lt;Data!$Z$20,"...",G148&lt;Data!$AA$20,"Stage 1",G148&lt;Data!$AB$20,"Stage 2",G148&lt;Data!$AC$20,"Stage 3",G148&lt;Data!$AD$20,"Stage 4",G148&lt;Data!$AE$20,"Stage 5",G148&lt;Data!$AF$20,"Stage 6",G148&lt;Data!$AG$20,"Stage 7",G148&lt;Data!$AH$20,"Stage 8",G148&gt;=Data!$AH$20,"Stage 9")))))</f>
        <v/>
      </c>
      <c r="K148" s="266" t="str" cm="1">
        <f t="array" ref="K148">IFERROR(_xlfn.IFNA(
                      _xlfn.IFS(
                      G148="", "",
                      AND(E148="U9B",G148&gt;=Data!$AI$9), "U9 Boys record",
                      AND(E148="U11B",G148&gt;=Data!$AI$15), "U11 Boys record",
                      AND(E148="U9G",G148&gt;=Data!$AI$20), "U9 Girls record",
                      AND(E148="U11G",G148&gt;=Data!$AI$26), "U11 Girls record"
                       ),""), "")</f>
        <v/>
      </c>
    </row>
    <row r="149" spans="1:11" s="11" customFormat="1" ht="16" customHeight="1">
      <c r="A149" s="187" t="s">
        <v>127</v>
      </c>
      <c r="B149" s="188" t="str">
        <f>IF(ISNA(VLOOKUP($F149,DECLARATIONS!C$5:D$292,2,FALSE)),"",IF(VLOOKUP($F149,DECLARATIONS!C$5:D$292,2,FALSE)="","NOT DECLARED",IF(ISNA(_xlfn.TEXTBEFORE(VLOOKUP($F149,DECLARATIONS!C$5:D$292,2,FALSE)," ")),VLOOKUP($F149,DECLARATIONS!C$5:D$292,2,FALSE),_xlfn.TEXTBEFORE(VLOOKUP($F149,DECLARATIONS!C$5:D$292,2,FALSE)," "))))</f>
        <v/>
      </c>
      <c r="C149" s="188" t="str">
        <f>IF(ISNA(VLOOKUP($F149,DECLARATIONS!C$5:D$292,2,FALSE)),"",IF(VLOOKUP($F149,DECLARATIONS!C$5:D$292,2,FALSE)="","NOT DECLARED",IF(ISNA(_xlfn.TEXTAFTER(VLOOKUP($F149,DECLARATIONS!C$5:D$292,2,FALSE)," ")),VLOOKUP($F149,DECLARATIONS!C$5:D$292,2,FALSE),_xlfn.TEXTAFTER(VLOOKUP($F149,DECLARATIONS!C$5:D$292,2,FALSE)," "))))</f>
        <v/>
      </c>
      <c r="D149" s="188" t="str">
        <f>IF(ISNA(VLOOKUP($F149,DECLARATIONS!$C$5:$G$292,5,FALSE)),"",IF(VLOOKUP($F149,DECLARATIONS!$C$5:$G$292,5,FALSE)="","NOT DECLARED",VLOOKUP($F149,DECLARATIONS!$C$5:$G$292,5,FALSE)))</f>
        <v/>
      </c>
      <c r="E149" s="188" t="str">
        <f>IF(ISNA(VLOOKUP($F149,DECLARATIONS!$C$5:$F$292,4,FALSE)),"",IF(VLOOKUP($F149,DECLARATIONS!$C$5:$F$292,4,FALSE)="","NOT DECLARED",VLOOKUP($F149,DECLARATIONS!$C$5:$F$292,4,FALSE)&amp;LEFT(VLOOKUP($F149,DECLARATIONS!$C$5:$H$292,6,FALSE))))</f>
        <v/>
      </c>
      <c r="F149" s="91"/>
      <c r="G149" s="195"/>
      <c r="H149" s="188" t="str">
        <f>IF(ISNA(VLOOKUP(F149,DECLARATIONS!C$5:D$292,2,FALSE)),"",IF(VLOOKUP(F149,DECLARATIONS!C$5:D$292,2,FALSE)="","NOT DECLARED",VLOOKUP(F149,DECLARATIONS!C$5:D$292,2,FALSE)))</f>
        <v/>
      </c>
      <c r="I149" s="186">
        <f>IF(LOWER(LEFT(G149,1))="n",1,VLOOKUP(G149,ScoringTable!D$2:I$95,6))</f>
        <v>0</v>
      </c>
      <c r="J149" s="186" t="str" cm="1">
        <f t="array" ref="J149">IF(OR(ISBLANK(G149),G149=0), "", IF(NOT(ISNUMBER(G149)), "Not a valid distance", IF(E149="","", IF(RIGHT(E149)="B", _xlfn.IFS(G149&lt;Data!$Z$9,"...",G149&lt;Data!$AA$9,"Stage 1",G149&lt;Data!$AB$9,"Stage 2",G149&lt;Data!$AC$9,"Stage 3",G149&lt;Data!$AD$9,"Stage 4",G149&lt;Data!$AE$9,"Stage 5",G149&lt;Data!$AF$9,"Stage 6",G149&lt;Data!$AG$9,"Stage 7",G149&lt;Data!$AH$9,"Stage 8",G149&gt;=Data!$AH$9,"Stage 9"), _xlfn.IFS(G149&lt;Data!$Z$20,"...",G149&lt;Data!$AA$20,"Stage 1",G149&lt;Data!$AB$20,"Stage 2",G149&lt;Data!$AC$20,"Stage 3",G149&lt;Data!$AD$20,"Stage 4",G149&lt;Data!$AE$20,"Stage 5",G149&lt;Data!$AF$20,"Stage 6",G149&lt;Data!$AG$20,"Stage 7",G149&lt;Data!$AH$20,"Stage 8",G149&gt;=Data!$AH$20,"Stage 9")))))</f>
        <v/>
      </c>
      <c r="K149" s="266" t="str" cm="1">
        <f t="array" ref="K149">IFERROR(_xlfn.IFNA(
                      _xlfn.IFS(
                      G149="", "",
                      AND(E149="U9B",G149&gt;=Data!$AI$9), "U9 Boys record",
                      AND(E149="U11B",G149&gt;=Data!$AI$15), "U11 Boys record",
                      AND(E149="U9G",G149&gt;=Data!$AI$20), "U9 Girls record",
                      AND(E149="U11G",G149&gt;=Data!$AI$26), "U11 Girls record"
                       ),""), "")</f>
        <v/>
      </c>
    </row>
    <row r="150" spans="1:11" s="11" customFormat="1" ht="16" customHeight="1">
      <c r="A150" s="187" t="s">
        <v>127</v>
      </c>
      <c r="B150" s="188" t="str">
        <f>IF(ISNA(VLOOKUP($F150,DECLARATIONS!C$5:D$292,2,FALSE)),"",IF(VLOOKUP($F150,DECLARATIONS!C$5:D$292,2,FALSE)="","NOT DECLARED",IF(ISNA(_xlfn.TEXTBEFORE(VLOOKUP($F150,DECLARATIONS!C$5:D$292,2,FALSE)," ")),VLOOKUP($F150,DECLARATIONS!C$5:D$292,2,FALSE),_xlfn.TEXTBEFORE(VLOOKUP($F150,DECLARATIONS!C$5:D$292,2,FALSE)," "))))</f>
        <v/>
      </c>
      <c r="C150" s="188" t="str">
        <f>IF(ISNA(VLOOKUP($F150,DECLARATIONS!C$5:D$292,2,FALSE)),"",IF(VLOOKUP($F150,DECLARATIONS!C$5:D$292,2,FALSE)="","NOT DECLARED",IF(ISNA(_xlfn.TEXTAFTER(VLOOKUP($F150,DECLARATIONS!C$5:D$292,2,FALSE)," ")),VLOOKUP($F150,DECLARATIONS!C$5:D$292,2,FALSE),_xlfn.TEXTAFTER(VLOOKUP($F150,DECLARATIONS!C$5:D$292,2,FALSE)," "))))</f>
        <v/>
      </c>
      <c r="D150" s="188" t="str">
        <f>IF(ISNA(VLOOKUP($F150,DECLARATIONS!$C$5:$G$292,5,FALSE)),"",IF(VLOOKUP($F150,DECLARATIONS!$C$5:$G$292,5,FALSE)="","NOT DECLARED",VLOOKUP($F150,DECLARATIONS!$C$5:$G$292,5,FALSE)))</f>
        <v/>
      </c>
      <c r="E150" s="188" t="str">
        <f>IF(ISNA(VLOOKUP($F150,DECLARATIONS!$C$5:$F$292,4,FALSE)),"",IF(VLOOKUP($F150,DECLARATIONS!$C$5:$F$292,4,FALSE)="","NOT DECLARED",VLOOKUP($F150,DECLARATIONS!$C$5:$F$292,4,FALSE)&amp;LEFT(VLOOKUP($F150,DECLARATIONS!$C$5:$H$292,6,FALSE))))</f>
        <v/>
      </c>
      <c r="F150" s="91"/>
      <c r="G150" s="195"/>
      <c r="H150" s="188" t="str">
        <f>IF(ISNA(VLOOKUP(F150,DECLARATIONS!C$5:D$292,2,FALSE)),"",IF(VLOOKUP(F150,DECLARATIONS!C$5:D$292,2,FALSE)="","NOT DECLARED",VLOOKUP(F150,DECLARATIONS!C$5:D$292,2,FALSE)))</f>
        <v/>
      </c>
      <c r="I150" s="186">
        <f>IF(LOWER(LEFT(G150,1))="n",1,VLOOKUP(G150,ScoringTable!D$2:I$95,6))</f>
        <v>0</v>
      </c>
      <c r="J150" s="186" t="str" cm="1">
        <f t="array" ref="J150">IF(OR(ISBLANK(G150),G150=0), "", IF(NOT(ISNUMBER(G150)), "Not a valid distance", IF(E150="","", IF(RIGHT(E150)="B", _xlfn.IFS(G150&lt;Data!$Z$9,"...",G150&lt;Data!$AA$9,"Stage 1",G150&lt;Data!$AB$9,"Stage 2",G150&lt;Data!$AC$9,"Stage 3",G150&lt;Data!$AD$9,"Stage 4",G150&lt;Data!$AE$9,"Stage 5",G150&lt;Data!$AF$9,"Stage 6",G150&lt;Data!$AG$9,"Stage 7",G150&lt;Data!$AH$9,"Stage 8",G150&gt;=Data!$AH$9,"Stage 9"), _xlfn.IFS(G150&lt;Data!$Z$20,"...",G150&lt;Data!$AA$20,"Stage 1",G150&lt;Data!$AB$20,"Stage 2",G150&lt;Data!$AC$20,"Stage 3",G150&lt;Data!$AD$20,"Stage 4",G150&lt;Data!$AE$20,"Stage 5",G150&lt;Data!$AF$20,"Stage 6",G150&lt;Data!$AG$20,"Stage 7",G150&lt;Data!$AH$20,"Stage 8",G150&gt;=Data!$AH$20,"Stage 9")))))</f>
        <v/>
      </c>
      <c r="K150" s="266" t="str" cm="1">
        <f t="array" ref="K150">IFERROR(_xlfn.IFNA(
                      _xlfn.IFS(
                      G150="", "",
                      AND(E150="U9B",G150&gt;=Data!$AI$9), "U9 Boys record",
                      AND(E150="U11B",G150&gt;=Data!$AI$15), "U11 Boys record",
                      AND(E150="U9G",G150&gt;=Data!$AI$20), "U9 Girls record",
                      AND(E150="U11G",G150&gt;=Data!$AI$26), "U11 Girls record"
                       ),""), "")</f>
        <v/>
      </c>
    </row>
    <row r="151" spans="1:11" s="11" customFormat="1" ht="16" customHeight="1">
      <c r="A151" s="187" t="s">
        <v>127</v>
      </c>
      <c r="B151" s="188" t="str">
        <f>IF(ISNA(VLOOKUP($F151,DECLARATIONS!C$5:D$292,2,FALSE)),"",IF(VLOOKUP($F151,DECLARATIONS!C$5:D$292,2,FALSE)="","NOT DECLARED",IF(ISNA(_xlfn.TEXTBEFORE(VLOOKUP($F151,DECLARATIONS!C$5:D$292,2,FALSE)," ")),VLOOKUP($F151,DECLARATIONS!C$5:D$292,2,FALSE),_xlfn.TEXTBEFORE(VLOOKUP($F151,DECLARATIONS!C$5:D$292,2,FALSE)," "))))</f>
        <v/>
      </c>
      <c r="C151" s="188" t="str">
        <f>IF(ISNA(VLOOKUP($F151,DECLARATIONS!C$5:D$292,2,FALSE)),"",IF(VLOOKUP($F151,DECLARATIONS!C$5:D$292,2,FALSE)="","NOT DECLARED",IF(ISNA(_xlfn.TEXTAFTER(VLOOKUP($F151,DECLARATIONS!C$5:D$292,2,FALSE)," ")),VLOOKUP($F151,DECLARATIONS!C$5:D$292,2,FALSE),_xlfn.TEXTAFTER(VLOOKUP($F151,DECLARATIONS!C$5:D$292,2,FALSE)," "))))</f>
        <v/>
      </c>
      <c r="D151" s="188" t="str">
        <f>IF(ISNA(VLOOKUP($F151,DECLARATIONS!$C$5:$G$292,5,FALSE)),"",IF(VLOOKUP($F151,DECLARATIONS!$C$5:$G$292,5,FALSE)="","NOT DECLARED",VLOOKUP($F151,DECLARATIONS!$C$5:$G$292,5,FALSE)))</f>
        <v/>
      </c>
      <c r="E151" s="188" t="str">
        <f>IF(ISNA(VLOOKUP($F151,DECLARATIONS!$C$5:$F$292,4,FALSE)),"",IF(VLOOKUP($F151,DECLARATIONS!$C$5:$F$292,4,FALSE)="","NOT DECLARED",VLOOKUP($F151,DECLARATIONS!$C$5:$F$292,4,FALSE)&amp;LEFT(VLOOKUP($F151,DECLARATIONS!$C$5:$H$292,6,FALSE))))</f>
        <v/>
      </c>
      <c r="F151" s="91"/>
      <c r="G151" s="195"/>
      <c r="H151" s="188" t="str">
        <f>IF(ISNA(VLOOKUP(F151,DECLARATIONS!C$5:D$292,2,FALSE)),"",IF(VLOOKUP(F151,DECLARATIONS!C$5:D$292,2,FALSE)="","NOT DECLARED",VLOOKUP(F151,DECLARATIONS!C$5:D$292,2,FALSE)))</f>
        <v/>
      </c>
      <c r="I151" s="186">
        <f>IF(LOWER(LEFT(G151,1))="n",1,VLOOKUP(G151,ScoringTable!D$2:I$95,6))</f>
        <v>0</v>
      </c>
      <c r="J151" s="186" t="str" cm="1">
        <f t="array" ref="J151">IF(OR(ISBLANK(G151),G151=0), "", IF(NOT(ISNUMBER(G151)), "Not a valid distance", IF(E151="","", IF(RIGHT(E151)="B", _xlfn.IFS(G151&lt;Data!$Z$9,"...",G151&lt;Data!$AA$9,"Stage 1",G151&lt;Data!$AB$9,"Stage 2",G151&lt;Data!$AC$9,"Stage 3",G151&lt;Data!$AD$9,"Stage 4",G151&lt;Data!$AE$9,"Stage 5",G151&lt;Data!$AF$9,"Stage 6",G151&lt;Data!$AG$9,"Stage 7",G151&lt;Data!$AH$9,"Stage 8",G151&gt;=Data!$AH$9,"Stage 9"), _xlfn.IFS(G151&lt;Data!$Z$20,"...",G151&lt;Data!$AA$20,"Stage 1",G151&lt;Data!$AB$20,"Stage 2",G151&lt;Data!$AC$20,"Stage 3",G151&lt;Data!$AD$20,"Stage 4",G151&lt;Data!$AE$20,"Stage 5",G151&lt;Data!$AF$20,"Stage 6",G151&lt;Data!$AG$20,"Stage 7",G151&lt;Data!$AH$20,"Stage 8",G151&gt;=Data!$AH$20,"Stage 9")))))</f>
        <v/>
      </c>
      <c r="K151" s="266" t="str" cm="1">
        <f t="array" ref="K151">IFERROR(_xlfn.IFNA(
                      _xlfn.IFS(
                      G151="", "",
                      AND(E151="U9B",G151&gt;=Data!$AI$9), "U9 Boys record",
                      AND(E151="U11B",G151&gt;=Data!$AI$15), "U11 Boys record",
                      AND(E151="U9G",G151&gt;=Data!$AI$20), "U9 Girls record",
                      AND(E151="U11G",G151&gt;=Data!$AI$26), "U11 Girls record"
                       ),""), "")</f>
        <v/>
      </c>
    </row>
    <row r="152" spans="1:11" s="11" customFormat="1" ht="16" customHeight="1">
      <c r="A152" s="187" t="s">
        <v>127</v>
      </c>
      <c r="B152" s="188" t="str">
        <f>IF(ISNA(VLOOKUP($F152,DECLARATIONS!C$5:D$292,2,FALSE)),"",IF(VLOOKUP($F152,DECLARATIONS!C$5:D$292,2,FALSE)="","NOT DECLARED",IF(ISNA(_xlfn.TEXTBEFORE(VLOOKUP($F152,DECLARATIONS!C$5:D$292,2,FALSE)," ")),VLOOKUP($F152,DECLARATIONS!C$5:D$292,2,FALSE),_xlfn.TEXTBEFORE(VLOOKUP($F152,DECLARATIONS!C$5:D$292,2,FALSE)," "))))</f>
        <v/>
      </c>
      <c r="C152" s="188" t="str">
        <f>IF(ISNA(VLOOKUP($F152,DECLARATIONS!C$5:D$292,2,FALSE)),"",IF(VLOOKUP($F152,DECLARATIONS!C$5:D$292,2,FALSE)="","NOT DECLARED",IF(ISNA(_xlfn.TEXTAFTER(VLOOKUP($F152,DECLARATIONS!C$5:D$292,2,FALSE)," ")),VLOOKUP($F152,DECLARATIONS!C$5:D$292,2,FALSE),_xlfn.TEXTAFTER(VLOOKUP($F152,DECLARATIONS!C$5:D$292,2,FALSE)," "))))</f>
        <v/>
      </c>
      <c r="D152" s="188" t="str">
        <f>IF(ISNA(VLOOKUP($F152,DECLARATIONS!$C$5:$G$292,5,FALSE)),"",IF(VLOOKUP($F152,DECLARATIONS!$C$5:$G$292,5,FALSE)="","NOT DECLARED",VLOOKUP($F152,DECLARATIONS!$C$5:$G$292,5,FALSE)))</f>
        <v/>
      </c>
      <c r="E152" s="188" t="str">
        <f>IF(ISNA(VLOOKUP($F152,DECLARATIONS!$C$5:$F$292,4,FALSE)),"",IF(VLOOKUP($F152,DECLARATIONS!$C$5:$F$292,4,FALSE)="","NOT DECLARED",VLOOKUP($F152,DECLARATIONS!$C$5:$F$292,4,FALSE)&amp;LEFT(VLOOKUP($F152,DECLARATIONS!$C$5:$H$292,6,FALSE))))</f>
        <v/>
      </c>
      <c r="F152" s="91"/>
      <c r="G152" s="195"/>
      <c r="H152" s="188" t="str">
        <f>IF(ISNA(VLOOKUP(F152,DECLARATIONS!C$5:D$292,2,FALSE)),"",IF(VLOOKUP(F152,DECLARATIONS!C$5:D$292,2,FALSE)="","NOT DECLARED",VLOOKUP(F152,DECLARATIONS!C$5:D$292,2,FALSE)))</f>
        <v/>
      </c>
      <c r="I152" s="186">
        <f>IF(LOWER(LEFT(G152,1))="n",1,VLOOKUP(G152,ScoringTable!D$2:I$95,6))</f>
        <v>0</v>
      </c>
      <c r="J152" s="186" t="str" cm="1">
        <f t="array" ref="J152">IF(OR(ISBLANK(G152),G152=0), "", IF(NOT(ISNUMBER(G152)), "Not a valid distance", IF(E152="","", IF(RIGHT(E152)="B", _xlfn.IFS(G152&lt;Data!$Z$9,"...",G152&lt;Data!$AA$9,"Stage 1",G152&lt;Data!$AB$9,"Stage 2",G152&lt;Data!$AC$9,"Stage 3",G152&lt;Data!$AD$9,"Stage 4",G152&lt;Data!$AE$9,"Stage 5",G152&lt;Data!$AF$9,"Stage 6",G152&lt;Data!$AG$9,"Stage 7",G152&lt;Data!$AH$9,"Stage 8",G152&gt;=Data!$AH$9,"Stage 9"), _xlfn.IFS(G152&lt;Data!$Z$20,"...",G152&lt;Data!$AA$20,"Stage 1",G152&lt;Data!$AB$20,"Stage 2",G152&lt;Data!$AC$20,"Stage 3",G152&lt;Data!$AD$20,"Stage 4",G152&lt;Data!$AE$20,"Stage 5",G152&lt;Data!$AF$20,"Stage 6",G152&lt;Data!$AG$20,"Stage 7",G152&lt;Data!$AH$20,"Stage 8",G152&gt;=Data!$AH$20,"Stage 9")))))</f>
        <v/>
      </c>
      <c r="K152" s="266" t="str" cm="1">
        <f t="array" ref="K152">IFERROR(_xlfn.IFNA(
                      _xlfn.IFS(
                      G152="", "",
                      AND(E152="U9B",G152&gt;=Data!$AI$9), "U9 Boys record",
                      AND(E152="U11B",G152&gt;=Data!$AI$15), "U11 Boys record",
                      AND(E152="U9G",G152&gt;=Data!$AI$20), "U9 Girls record",
                      AND(E152="U11G",G152&gt;=Data!$AI$26), "U11 Girls record"
                       ),""), "")</f>
        <v/>
      </c>
    </row>
    <row r="153" spans="1:11" s="11" customFormat="1" ht="16" customHeight="1">
      <c r="A153" s="187" t="s">
        <v>127</v>
      </c>
      <c r="B153" s="188" t="str">
        <f>IF(ISNA(VLOOKUP($F153,DECLARATIONS!C$5:D$292,2,FALSE)),"",IF(VLOOKUP($F153,DECLARATIONS!C$5:D$292,2,FALSE)="","NOT DECLARED",IF(ISNA(_xlfn.TEXTBEFORE(VLOOKUP($F153,DECLARATIONS!C$5:D$292,2,FALSE)," ")),VLOOKUP($F153,DECLARATIONS!C$5:D$292,2,FALSE),_xlfn.TEXTBEFORE(VLOOKUP($F153,DECLARATIONS!C$5:D$292,2,FALSE)," "))))</f>
        <v/>
      </c>
      <c r="C153" s="188" t="str">
        <f>IF(ISNA(VLOOKUP($F153,DECLARATIONS!C$5:D$292,2,FALSE)),"",IF(VLOOKUP($F153,DECLARATIONS!C$5:D$292,2,FALSE)="","NOT DECLARED",IF(ISNA(_xlfn.TEXTAFTER(VLOOKUP($F153,DECLARATIONS!C$5:D$292,2,FALSE)," ")),VLOOKUP($F153,DECLARATIONS!C$5:D$292,2,FALSE),_xlfn.TEXTAFTER(VLOOKUP($F153,DECLARATIONS!C$5:D$292,2,FALSE)," "))))</f>
        <v/>
      </c>
      <c r="D153" s="188" t="str">
        <f>IF(ISNA(VLOOKUP($F153,DECLARATIONS!$C$5:$G$292,5,FALSE)),"",IF(VLOOKUP($F153,DECLARATIONS!$C$5:$G$292,5,FALSE)="","NOT DECLARED",VLOOKUP($F153,DECLARATIONS!$C$5:$G$292,5,FALSE)))</f>
        <v/>
      </c>
      <c r="E153" s="188" t="str">
        <f>IF(ISNA(VLOOKUP($F153,DECLARATIONS!$C$5:$F$292,4,FALSE)),"",IF(VLOOKUP($F153,DECLARATIONS!$C$5:$F$292,4,FALSE)="","NOT DECLARED",VLOOKUP($F153,DECLARATIONS!$C$5:$F$292,4,FALSE)&amp;LEFT(VLOOKUP($F153,DECLARATIONS!$C$5:$H$292,6,FALSE))))</f>
        <v/>
      </c>
      <c r="F153" s="91"/>
      <c r="G153" s="195"/>
      <c r="H153" s="188" t="str">
        <f>IF(ISNA(VLOOKUP(F153,DECLARATIONS!C$5:D$292,2,FALSE)),"",IF(VLOOKUP(F153,DECLARATIONS!C$5:D$292,2,FALSE)="","NOT DECLARED",VLOOKUP(F153,DECLARATIONS!C$5:D$292,2,FALSE)))</f>
        <v/>
      </c>
      <c r="I153" s="186">
        <f>IF(LOWER(LEFT(G153,1))="n",1,VLOOKUP(G153,ScoringTable!D$2:I$95,6))</f>
        <v>0</v>
      </c>
      <c r="J153" s="186" t="str" cm="1">
        <f t="array" ref="J153">IF(OR(ISBLANK(G153),G153=0), "", IF(NOT(ISNUMBER(G153)), "Not a valid distance", IF(E153="","", IF(RIGHT(E153)="B", _xlfn.IFS(G153&lt;Data!$Z$9,"...",G153&lt;Data!$AA$9,"Stage 1",G153&lt;Data!$AB$9,"Stage 2",G153&lt;Data!$AC$9,"Stage 3",G153&lt;Data!$AD$9,"Stage 4",G153&lt;Data!$AE$9,"Stage 5",G153&lt;Data!$AF$9,"Stage 6",G153&lt;Data!$AG$9,"Stage 7",G153&lt;Data!$AH$9,"Stage 8",G153&gt;=Data!$AH$9,"Stage 9"), _xlfn.IFS(G153&lt;Data!$Z$20,"...",G153&lt;Data!$AA$20,"Stage 1",G153&lt;Data!$AB$20,"Stage 2",G153&lt;Data!$AC$20,"Stage 3",G153&lt;Data!$AD$20,"Stage 4",G153&lt;Data!$AE$20,"Stage 5",G153&lt;Data!$AF$20,"Stage 6",G153&lt;Data!$AG$20,"Stage 7",G153&lt;Data!$AH$20,"Stage 8",G153&gt;=Data!$AH$20,"Stage 9")))))</f>
        <v/>
      </c>
      <c r="K153" s="266" t="str" cm="1">
        <f t="array" ref="K153">IFERROR(_xlfn.IFNA(
                      _xlfn.IFS(
                      G153="", "",
                      AND(E153="U9B",G153&gt;=Data!$AI$9), "U9 Boys record",
                      AND(E153="U11B",G153&gt;=Data!$AI$15), "U11 Boys record",
                      AND(E153="U9G",G153&gt;=Data!$AI$20), "U9 Girls record",
                      AND(E153="U11G",G153&gt;=Data!$AI$26), "U11 Girls record"
                       ),""), "")</f>
        <v/>
      </c>
    </row>
    <row r="154" spans="1:11" s="11" customFormat="1" ht="16" customHeight="1">
      <c r="A154" s="187" t="s">
        <v>127</v>
      </c>
      <c r="B154" s="188" t="str">
        <f>IF(ISNA(VLOOKUP($F154,DECLARATIONS!C$5:D$292,2,FALSE)),"",IF(VLOOKUP($F154,DECLARATIONS!C$5:D$292,2,FALSE)="","NOT DECLARED",IF(ISNA(_xlfn.TEXTBEFORE(VLOOKUP($F154,DECLARATIONS!C$5:D$292,2,FALSE)," ")),VLOOKUP($F154,DECLARATIONS!C$5:D$292,2,FALSE),_xlfn.TEXTBEFORE(VLOOKUP($F154,DECLARATIONS!C$5:D$292,2,FALSE)," "))))</f>
        <v/>
      </c>
      <c r="C154" s="188" t="str">
        <f>IF(ISNA(VLOOKUP($F154,DECLARATIONS!C$5:D$292,2,FALSE)),"",IF(VLOOKUP($F154,DECLARATIONS!C$5:D$292,2,FALSE)="","NOT DECLARED",IF(ISNA(_xlfn.TEXTAFTER(VLOOKUP($F154,DECLARATIONS!C$5:D$292,2,FALSE)," ")),VLOOKUP($F154,DECLARATIONS!C$5:D$292,2,FALSE),_xlfn.TEXTAFTER(VLOOKUP($F154,DECLARATIONS!C$5:D$292,2,FALSE)," "))))</f>
        <v/>
      </c>
      <c r="D154" s="188" t="str">
        <f>IF(ISNA(VLOOKUP($F154,DECLARATIONS!$C$5:$G$292,5,FALSE)),"",IF(VLOOKUP($F154,DECLARATIONS!$C$5:$G$292,5,FALSE)="","NOT DECLARED",VLOOKUP($F154,DECLARATIONS!$C$5:$G$292,5,FALSE)))</f>
        <v/>
      </c>
      <c r="E154" s="188" t="str">
        <f>IF(ISNA(VLOOKUP($F154,DECLARATIONS!$C$5:$F$292,4,FALSE)),"",IF(VLOOKUP($F154,DECLARATIONS!$C$5:$F$292,4,FALSE)="","NOT DECLARED",VLOOKUP($F154,DECLARATIONS!$C$5:$F$292,4,FALSE)&amp;LEFT(VLOOKUP($F154,DECLARATIONS!$C$5:$H$292,6,FALSE))))</f>
        <v/>
      </c>
      <c r="F154" s="91"/>
      <c r="G154" s="195"/>
      <c r="H154" s="188" t="str">
        <f>IF(ISNA(VLOOKUP(F154,DECLARATIONS!C$5:D$292,2,FALSE)),"",IF(VLOOKUP(F154,DECLARATIONS!C$5:D$292,2,FALSE)="","NOT DECLARED",VLOOKUP(F154,DECLARATIONS!C$5:D$292,2,FALSE)))</f>
        <v/>
      </c>
      <c r="I154" s="186">
        <f>IF(LOWER(LEFT(G154,1))="n",1,VLOOKUP(G154,ScoringTable!D$2:I$95,6))</f>
        <v>0</v>
      </c>
      <c r="J154" s="186" t="str" cm="1">
        <f t="array" ref="J154">IF(OR(ISBLANK(G154),G154=0), "", IF(NOT(ISNUMBER(G154)), "Not a valid distance", IF(E154="","", IF(RIGHT(E154)="B", _xlfn.IFS(G154&lt;Data!$Z$9,"...",G154&lt;Data!$AA$9,"Stage 1",G154&lt;Data!$AB$9,"Stage 2",G154&lt;Data!$AC$9,"Stage 3",G154&lt;Data!$AD$9,"Stage 4",G154&lt;Data!$AE$9,"Stage 5",G154&lt;Data!$AF$9,"Stage 6",G154&lt;Data!$AG$9,"Stage 7",G154&lt;Data!$AH$9,"Stage 8",G154&gt;=Data!$AH$9,"Stage 9"), _xlfn.IFS(G154&lt;Data!$Z$20,"...",G154&lt;Data!$AA$20,"Stage 1",G154&lt;Data!$AB$20,"Stage 2",G154&lt;Data!$AC$20,"Stage 3",G154&lt;Data!$AD$20,"Stage 4",G154&lt;Data!$AE$20,"Stage 5",G154&lt;Data!$AF$20,"Stage 6",G154&lt;Data!$AG$20,"Stage 7",G154&lt;Data!$AH$20,"Stage 8",G154&gt;=Data!$AH$20,"Stage 9")))))</f>
        <v/>
      </c>
      <c r="K154" s="266" t="str" cm="1">
        <f t="array" ref="K154">IFERROR(_xlfn.IFNA(
                      _xlfn.IFS(
                      G154="", "",
                      AND(E154="U9B",G154&gt;=Data!$AI$9), "U9 Boys record",
                      AND(E154="U11B",G154&gt;=Data!$AI$15), "U11 Boys record",
                      AND(E154="U9G",G154&gt;=Data!$AI$20), "U9 Girls record",
                      AND(E154="U11G",G154&gt;=Data!$AI$26), "U11 Girls record"
                       ),""), "")</f>
        <v/>
      </c>
    </row>
    <row r="155" spans="1:11" s="11" customFormat="1" ht="16" customHeight="1">
      <c r="A155" s="187" t="s">
        <v>127</v>
      </c>
      <c r="B155" s="188" t="str">
        <f>IF(ISNA(VLOOKUP($F155,DECLARATIONS!C$5:D$292,2,FALSE)),"",IF(VLOOKUP($F155,DECLARATIONS!C$5:D$292,2,FALSE)="","NOT DECLARED",IF(ISNA(_xlfn.TEXTBEFORE(VLOOKUP($F155,DECLARATIONS!C$5:D$292,2,FALSE)," ")),VLOOKUP($F155,DECLARATIONS!C$5:D$292,2,FALSE),_xlfn.TEXTBEFORE(VLOOKUP($F155,DECLARATIONS!C$5:D$292,2,FALSE)," "))))</f>
        <v/>
      </c>
      <c r="C155" s="188" t="str">
        <f>IF(ISNA(VLOOKUP($F155,DECLARATIONS!C$5:D$292,2,FALSE)),"",IF(VLOOKUP($F155,DECLARATIONS!C$5:D$292,2,FALSE)="","NOT DECLARED",IF(ISNA(_xlfn.TEXTAFTER(VLOOKUP($F155,DECLARATIONS!C$5:D$292,2,FALSE)," ")),VLOOKUP($F155,DECLARATIONS!C$5:D$292,2,FALSE),_xlfn.TEXTAFTER(VLOOKUP($F155,DECLARATIONS!C$5:D$292,2,FALSE)," "))))</f>
        <v/>
      </c>
      <c r="D155" s="188" t="str">
        <f>IF(ISNA(VLOOKUP($F155,DECLARATIONS!$C$5:$G$292,5,FALSE)),"",IF(VLOOKUP($F155,DECLARATIONS!$C$5:$G$292,5,FALSE)="","NOT DECLARED",VLOOKUP($F155,DECLARATIONS!$C$5:$G$292,5,FALSE)))</f>
        <v/>
      </c>
      <c r="E155" s="188" t="str">
        <f>IF(ISNA(VLOOKUP($F155,DECLARATIONS!$C$5:$F$292,4,FALSE)),"",IF(VLOOKUP($F155,DECLARATIONS!$C$5:$F$292,4,FALSE)="","NOT DECLARED",VLOOKUP($F155,DECLARATIONS!$C$5:$F$292,4,FALSE)&amp;LEFT(VLOOKUP($F155,DECLARATIONS!$C$5:$H$292,6,FALSE))))</f>
        <v/>
      </c>
      <c r="F155" s="91"/>
      <c r="G155" s="195"/>
      <c r="H155" s="188" t="str">
        <f>IF(ISNA(VLOOKUP(F155,DECLARATIONS!C$5:D$292,2,FALSE)),"",IF(VLOOKUP(F155,DECLARATIONS!C$5:D$292,2,FALSE)="","NOT DECLARED",VLOOKUP(F155,DECLARATIONS!C$5:D$292,2,FALSE)))</f>
        <v/>
      </c>
      <c r="I155" s="186">
        <f>IF(LOWER(LEFT(G155,1))="n",1,VLOOKUP(G155,ScoringTable!D$2:I$95,6))</f>
        <v>0</v>
      </c>
      <c r="J155" s="186" t="str" cm="1">
        <f t="array" ref="J155">IF(OR(ISBLANK(G155),G155=0), "", IF(NOT(ISNUMBER(G155)), "Not a valid distance", IF(E155="","", IF(RIGHT(E155)="B", _xlfn.IFS(G155&lt;Data!$Z$9,"...",G155&lt;Data!$AA$9,"Stage 1",G155&lt;Data!$AB$9,"Stage 2",G155&lt;Data!$AC$9,"Stage 3",G155&lt;Data!$AD$9,"Stage 4",G155&lt;Data!$AE$9,"Stage 5",G155&lt;Data!$AF$9,"Stage 6",G155&lt;Data!$AG$9,"Stage 7",G155&lt;Data!$AH$9,"Stage 8",G155&gt;=Data!$AH$9,"Stage 9"), _xlfn.IFS(G155&lt;Data!$Z$20,"...",G155&lt;Data!$AA$20,"Stage 1",G155&lt;Data!$AB$20,"Stage 2",G155&lt;Data!$AC$20,"Stage 3",G155&lt;Data!$AD$20,"Stage 4",G155&lt;Data!$AE$20,"Stage 5",G155&lt;Data!$AF$20,"Stage 6",G155&lt;Data!$AG$20,"Stage 7",G155&lt;Data!$AH$20,"Stage 8",G155&gt;=Data!$AH$20,"Stage 9")))))</f>
        <v/>
      </c>
      <c r="K155" s="266" t="str" cm="1">
        <f t="array" ref="K155">IFERROR(_xlfn.IFNA(
                      _xlfn.IFS(
                      G155="", "",
                      AND(E155="U9B",G155&gt;=Data!$AI$9), "U9 Boys record",
                      AND(E155="U11B",G155&gt;=Data!$AI$15), "U11 Boys record",
                      AND(E155="U9G",G155&gt;=Data!$AI$20), "U9 Girls record",
                      AND(E155="U11G",G155&gt;=Data!$AI$26), "U11 Girls record"
                       ),""), "")</f>
        <v/>
      </c>
    </row>
    <row r="156" spans="1:11" s="11" customFormat="1" ht="16" customHeight="1">
      <c r="A156" s="187" t="s">
        <v>127</v>
      </c>
      <c r="B156" s="188" t="str">
        <f>IF(ISNA(VLOOKUP($F156,DECLARATIONS!C$5:D$292,2,FALSE)),"",IF(VLOOKUP($F156,DECLARATIONS!C$5:D$292,2,FALSE)="","NOT DECLARED",IF(ISNA(_xlfn.TEXTBEFORE(VLOOKUP($F156,DECLARATIONS!C$5:D$292,2,FALSE)," ")),VLOOKUP($F156,DECLARATIONS!C$5:D$292,2,FALSE),_xlfn.TEXTBEFORE(VLOOKUP($F156,DECLARATIONS!C$5:D$292,2,FALSE)," "))))</f>
        <v/>
      </c>
      <c r="C156" s="188" t="str">
        <f>IF(ISNA(VLOOKUP($F156,DECLARATIONS!C$5:D$292,2,FALSE)),"",IF(VLOOKUP($F156,DECLARATIONS!C$5:D$292,2,FALSE)="","NOT DECLARED",IF(ISNA(_xlfn.TEXTAFTER(VLOOKUP($F156,DECLARATIONS!C$5:D$292,2,FALSE)," ")),VLOOKUP($F156,DECLARATIONS!C$5:D$292,2,FALSE),_xlfn.TEXTAFTER(VLOOKUP($F156,DECLARATIONS!C$5:D$292,2,FALSE)," "))))</f>
        <v/>
      </c>
      <c r="D156" s="188" t="str">
        <f>IF(ISNA(VLOOKUP($F156,DECLARATIONS!$C$5:$G$292,5,FALSE)),"",IF(VLOOKUP($F156,DECLARATIONS!$C$5:$G$292,5,FALSE)="","NOT DECLARED",VLOOKUP($F156,DECLARATIONS!$C$5:$G$292,5,FALSE)))</f>
        <v/>
      </c>
      <c r="E156" s="188" t="str">
        <f>IF(ISNA(VLOOKUP($F156,DECLARATIONS!$C$5:$F$292,4,FALSE)),"",IF(VLOOKUP($F156,DECLARATIONS!$C$5:$F$292,4,FALSE)="","NOT DECLARED",VLOOKUP($F156,DECLARATIONS!$C$5:$F$292,4,FALSE)&amp;LEFT(VLOOKUP($F156,DECLARATIONS!$C$5:$H$292,6,FALSE))))</f>
        <v/>
      </c>
      <c r="F156" s="91"/>
      <c r="G156" s="195"/>
      <c r="H156" s="188" t="str">
        <f>IF(ISNA(VLOOKUP(F156,DECLARATIONS!C$5:D$292,2,FALSE)),"",IF(VLOOKUP(F156,DECLARATIONS!C$5:D$292,2,FALSE)="","NOT DECLARED",VLOOKUP(F156,DECLARATIONS!C$5:D$292,2,FALSE)))</f>
        <v/>
      </c>
      <c r="I156" s="186">
        <f>IF(LOWER(LEFT(G156,1))="n",1,VLOOKUP(G156,ScoringTable!D$2:I$95,6))</f>
        <v>0</v>
      </c>
      <c r="J156" s="186" t="str" cm="1">
        <f t="array" ref="J156">IF(OR(ISBLANK(G156),G156=0), "", IF(NOT(ISNUMBER(G156)), "Not a valid distance", IF(E156="","", IF(RIGHT(E156)="B", _xlfn.IFS(G156&lt;Data!$Z$9,"...",G156&lt;Data!$AA$9,"Stage 1",G156&lt;Data!$AB$9,"Stage 2",G156&lt;Data!$AC$9,"Stage 3",G156&lt;Data!$AD$9,"Stage 4",G156&lt;Data!$AE$9,"Stage 5",G156&lt;Data!$AF$9,"Stage 6",G156&lt;Data!$AG$9,"Stage 7",G156&lt;Data!$AH$9,"Stage 8",G156&gt;=Data!$AH$9,"Stage 9"), _xlfn.IFS(G156&lt;Data!$Z$20,"...",G156&lt;Data!$AA$20,"Stage 1",G156&lt;Data!$AB$20,"Stage 2",G156&lt;Data!$AC$20,"Stage 3",G156&lt;Data!$AD$20,"Stage 4",G156&lt;Data!$AE$20,"Stage 5",G156&lt;Data!$AF$20,"Stage 6",G156&lt;Data!$AG$20,"Stage 7",G156&lt;Data!$AH$20,"Stage 8",G156&gt;=Data!$AH$20,"Stage 9")))))</f>
        <v/>
      </c>
      <c r="K156" s="266" t="str" cm="1">
        <f t="array" ref="K156">IFERROR(_xlfn.IFNA(
                      _xlfn.IFS(
                      G156="", "",
                      AND(E156="U9B",G156&gt;=Data!$AI$9), "U9 Boys record",
                      AND(E156="U11B",G156&gt;=Data!$AI$15), "U11 Boys record",
                      AND(E156="U9G",G156&gt;=Data!$AI$20), "U9 Girls record",
                      AND(E156="U11G",G156&gt;=Data!$AI$26), "U11 Girls record"
                       ),""), "")</f>
        <v/>
      </c>
    </row>
    <row r="157" spans="1:11" s="11" customFormat="1" ht="16" customHeight="1">
      <c r="A157" s="187" t="s">
        <v>127</v>
      </c>
      <c r="B157" s="188" t="str">
        <f>IF(ISNA(VLOOKUP($F157,DECLARATIONS!C$5:D$292,2,FALSE)),"",IF(VLOOKUP($F157,DECLARATIONS!C$5:D$292,2,FALSE)="","NOT DECLARED",IF(ISNA(_xlfn.TEXTBEFORE(VLOOKUP($F157,DECLARATIONS!C$5:D$292,2,FALSE)," ")),VLOOKUP($F157,DECLARATIONS!C$5:D$292,2,FALSE),_xlfn.TEXTBEFORE(VLOOKUP($F157,DECLARATIONS!C$5:D$292,2,FALSE)," "))))</f>
        <v/>
      </c>
      <c r="C157" s="188" t="str">
        <f>IF(ISNA(VLOOKUP($F157,DECLARATIONS!C$5:D$292,2,FALSE)),"",IF(VLOOKUP($F157,DECLARATIONS!C$5:D$292,2,FALSE)="","NOT DECLARED",IF(ISNA(_xlfn.TEXTAFTER(VLOOKUP($F157,DECLARATIONS!C$5:D$292,2,FALSE)," ")),VLOOKUP($F157,DECLARATIONS!C$5:D$292,2,FALSE),_xlfn.TEXTAFTER(VLOOKUP($F157,DECLARATIONS!C$5:D$292,2,FALSE)," "))))</f>
        <v/>
      </c>
      <c r="D157" s="188" t="str">
        <f>IF(ISNA(VLOOKUP($F157,DECLARATIONS!$C$5:$G$292,5,FALSE)),"",IF(VLOOKUP($F157,DECLARATIONS!$C$5:$G$292,5,FALSE)="","NOT DECLARED",VLOOKUP($F157,DECLARATIONS!$C$5:$G$292,5,FALSE)))</f>
        <v/>
      </c>
      <c r="E157" s="188" t="str">
        <f>IF(ISNA(VLOOKUP($F157,DECLARATIONS!$C$5:$F$292,4,FALSE)),"",IF(VLOOKUP($F157,DECLARATIONS!$C$5:$F$292,4,FALSE)="","NOT DECLARED",VLOOKUP($F157,DECLARATIONS!$C$5:$F$292,4,FALSE)&amp;LEFT(VLOOKUP($F157,DECLARATIONS!$C$5:$H$292,6,FALSE))))</f>
        <v/>
      </c>
      <c r="F157" s="91"/>
      <c r="G157" s="195"/>
      <c r="H157" s="188" t="str">
        <f>IF(ISNA(VLOOKUP(F157,DECLARATIONS!C$5:D$292,2,FALSE)),"",IF(VLOOKUP(F157,DECLARATIONS!C$5:D$292,2,FALSE)="","NOT DECLARED",VLOOKUP(F157,DECLARATIONS!C$5:D$292,2,FALSE)))</f>
        <v/>
      </c>
      <c r="I157" s="186">
        <f>IF(LOWER(LEFT(G157,1))="n",1,VLOOKUP(G157,ScoringTable!D$2:I$95,6))</f>
        <v>0</v>
      </c>
      <c r="J157" s="186" t="str" cm="1">
        <f t="array" ref="J157">IF(OR(ISBLANK(G157),G157=0), "", IF(NOT(ISNUMBER(G157)), "Not a valid distance", IF(E157="","", IF(RIGHT(E157)="B", _xlfn.IFS(G157&lt;Data!$Z$9,"...",G157&lt;Data!$AA$9,"Stage 1",G157&lt;Data!$AB$9,"Stage 2",G157&lt;Data!$AC$9,"Stage 3",G157&lt;Data!$AD$9,"Stage 4",G157&lt;Data!$AE$9,"Stage 5",G157&lt;Data!$AF$9,"Stage 6",G157&lt;Data!$AG$9,"Stage 7",G157&lt;Data!$AH$9,"Stage 8",G157&gt;=Data!$AH$9,"Stage 9"), _xlfn.IFS(G157&lt;Data!$Z$20,"...",G157&lt;Data!$AA$20,"Stage 1",G157&lt;Data!$AB$20,"Stage 2",G157&lt;Data!$AC$20,"Stage 3",G157&lt;Data!$AD$20,"Stage 4",G157&lt;Data!$AE$20,"Stage 5",G157&lt;Data!$AF$20,"Stage 6",G157&lt;Data!$AG$20,"Stage 7",G157&lt;Data!$AH$20,"Stage 8",G157&gt;=Data!$AH$20,"Stage 9")))))</f>
        <v/>
      </c>
      <c r="K157" s="266" t="str" cm="1">
        <f t="array" ref="K157">IFERROR(_xlfn.IFNA(
                      _xlfn.IFS(
                      G157="", "",
                      AND(E157="U9B",G157&gt;=Data!$AI$9), "U9 Boys record",
                      AND(E157="U11B",G157&gt;=Data!$AI$15), "U11 Boys record",
                      AND(E157="U9G",G157&gt;=Data!$AI$20), "U9 Girls record",
                      AND(E157="U11G",G157&gt;=Data!$AI$26), "U11 Girls record"
                       ),""), "")</f>
        <v/>
      </c>
    </row>
    <row r="158" spans="1:11" s="11" customFormat="1" ht="16" customHeight="1">
      <c r="A158" s="187" t="s">
        <v>127</v>
      </c>
      <c r="B158" s="188" t="str">
        <f>IF(ISNA(VLOOKUP($F158,DECLARATIONS!C$5:D$292,2,FALSE)),"",IF(VLOOKUP($F158,DECLARATIONS!C$5:D$292,2,FALSE)="","NOT DECLARED",IF(ISNA(_xlfn.TEXTBEFORE(VLOOKUP($F158,DECLARATIONS!C$5:D$292,2,FALSE)," ")),VLOOKUP($F158,DECLARATIONS!C$5:D$292,2,FALSE),_xlfn.TEXTBEFORE(VLOOKUP($F158,DECLARATIONS!C$5:D$292,2,FALSE)," "))))</f>
        <v/>
      </c>
      <c r="C158" s="188" t="str">
        <f>IF(ISNA(VLOOKUP($F158,DECLARATIONS!C$5:D$292,2,FALSE)),"",IF(VLOOKUP($F158,DECLARATIONS!C$5:D$292,2,FALSE)="","NOT DECLARED",IF(ISNA(_xlfn.TEXTAFTER(VLOOKUP($F158,DECLARATIONS!C$5:D$292,2,FALSE)," ")),VLOOKUP($F158,DECLARATIONS!C$5:D$292,2,FALSE),_xlfn.TEXTAFTER(VLOOKUP($F158,DECLARATIONS!C$5:D$292,2,FALSE)," "))))</f>
        <v/>
      </c>
      <c r="D158" s="188" t="str">
        <f>IF(ISNA(VLOOKUP($F158,DECLARATIONS!$C$5:$G$292,5,FALSE)),"",IF(VLOOKUP($F158,DECLARATIONS!$C$5:$G$292,5,FALSE)="","NOT DECLARED",VLOOKUP($F158,DECLARATIONS!$C$5:$G$292,5,FALSE)))</f>
        <v/>
      </c>
      <c r="E158" s="188" t="str">
        <f>IF(ISNA(VLOOKUP($F158,DECLARATIONS!$C$5:$F$292,4,FALSE)),"",IF(VLOOKUP($F158,DECLARATIONS!$C$5:$F$292,4,FALSE)="","NOT DECLARED",VLOOKUP($F158,DECLARATIONS!$C$5:$F$292,4,FALSE)&amp;LEFT(VLOOKUP($F158,DECLARATIONS!$C$5:$H$292,6,FALSE))))</f>
        <v/>
      </c>
      <c r="F158" s="91"/>
      <c r="G158" s="195"/>
      <c r="H158" s="188" t="str">
        <f>IF(ISNA(VLOOKUP(F158,DECLARATIONS!C$5:D$292,2,FALSE)),"",IF(VLOOKUP(F158,DECLARATIONS!C$5:D$292,2,FALSE)="","NOT DECLARED",VLOOKUP(F158,DECLARATIONS!C$5:D$292,2,FALSE)))</f>
        <v/>
      </c>
      <c r="I158" s="186">
        <f>IF(LOWER(LEFT(G158,1))="n",1,VLOOKUP(G158,ScoringTable!D$2:I$95,6))</f>
        <v>0</v>
      </c>
      <c r="J158" s="186" t="str" cm="1">
        <f t="array" ref="J158">IF(OR(ISBLANK(G158),G158=0), "", IF(NOT(ISNUMBER(G158)), "Not a valid distance", IF(E158="","", IF(RIGHT(E158)="B", _xlfn.IFS(G158&lt;Data!$Z$9,"...",G158&lt;Data!$AA$9,"Stage 1",G158&lt;Data!$AB$9,"Stage 2",G158&lt;Data!$AC$9,"Stage 3",G158&lt;Data!$AD$9,"Stage 4",G158&lt;Data!$AE$9,"Stage 5",G158&lt;Data!$AF$9,"Stage 6",G158&lt;Data!$AG$9,"Stage 7",G158&lt;Data!$AH$9,"Stage 8",G158&gt;=Data!$AH$9,"Stage 9"), _xlfn.IFS(G158&lt;Data!$Z$20,"...",G158&lt;Data!$AA$20,"Stage 1",G158&lt;Data!$AB$20,"Stage 2",G158&lt;Data!$AC$20,"Stage 3",G158&lt;Data!$AD$20,"Stage 4",G158&lt;Data!$AE$20,"Stage 5",G158&lt;Data!$AF$20,"Stage 6",G158&lt;Data!$AG$20,"Stage 7",G158&lt;Data!$AH$20,"Stage 8",G158&gt;=Data!$AH$20,"Stage 9")))))</f>
        <v/>
      </c>
      <c r="K158" s="266" t="str" cm="1">
        <f t="array" ref="K158">IFERROR(_xlfn.IFNA(
                      _xlfn.IFS(
                      G158="", "",
                      AND(E158="U9B",G158&gt;=Data!$AI$9), "U9 Boys record",
                      AND(E158="U11B",G158&gt;=Data!$AI$15), "U11 Boys record",
                      AND(E158="U9G",G158&gt;=Data!$AI$20), "U9 Girls record",
                      AND(E158="U11G",G158&gt;=Data!$AI$26), "U11 Girls record"
                       ),""), "")</f>
        <v/>
      </c>
    </row>
    <row r="159" spans="1:11" s="11" customFormat="1" ht="16" customHeight="1">
      <c r="A159" s="187" t="s">
        <v>127</v>
      </c>
      <c r="B159" s="188" t="str">
        <f>IF(ISNA(VLOOKUP($F159,DECLARATIONS!C$5:D$292,2,FALSE)),"",IF(VLOOKUP($F159,DECLARATIONS!C$5:D$292,2,FALSE)="","NOT DECLARED",IF(ISNA(_xlfn.TEXTBEFORE(VLOOKUP($F159,DECLARATIONS!C$5:D$292,2,FALSE)," ")),VLOOKUP($F159,DECLARATIONS!C$5:D$292,2,FALSE),_xlfn.TEXTBEFORE(VLOOKUP($F159,DECLARATIONS!C$5:D$292,2,FALSE)," "))))</f>
        <v/>
      </c>
      <c r="C159" s="188" t="str">
        <f>IF(ISNA(VLOOKUP($F159,DECLARATIONS!C$5:D$292,2,FALSE)),"",IF(VLOOKUP($F159,DECLARATIONS!C$5:D$292,2,FALSE)="","NOT DECLARED",IF(ISNA(_xlfn.TEXTAFTER(VLOOKUP($F159,DECLARATIONS!C$5:D$292,2,FALSE)," ")),VLOOKUP($F159,DECLARATIONS!C$5:D$292,2,FALSE),_xlfn.TEXTAFTER(VLOOKUP($F159,DECLARATIONS!C$5:D$292,2,FALSE)," "))))</f>
        <v/>
      </c>
      <c r="D159" s="188" t="str">
        <f>IF(ISNA(VLOOKUP($F159,DECLARATIONS!$C$5:$G$292,5,FALSE)),"",IF(VLOOKUP($F159,DECLARATIONS!$C$5:$G$292,5,FALSE)="","NOT DECLARED",VLOOKUP($F159,DECLARATIONS!$C$5:$G$292,5,FALSE)))</f>
        <v/>
      </c>
      <c r="E159" s="188" t="str">
        <f>IF(ISNA(VLOOKUP($F159,DECLARATIONS!$C$5:$F$292,4,FALSE)),"",IF(VLOOKUP($F159,DECLARATIONS!$C$5:$F$292,4,FALSE)="","NOT DECLARED",VLOOKUP($F159,DECLARATIONS!$C$5:$F$292,4,FALSE)&amp;LEFT(VLOOKUP($F159,DECLARATIONS!$C$5:$H$292,6,FALSE))))</f>
        <v/>
      </c>
      <c r="F159" s="91"/>
      <c r="G159" s="195"/>
      <c r="H159" s="188" t="str">
        <f>IF(ISNA(VLOOKUP(F159,DECLARATIONS!C$5:D$292,2,FALSE)),"",IF(VLOOKUP(F159,DECLARATIONS!C$5:D$292,2,FALSE)="","NOT DECLARED",VLOOKUP(F159,DECLARATIONS!C$5:D$292,2,FALSE)))</f>
        <v/>
      </c>
      <c r="I159" s="186">
        <f>IF(LOWER(LEFT(G159,1))="n",1,VLOOKUP(G159,ScoringTable!D$2:I$95,6))</f>
        <v>0</v>
      </c>
      <c r="J159" s="186" t="str" cm="1">
        <f t="array" ref="J159">IF(OR(ISBLANK(G159),G159=0), "", IF(NOT(ISNUMBER(G159)), "Not a valid distance", IF(E159="","", IF(RIGHT(E159)="B", _xlfn.IFS(G159&lt;Data!$Z$9,"...",G159&lt;Data!$AA$9,"Stage 1",G159&lt;Data!$AB$9,"Stage 2",G159&lt;Data!$AC$9,"Stage 3",G159&lt;Data!$AD$9,"Stage 4",G159&lt;Data!$AE$9,"Stage 5",G159&lt;Data!$AF$9,"Stage 6",G159&lt;Data!$AG$9,"Stage 7",G159&lt;Data!$AH$9,"Stage 8",G159&gt;=Data!$AH$9,"Stage 9"), _xlfn.IFS(G159&lt;Data!$Z$20,"...",G159&lt;Data!$AA$20,"Stage 1",G159&lt;Data!$AB$20,"Stage 2",G159&lt;Data!$AC$20,"Stage 3",G159&lt;Data!$AD$20,"Stage 4",G159&lt;Data!$AE$20,"Stage 5",G159&lt;Data!$AF$20,"Stage 6",G159&lt;Data!$AG$20,"Stage 7",G159&lt;Data!$AH$20,"Stage 8",G159&gt;=Data!$AH$20,"Stage 9")))))</f>
        <v/>
      </c>
      <c r="K159" s="266" t="str" cm="1">
        <f t="array" ref="K159">IFERROR(_xlfn.IFNA(
                      _xlfn.IFS(
                      G159="", "",
                      AND(E159="U9B",G159&gt;=Data!$AI$9), "U9 Boys record",
                      AND(E159="U11B",G159&gt;=Data!$AI$15), "U11 Boys record",
                      AND(E159="U9G",G159&gt;=Data!$AI$20), "U9 Girls record",
                      AND(E159="U11G",G159&gt;=Data!$AI$26), "U11 Girls record"
                       ),""), "")</f>
        <v/>
      </c>
    </row>
    <row r="160" spans="1:11" s="11" customFormat="1" ht="16" customHeight="1">
      <c r="A160" s="187" t="s">
        <v>127</v>
      </c>
      <c r="B160" s="188" t="str">
        <f>IF(ISNA(VLOOKUP($F160,DECLARATIONS!C$5:D$292,2,FALSE)),"",IF(VLOOKUP($F160,DECLARATIONS!C$5:D$292,2,FALSE)="","NOT DECLARED",IF(ISNA(_xlfn.TEXTBEFORE(VLOOKUP($F160,DECLARATIONS!C$5:D$292,2,FALSE)," ")),VLOOKUP($F160,DECLARATIONS!C$5:D$292,2,FALSE),_xlfn.TEXTBEFORE(VLOOKUP($F160,DECLARATIONS!C$5:D$292,2,FALSE)," "))))</f>
        <v/>
      </c>
      <c r="C160" s="188" t="str">
        <f>IF(ISNA(VLOOKUP($F160,DECLARATIONS!C$5:D$292,2,FALSE)),"",IF(VLOOKUP($F160,DECLARATIONS!C$5:D$292,2,FALSE)="","NOT DECLARED",IF(ISNA(_xlfn.TEXTAFTER(VLOOKUP($F160,DECLARATIONS!C$5:D$292,2,FALSE)," ")),VLOOKUP($F160,DECLARATIONS!C$5:D$292,2,FALSE),_xlfn.TEXTAFTER(VLOOKUP($F160,DECLARATIONS!C$5:D$292,2,FALSE)," "))))</f>
        <v/>
      </c>
      <c r="D160" s="188" t="str">
        <f>IF(ISNA(VLOOKUP($F160,DECLARATIONS!$C$5:$G$292,5,FALSE)),"",IF(VLOOKUP($F160,DECLARATIONS!$C$5:$G$292,5,FALSE)="","NOT DECLARED",VLOOKUP($F160,DECLARATIONS!$C$5:$G$292,5,FALSE)))</f>
        <v/>
      </c>
      <c r="E160" s="188" t="str">
        <f>IF(ISNA(VLOOKUP($F160,DECLARATIONS!$C$5:$F$292,4,FALSE)),"",IF(VLOOKUP($F160,DECLARATIONS!$C$5:$F$292,4,FALSE)="","NOT DECLARED",VLOOKUP($F160,DECLARATIONS!$C$5:$F$292,4,FALSE)&amp;LEFT(VLOOKUP($F160,DECLARATIONS!$C$5:$H$292,6,FALSE))))</f>
        <v/>
      </c>
      <c r="F160" s="91"/>
      <c r="G160" s="195"/>
      <c r="H160" s="188" t="str">
        <f>IF(ISNA(VLOOKUP(F160,DECLARATIONS!C$5:D$292,2,FALSE)),"",IF(VLOOKUP(F160,DECLARATIONS!C$5:D$292,2,FALSE)="","NOT DECLARED",VLOOKUP(F160,DECLARATIONS!C$5:D$292,2,FALSE)))</f>
        <v/>
      </c>
      <c r="I160" s="186">
        <f>IF(LOWER(LEFT(G160,1))="n",1,VLOOKUP(G160,ScoringTable!D$2:I$95,6))</f>
        <v>0</v>
      </c>
      <c r="J160" s="186" t="str" cm="1">
        <f t="array" ref="J160">IF(OR(ISBLANK(G160),G160=0), "", IF(NOT(ISNUMBER(G160)), "Not a valid distance", IF(E160="","", IF(RIGHT(E160)="B", _xlfn.IFS(G160&lt;Data!$Z$9,"...",G160&lt;Data!$AA$9,"Stage 1",G160&lt;Data!$AB$9,"Stage 2",G160&lt;Data!$AC$9,"Stage 3",G160&lt;Data!$AD$9,"Stage 4",G160&lt;Data!$AE$9,"Stage 5",G160&lt;Data!$AF$9,"Stage 6",G160&lt;Data!$AG$9,"Stage 7",G160&lt;Data!$AH$9,"Stage 8",G160&gt;=Data!$AH$9,"Stage 9"), _xlfn.IFS(G160&lt;Data!$Z$20,"...",G160&lt;Data!$AA$20,"Stage 1",G160&lt;Data!$AB$20,"Stage 2",G160&lt;Data!$AC$20,"Stage 3",G160&lt;Data!$AD$20,"Stage 4",G160&lt;Data!$AE$20,"Stage 5",G160&lt;Data!$AF$20,"Stage 6",G160&lt;Data!$AG$20,"Stage 7",G160&lt;Data!$AH$20,"Stage 8",G160&gt;=Data!$AH$20,"Stage 9")))))</f>
        <v/>
      </c>
      <c r="K160" s="266" t="str" cm="1">
        <f t="array" ref="K160">IFERROR(_xlfn.IFNA(
                      _xlfn.IFS(
                      G160="", "",
                      AND(E160="U9B",G160&gt;=Data!$AI$9), "U9 Boys record",
                      AND(E160="U11B",G160&gt;=Data!$AI$15), "U11 Boys record",
                      AND(E160="U9G",G160&gt;=Data!$AI$20), "U9 Girls record",
                      AND(E160="U11G",G160&gt;=Data!$AI$26), "U11 Girls record"
                       ),""), "")</f>
        <v/>
      </c>
    </row>
    <row r="161" spans="1:11" s="11" customFormat="1" ht="16" customHeight="1">
      <c r="A161" s="187" t="s">
        <v>127</v>
      </c>
      <c r="B161" s="188" t="str">
        <f>IF(ISNA(VLOOKUP($F161,DECLARATIONS!C$5:D$292,2,FALSE)),"",IF(VLOOKUP($F161,DECLARATIONS!C$5:D$292,2,FALSE)="","NOT DECLARED",IF(ISNA(_xlfn.TEXTBEFORE(VLOOKUP($F161,DECLARATIONS!C$5:D$292,2,FALSE)," ")),VLOOKUP($F161,DECLARATIONS!C$5:D$292,2,FALSE),_xlfn.TEXTBEFORE(VLOOKUP($F161,DECLARATIONS!C$5:D$292,2,FALSE)," "))))</f>
        <v/>
      </c>
      <c r="C161" s="188" t="str">
        <f>IF(ISNA(VLOOKUP($F161,DECLARATIONS!C$5:D$292,2,FALSE)),"",IF(VLOOKUP($F161,DECLARATIONS!C$5:D$292,2,FALSE)="","NOT DECLARED",IF(ISNA(_xlfn.TEXTAFTER(VLOOKUP($F161,DECLARATIONS!C$5:D$292,2,FALSE)," ")),VLOOKUP($F161,DECLARATIONS!C$5:D$292,2,FALSE),_xlfn.TEXTAFTER(VLOOKUP($F161,DECLARATIONS!C$5:D$292,2,FALSE)," "))))</f>
        <v/>
      </c>
      <c r="D161" s="188" t="str">
        <f>IF(ISNA(VLOOKUP($F161,DECLARATIONS!$C$5:$G$292,5,FALSE)),"",IF(VLOOKUP($F161,DECLARATIONS!$C$5:$G$292,5,FALSE)="","NOT DECLARED",VLOOKUP($F161,DECLARATIONS!$C$5:$G$292,5,FALSE)))</f>
        <v/>
      </c>
      <c r="E161" s="188" t="str">
        <f>IF(ISNA(VLOOKUP($F161,DECLARATIONS!$C$5:$F$292,4,FALSE)),"",IF(VLOOKUP($F161,DECLARATIONS!$C$5:$F$292,4,FALSE)="","NOT DECLARED",VLOOKUP($F161,DECLARATIONS!$C$5:$F$292,4,FALSE)&amp;LEFT(VLOOKUP($F161,DECLARATIONS!$C$5:$H$292,6,FALSE))))</f>
        <v/>
      </c>
      <c r="F161" s="91"/>
      <c r="G161" s="195"/>
      <c r="H161" s="188" t="str">
        <f>IF(ISNA(VLOOKUP(F161,DECLARATIONS!C$5:D$292,2,FALSE)),"",IF(VLOOKUP(F161,DECLARATIONS!C$5:D$292,2,FALSE)="","NOT DECLARED",VLOOKUP(F161,DECLARATIONS!C$5:D$292,2,FALSE)))</f>
        <v/>
      </c>
      <c r="I161" s="186">
        <f>IF(LOWER(LEFT(G161,1))="n",1,VLOOKUP(G161,ScoringTable!D$2:I$95,6))</f>
        <v>0</v>
      </c>
      <c r="J161" s="186" t="str" cm="1">
        <f t="array" ref="J161">IF(OR(ISBLANK(G161),G161=0), "", IF(NOT(ISNUMBER(G161)), "Not a valid distance", IF(E161="","", IF(RIGHT(E161)="B", _xlfn.IFS(G161&lt;Data!$Z$9,"...",G161&lt;Data!$AA$9,"Stage 1",G161&lt;Data!$AB$9,"Stage 2",G161&lt;Data!$AC$9,"Stage 3",G161&lt;Data!$AD$9,"Stage 4",G161&lt;Data!$AE$9,"Stage 5",G161&lt;Data!$AF$9,"Stage 6",G161&lt;Data!$AG$9,"Stage 7",G161&lt;Data!$AH$9,"Stage 8",G161&gt;=Data!$AH$9,"Stage 9"), _xlfn.IFS(G161&lt;Data!$Z$20,"...",G161&lt;Data!$AA$20,"Stage 1",G161&lt;Data!$AB$20,"Stage 2",G161&lt;Data!$AC$20,"Stage 3",G161&lt;Data!$AD$20,"Stage 4",G161&lt;Data!$AE$20,"Stage 5",G161&lt;Data!$AF$20,"Stage 6",G161&lt;Data!$AG$20,"Stage 7",G161&lt;Data!$AH$20,"Stage 8",G161&gt;=Data!$AH$20,"Stage 9")))))</f>
        <v/>
      </c>
      <c r="K161" s="266" t="str" cm="1">
        <f t="array" ref="K161">IFERROR(_xlfn.IFNA(
                      _xlfn.IFS(
                      G161="", "",
                      AND(E161="U9B",G161&gt;=Data!$AI$9), "U9 Boys record",
                      AND(E161="U11B",G161&gt;=Data!$AI$15), "U11 Boys record",
                      AND(E161="U9G",G161&gt;=Data!$AI$20), "U9 Girls record",
                      AND(E161="U11G",G161&gt;=Data!$AI$26), "U11 Girls record"
                       ),""), "")</f>
        <v/>
      </c>
    </row>
    <row r="162" spans="1:11" s="11" customFormat="1" ht="16" customHeight="1">
      <c r="A162" s="187" t="s">
        <v>127</v>
      </c>
      <c r="B162" s="188" t="str">
        <f>IF(ISNA(VLOOKUP($F162,DECLARATIONS!C$5:D$292,2,FALSE)),"",IF(VLOOKUP($F162,DECLARATIONS!C$5:D$292,2,FALSE)="","NOT DECLARED",IF(ISNA(_xlfn.TEXTBEFORE(VLOOKUP($F162,DECLARATIONS!C$5:D$292,2,FALSE)," ")),VLOOKUP($F162,DECLARATIONS!C$5:D$292,2,FALSE),_xlfn.TEXTBEFORE(VLOOKUP($F162,DECLARATIONS!C$5:D$292,2,FALSE)," "))))</f>
        <v/>
      </c>
      <c r="C162" s="188" t="str">
        <f>IF(ISNA(VLOOKUP($F162,DECLARATIONS!C$5:D$292,2,FALSE)),"",IF(VLOOKUP($F162,DECLARATIONS!C$5:D$292,2,FALSE)="","NOT DECLARED",IF(ISNA(_xlfn.TEXTAFTER(VLOOKUP($F162,DECLARATIONS!C$5:D$292,2,FALSE)," ")),VLOOKUP($F162,DECLARATIONS!C$5:D$292,2,FALSE),_xlfn.TEXTAFTER(VLOOKUP($F162,DECLARATIONS!C$5:D$292,2,FALSE)," "))))</f>
        <v/>
      </c>
      <c r="D162" s="188" t="str">
        <f>IF(ISNA(VLOOKUP($F162,DECLARATIONS!$C$5:$G$292,5,FALSE)),"",IF(VLOOKUP($F162,DECLARATIONS!$C$5:$G$292,5,FALSE)="","NOT DECLARED",VLOOKUP($F162,DECLARATIONS!$C$5:$G$292,5,FALSE)))</f>
        <v/>
      </c>
      <c r="E162" s="188" t="str">
        <f>IF(ISNA(VLOOKUP($F162,DECLARATIONS!$C$5:$F$292,4,FALSE)),"",IF(VLOOKUP($F162,DECLARATIONS!$C$5:$F$292,4,FALSE)="","NOT DECLARED",VLOOKUP($F162,DECLARATIONS!$C$5:$F$292,4,FALSE)&amp;LEFT(VLOOKUP($F162,DECLARATIONS!$C$5:$H$292,6,FALSE))))</f>
        <v/>
      </c>
      <c r="F162" s="91"/>
      <c r="G162" s="195"/>
      <c r="H162" s="188" t="str">
        <f>IF(ISNA(VLOOKUP(F162,DECLARATIONS!C$5:D$292,2,FALSE)),"",IF(VLOOKUP(F162,DECLARATIONS!C$5:D$292,2,FALSE)="","NOT DECLARED",VLOOKUP(F162,DECLARATIONS!C$5:D$292,2,FALSE)))</f>
        <v/>
      </c>
      <c r="I162" s="186">
        <f>IF(LOWER(LEFT(G162,1))="n",1,VLOOKUP(G162,ScoringTable!D$2:I$95,6))</f>
        <v>0</v>
      </c>
      <c r="J162" s="186" t="str" cm="1">
        <f t="array" ref="J162">IF(OR(ISBLANK(G162),G162=0), "", IF(NOT(ISNUMBER(G162)), "Not a valid distance", IF(E162="","", IF(RIGHT(E162)="B", _xlfn.IFS(G162&lt;Data!$Z$9,"...",G162&lt;Data!$AA$9,"Stage 1",G162&lt;Data!$AB$9,"Stage 2",G162&lt;Data!$AC$9,"Stage 3",G162&lt;Data!$AD$9,"Stage 4",G162&lt;Data!$AE$9,"Stage 5",G162&lt;Data!$AF$9,"Stage 6",G162&lt;Data!$AG$9,"Stage 7",G162&lt;Data!$AH$9,"Stage 8",G162&gt;=Data!$AH$9,"Stage 9"), _xlfn.IFS(G162&lt;Data!$Z$20,"...",G162&lt;Data!$AA$20,"Stage 1",G162&lt;Data!$AB$20,"Stage 2",G162&lt;Data!$AC$20,"Stage 3",G162&lt;Data!$AD$20,"Stage 4",G162&lt;Data!$AE$20,"Stage 5",G162&lt;Data!$AF$20,"Stage 6",G162&lt;Data!$AG$20,"Stage 7",G162&lt;Data!$AH$20,"Stage 8",G162&gt;=Data!$AH$20,"Stage 9")))))</f>
        <v/>
      </c>
      <c r="K162" s="266" t="str" cm="1">
        <f t="array" ref="K162">IFERROR(_xlfn.IFNA(
                      _xlfn.IFS(
                      G162="", "",
                      AND(E162="U9B",G162&gt;=Data!$AI$9), "U9 Boys record",
                      AND(E162="U11B",G162&gt;=Data!$AI$15), "U11 Boys record",
                      AND(E162="U9G",G162&gt;=Data!$AI$20), "U9 Girls record",
                      AND(E162="U11G",G162&gt;=Data!$AI$26), "U11 Girls record"
                       ),""), "")</f>
        <v/>
      </c>
    </row>
    <row r="163" spans="1:11" s="11" customFormat="1" ht="16" customHeight="1">
      <c r="A163" s="187" t="s">
        <v>127</v>
      </c>
      <c r="B163" s="188" t="str">
        <f>IF(ISNA(VLOOKUP($F163,DECLARATIONS!C$5:D$292,2,FALSE)),"",IF(VLOOKUP($F163,DECLARATIONS!C$5:D$292,2,FALSE)="","NOT DECLARED",IF(ISNA(_xlfn.TEXTBEFORE(VLOOKUP($F163,DECLARATIONS!C$5:D$292,2,FALSE)," ")),VLOOKUP($F163,DECLARATIONS!C$5:D$292,2,FALSE),_xlfn.TEXTBEFORE(VLOOKUP($F163,DECLARATIONS!C$5:D$292,2,FALSE)," "))))</f>
        <v/>
      </c>
      <c r="C163" s="188" t="str">
        <f>IF(ISNA(VLOOKUP($F163,DECLARATIONS!C$5:D$292,2,FALSE)),"",IF(VLOOKUP($F163,DECLARATIONS!C$5:D$292,2,FALSE)="","NOT DECLARED",IF(ISNA(_xlfn.TEXTAFTER(VLOOKUP($F163,DECLARATIONS!C$5:D$292,2,FALSE)," ")),VLOOKUP($F163,DECLARATIONS!C$5:D$292,2,FALSE),_xlfn.TEXTAFTER(VLOOKUP($F163,DECLARATIONS!C$5:D$292,2,FALSE)," "))))</f>
        <v/>
      </c>
      <c r="D163" s="188" t="str">
        <f>IF(ISNA(VLOOKUP($F163,DECLARATIONS!$C$5:$G$292,5,FALSE)),"",IF(VLOOKUP($F163,DECLARATIONS!$C$5:$G$292,5,FALSE)="","NOT DECLARED",VLOOKUP($F163,DECLARATIONS!$C$5:$G$292,5,FALSE)))</f>
        <v/>
      </c>
      <c r="E163" s="188" t="str">
        <f>IF(ISNA(VLOOKUP($F163,DECLARATIONS!$C$5:$F$292,4,FALSE)),"",IF(VLOOKUP($F163,DECLARATIONS!$C$5:$F$292,4,FALSE)="","NOT DECLARED",VLOOKUP($F163,DECLARATIONS!$C$5:$F$292,4,FALSE)&amp;LEFT(VLOOKUP($F163,DECLARATIONS!$C$5:$H$292,6,FALSE))))</f>
        <v/>
      </c>
      <c r="F163" s="91"/>
      <c r="G163" s="195"/>
      <c r="H163" s="188" t="str">
        <f>IF(ISNA(VLOOKUP(F163,DECLARATIONS!C$5:D$292,2,FALSE)),"",IF(VLOOKUP(F163,DECLARATIONS!C$5:D$292,2,FALSE)="","NOT DECLARED",VLOOKUP(F163,DECLARATIONS!C$5:D$292,2,FALSE)))</f>
        <v/>
      </c>
      <c r="I163" s="186">
        <f>IF(LOWER(LEFT(G163,1))="n",1,VLOOKUP(G163,ScoringTable!D$2:I$95,6))</f>
        <v>0</v>
      </c>
      <c r="J163" s="186" t="str" cm="1">
        <f t="array" ref="J163">IF(OR(ISBLANK(G163),G163=0), "", IF(NOT(ISNUMBER(G163)), "Not a valid distance", IF(E163="","", IF(RIGHT(E163)="B", _xlfn.IFS(G163&lt;Data!$Z$9,"...",G163&lt;Data!$AA$9,"Stage 1",G163&lt;Data!$AB$9,"Stage 2",G163&lt;Data!$AC$9,"Stage 3",G163&lt;Data!$AD$9,"Stage 4",G163&lt;Data!$AE$9,"Stage 5",G163&lt;Data!$AF$9,"Stage 6",G163&lt;Data!$AG$9,"Stage 7",G163&lt;Data!$AH$9,"Stage 8",G163&gt;=Data!$AH$9,"Stage 9"), _xlfn.IFS(G163&lt;Data!$Z$20,"...",G163&lt;Data!$AA$20,"Stage 1",G163&lt;Data!$AB$20,"Stage 2",G163&lt;Data!$AC$20,"Stage 3",G163&lt;Data!$AD$20,"Stage 4",G163&lt;Data!$AE$20,"Stage 5",G163&lt;Data!$AF$20,"Stage 6",G163&lt;Data!$AG$20,"Stage 7",G163&lt;Data!$AH$20,"Stage 8",G163&gt;=Data!$AH$20,"Stage 9")))))</f>
        <v/>
      </c>
      <c r="K163" s="266" t="str" cm="1">
        <f t="array" ref="K163">IFERROR(_xlfn.IFNA(
                      _xlfn.IFS(
                      G163="", "",
                      AND(E163="U9B",G163&gt;=Data!$AI$9), "U9 Boys record",
                      AND(E163="U11B",G163&gt;=Data!$AI$15), "U11 Boys record",
                      AND(E163="U9G",G163&gt;=Data!$AI$20), "U9 Girls record",
                      AND(E163="U11G",G163&gt;=Data!$AI$26), "U11 Girls record"
                       ),""), "")</f>
        <v/>
      </c>
    </row>
    <row r="164" spans="1:11" s="11" customFormat="1" ht="16" customHeight="1">
      <c r="A164" s="187" t="s">
        <v>127</v>
      </c>
      <c r="B164" s="188" t="str">
        <f>IF(ISNA(VLOOKUP($F164,DECLARATIONS!C$5:D$292,2,FALSE)),"",IF(VLOOKUP($F164,DECLARATIONS!C$5:D$292,2,FALSE)="","NOT DECLARED",IF(ISNA(_xlfn.TEXTBEFORE(VLOOKUP($F164,DECLARATIONS!C$5:D$292,2,FALSE)," ")),VLOOKUP($F164,DECLARATIONS!C$5:D$292,2,FALSE),_xlfn.TEXTBEFORE(VLOOKUP($F164,DECLARATIONS!C$5:D$292,2,FALSE)," "))))</f>
        <v/>
      </c>
      <c r="C164" s="188" t="str">
        <f>IF(ISNA(VLOOKUP($F164,DECLARATIONS!C$5:D$292,2,FALSE)),"",IF(VLOOKUP($F164,DECLARATIONS!C$5:D$292,2,FALSE)="","NOT DECLARED",IF(ISNA(_xlfn.TEXTAFTER(VLOOKUP($F164,DECLARATIONS!C$5:D$292,2,FALSE)," ")),VLOOKUP($F164,DECLARATIONS!C$5:D$292,2,FALSE),_xlfn.TEXTAFTER(VLOOKUP($F164,DECLARATIONS!C$5:D$292,2,FALSE)," "))))</f>
        <v/>
      </c>
      <c r="D164" s="188" t="str">
        <f>IF(ISNA(VLOOKUP($F164,DECLARATIONS!$C$5:$G$292,5,FALSE)),"",IF(VLOOKUP($F164,DECLARATIONS!$C$5:$G$292,5,FALSE)="","NOT DECLARED",VLOOKUP($F164,DECLARATIONS!$C$5:$G$292,5,FALSE)))</f>
        <v/>
      </c>
      <c r="E164" s="188" t="str">
        <f>IF(ISNA(VLOOKUP($F164,DECLARATIONS!$C$5:$F$292,4,FALSE)),"",IF(VLOOKUP($F164,DECLARATIONS!$C$5:$F$292,4,FALSE)="","NOT DECLARED",VLOOKUP($F164,DECLARATIONS!$C$5:$F$292,4,FALSE)&amp;LEFT(VLOOKUP($F164,DECLARATIONS!$C$5:$H$292,6,FALSE))))</f>
        <v/>
      </c>
      <c r="F164" s="91"/>
      <c r="G164" s="195"/>
      <c r="H164" s="188" t="str">
        <f>IF(ISNA(VLOOKUP(F164,DECLARATIONS!C$5:D$292,2,FALSE)),"",IF(VLOOKUP(F164,DECLARATIONS!C$5:D$292,2,FALSE)="","NOT DECLARED",VLOOKUP(F164,DECLARATIONS!C$5:D$292,2,FALSE)))</f>
        <v/>
      </c>
      <c r="I164" s="186">
        <f>IF(LOWER(LEFT(G164,1))="n",1,VLOOKUP(G164,ScoringTable!D$2:I$95,6))</f>
        <v>0</v>
      </c>
      <c r="J164" s="186" t="str" cm="1">
        <f t="array" ref="J164">IF(OR(ISBLANK(G164),G164=0), "", IF(NOT(ISNUMBER(G164)), "Not a valid distance", IF(E164="","", IF(RIGHT(E164)="B", _xlfn.IFS(G164&lt;Data!$Z$9,"...",G164&lt;Data!$AA$9,"Stage 1",G164&lt;Data!$AB$9,"Stage 2",G164&lt;Data!$AC$9,"Stage 3",G164&lt;Data!$AD$9,"Stage 4",G164&lt;Data!$AE$9,"Stage 5",G164&lt;Data!$AF$9,"Stage 6",G164&lt;Data!$AG$9,"Stage 7",G164&lt;Data!$AH$9,"Stage 8",G164&gt;=Data!$AH$9,"Stage 9"), _xlfn.IFS(G164&lt;Data!$Z$20,"...",G164&lt;Data!$AA$20,"Stage 1",G164&lt;Data!$AB$20,"Stage 2",G164&lt;Data!$AC$20,"Stage 3",G164&lt;Data!$AD$20,"Stage 4",G164&lt;Data!$AE$20,"Stage 5",G164&lt;Data!$AF$20,"Stage 6",G164&lt;Data!$AG$20,"Stage 7",G164&lt;Data!$AH$20,"Stage 8",G164&gt;=Data!$AH$20,"Stage 9")))))</f>
        <v/>
      </c>
      <c r="K164" s="266" t="str" cm="1">
        <f t="array" ref="K164">IFERROR(_xlfn.IFNA(
                      _xlfn.IFS(
                      G164="", "",
                      AND(E164="U9B",G164&gt;=Data!$AI$9), "U9 Boys record",
                      AND(E164="U11B",G164&gt;=Data!$AI$15), "U11 Boys record",
                      AND(E164="U9G",G164&gt;=Data!$AI$20), "U9 Girls record",
                      AND(E164="U11G",G164&gt;=Data!$AI$26), "U11 Girls record"
                       ),""), "")</f>
        <v/>
      </c>
    </row>
    <row r="165" spans="1:11" s="11" customFormat="1" ht="16" customHeight="1">
      <c r="A165" s="187" t="s">
        <v>127</v>
      </c>
      <c r="B165" s="188" t="str">
        <f>IF(ISNA(VLOOKUP($F165,DECLARATIONS!C$5:D$292,2,FALSE)),"",IF(VLOOKUP($F165,DECLARATIONS!C$5:D$292,2,FALSE)="","NOT DECLARED",IF(ISNA(_xlfn.TEXTBEFORE(VLOOKUP($F165,DECLARATIONS!C$5:D$292,2,FALSE)," ")),VLOOKUP($F165,DECLARATIONS!C$5:D$292,2,FALSE),_xlfn.TEXTBEFORE(VLOOKUP($F165,DECLARATIONS!C$5:D$292,2,FALSE)," "))))</f>
        <v/>
      </c>
      <c r="C165" s="188" t="str">
        <f>IF(ISNA(VLOOKUP($F165,DECLARATIONS!C$5:D$292,2,FALSE)),"",IF(VLOOKUP($F165,DECLARATIONS!C$5:D$292,2,FALSE)="","NOT DECLARED",IF(ISNA(_xlfn.TEXTAFTER(VLOOKUP($F165,DECLARATIONS!C$5:D$292,2,FALSE)," ")),VLOOKUP($F165,DECLARATIONS!C$5:D$292,2,FALSE),_xlfn.TEXTAFTER(VLOOKUP($F165,DECLARATIONS!C$5:D$292,2,FALSE)," "))))</f>
        <v/>
      </c>
      <c r="D165" s="188" t="str">
        <f>IF(ISNA(VLOOKUP($F165,DECLARATIONS!$C$5:$G$292,5,FALSE)),"",IF(VLOOKUP($F165,DECLARATIONS!$C$5:$G$292,5,FALSE)="","NOT DECLARED",VLOOKUP($F165,DECLARATIONS!$C$5:$G$292,5,FALSE)))</f>
        <v/>
      </c>
      <c r="E165" s="188" t="str">
        <f>IF(ISNA(VLOOKUP($F165,DECLARATIONS!$C$5:$F$292,4,FALSE)),"",IF(VLOOKUP($F165,DECLARATIONS!$C$5:$F$292,4,FALSE)="","NOT DECLARED",VLOOKUP($F165,DECLARATIONS!$C$5:$F$292,4,FALSE)&amp;LEFT(VLOOKUP($F165,DECLARATIONS!$C$5:$H$292,6,FALSE))))</f>
        <v/>
      </c>
      <c r="F165" s="91"/>
      <c r="G165" s="195"/>
      <c r="H165" s="188" t="str">
        <f>IF(ISNA(VLOOKUP(F165,DECLARATIONS!C$5:D$292,2,FALSE)),"",IF(VLOOKUP(F165,DECLARATIONS!C$5:D$292,2,FALSE)="","NOT DECLARED",VLOOKUP(F165,DECLARATIONS!C$5:D$292,2,FALSE)))</f>
        <v/>
      </c>
      <c r="I165" s="186">
        <f>IF(LOWER(LEFT(G165,1))="n",1,VLOOKUP(G165,ScoringTable!D$2:I$95,6))</f>
        <v>0</v>
      </c>
      <c r="J165" s="186" t="str" cm="1">
        <f t="array" ref="J165">IF(OR(ISBLANK(G165),G165=0), "", IF(NOT(ISNUMBER(G165)), "Not a valid distance", IF(E165="","", IF(RIGHT(E165)="B", _xlfn.IFS(G165&lt;Data!$Z$9,"...",G165&lt;Data!$AA$9,"Stage 1",G165&lt;Data!$AB$9,"Stage 2",G165&lt;Data!$AC$9,"Stage 3",G165&lt;Data!$AD$9,"Stage 4",G165&lt;Data!$AE$9,"Stage 5",G165&lt;Data!$AF$9,"Stage 6",G165&lt;Data!$AG$9,"Stage 7",G165&lt;Data!$AH$9,"Stage 8",G165&gt;=Data!$AH$9,"Stage 9"), _xlfn.IFS(G165&lt;Data!$Z$20,"...",G165&lt;Data!$AA$20,"Stage 1",G165&lt;Data!$AB$20,"Stage 2",G165&lt;Data!$AC$20,"Stage 3",G165&lt;Data!$AD$20,"Stage 4",G165&lt;Data!$AE$20,"Stage 5",G165&lt;Data!$AF$20,"Stage 6",G165&lt;Data!$AG$20,"Stage 7",G165&lt;Data!$AH$20,"Stage 8",G165&gt;=Data!$AH$20,"Stage 9")))))</f>
        <v/>
      </c>
      <c r="K165" s="266" t="str" cm="1">
        <f t="array" ref="K165">IFERROR(_xlfn.IFNA(
                      _xlfn.IFS(
                      G165="", "",
                      AND(E165="U9B",G165&gt;=Data!$AI$9), "U9 Boys record",
                      AND(E165="U11B",G165&gt;=Data!$AI$15), "U11 Boys record",
                      AND(E165="U9G",G165&gt;=Data!$AI$20), "U9 Girls record",
                      AND(E165="U11G",G165&gt;=Data!$AI$26), "U11 Girls record"
                       ),""), "")</f>
        <v/>
      </c>
    </row>
    <row r="166" spans="1:11" s="11" customFormat="1" ht="16" customHeight="1">
      <c r="A166" s="187" t="s">
        <v>127</v>
      </c>
      <c r="B166" s="188" t="str">
        <f>IF(ISNA(VLOOKUP($F166,DECLARATIONS!C$5:D$292,2,FALSE)),"",IF(VLOOKUP($F166,DECLARATIONS!C$5:D$292,2,FALSE)="","NOT DECLARED",IF(ISNA(_xlfn.TEXTBEFORE(VLOOKUP($F166,DECLARATIONS!C$5:D$292,2,FALSE)," ")),VLOOKUP($F166,DECLARATIONS!C$5:D$292,2,FALSE),_xlfn.TEXTBEFORE(VLOOKUP($F166,DECLARATIONS!C$5:D$292,2,FALSE)," "))))</f>
        <v/>
      </c>
      <c r="C166" s="188" t="str">
        <f>IF(ISNA(VLOOKUP($F166,DECLARATIONS!C$5:D$292,2,FALSE)),"",IF(VLOOKUP($F166,DECLARATIONS!C$5:D$292,2,FALSE)="","NOT DECLARED",IF(ISNA(_xlfn.TEXTAFTER(VLOOKUP($F166,DECLARATIONS!C$5:D$292,2,FALSE)," ")),VLOOKUP($F166,DECLARATIONS!C$5:D$292,2,FALSE),_xlfn.TEXTAFTER(VLOOKUP($F166,DECLARATIONS!C$5:D$292,2,FALSE)," "))))</f>
        <v/>
      </c>
      <c r="D166" s="188" t="str">
        <f>IF(ISNA(VLOOKUP($F166,DECLARATIONS!$C$5:$G$292,5,FALSE)),"",IF(VLOOKUP($F166,DECLARATIONS!$C$5:$G$292,5,FALSE)="","NOT DECLARED",VLOOKUP($F166,DECLARATIONS!$C$5:$G$292,5,FALSE)))</f>
        <v/>
      </c>
      <c r="E166" s="188" t="str">
        <f>IF(ISNA(VLOOKUP($F166,DECLARATIONS!$C$5:$F$292,4,FALSE)),"",IF(VLOOKUP($F166,DECLARATIONS!$C$5:$F$292,4,FALSE)="","NOT DECLARED",VLOOKUP($F166,DECLARATIONS!$C$5:$F$292,4,FALSE)&amp;LEFT(VLOOKUP($F166,DECLARATIONS!$C$5:$H$292,6,FALSE))))</f>
        <v/>
      </c>
      <c r="F166" s="91"/>
      <c r="G166" s="195"/>
      <c r="H166" s="188" t="str">
        <f>IF(ISNA(VLOOKUP(F166,DECLARATIONS!C$5:D$292,2,FALSE)),"",IF(VLOOKUP(F166,DECLARATIONS!C$5:D$292,2,FALSE)="","NOT DECLARED",VLOOKUP(F166,DECLARATIONS!C$5:D$292,2,FALSE)))</f>
        <v/>
      </c>
      <c r="I166" s="186">
        <f>IF(LOWER(LEFT(G166,1))="n",1,VLOOKUP(G166,ScoringTable!D$2:I$95,6))</f>
        <v>0</v>
      </c>
      <c r="J166" s="186" t="str" cm="1">
        <f t="array" ref="J166">IF(OR(ISBLANK(G166),G166=0), "", IF(NOT(ISNUMBER(G166)), "Not a valid distance", IF(E166="","", IF(RIGHT(E166)="B", _xlfn.IFS(G166&lt;Data!$Z$9,"...",G166&lt;Data!$AA$9,"Stage 1",G166&lt;Data!$AB$9,"Stage 2",G166&lt;Data!$AC$9,"Stage 3",G166&lt;Data!$AD$9,"Stage 4",G166&lt;Data!$AE$9,"Stage 5",G166&lt;Data!$AF$9,"Stage 6",G166&lt;Data!$AG$9,"Stage 7",G166&lt;Data!$AH$9,"Stage 8",G166&gt;=Data!$AH$9,"Stage 9"), _xlfn.IFS(G166&lt;Data!$Z$20,"...",G166&lt;Data!$AA$20,"Stage 1",G166&lt;Data!$AB$20,"Stage 2",G166&lt;Data!$AC$20,"Stage 3",G166&lt;Data!$AD$20,"Stage 4",G166&lt;Data!$AE$20,"Stage 5",G166&lt;Data!$AF$20,"Stage 6",G166&lt;Data!$AG$20,"Stage 7",G166&lt;Data!$AH$20,"Stage 8",G166&gt;=Data!$AH$20,"Stage 9")))))</f>
        <v/>
      </c>
      <c r="K166" s="266" t="str" cm="1">
        <f t="array" ref="K166">IFERROR(_xlfn.IFNA(
                      _xlfn.IFS(
                      G166="", "",
                      AND(E166="U9B",G166&gt;=Data!$AI$9), "U9 Boys record",
                      AND(E166="U11B",G166&gt;=Data!$AI$15), "U11 Boys record",
                      AND(E166="U9G",G166&gt;=Data!$AI$20), "U9 Girls record",
                      AND(E166="U11G",G166&gt;=Data!$AI$26), "U11 Girls record"
                       ),""), "")</f>
        <v/>
      </c>
    </row>
    <row r="167" spans="1:11" s="11" customFormat="1" ht="16" customHeight="1">
      <c r="A167" s="187" t="s">
        <v>127</v>
      </c>
      <c r="B167" s="188" t="str">
        <f>IF(ISNA(VLOOKUP($F167,DECLARATIONS!C$5:D$292,2,FALSE)),"",IF(VLOOKUP($F167,DECLARATIONS!C$5:D$292,2,FALSE)="","NOT DECLARED",IF(ISNA(_xlfn.TEXTBEFORE(VLOOKUP($F167,DECLARATIONS!C$5:D$292,2,FALSE)," ")),VLOOKUP($F167,DECLARATIONS!C$5:D$292,2,FALSE),_xlfn.TEXTBEFORE(VLOOKUP($F167,DECLARATIONS!C$5:D$292,2,FALSE)," "))))</f>
        <v/>
      </c>
      <c r="C167" s="188" t="str">
        <f>IF(ISNA(VLOOKUP($F167,DECLARATIONS!C$5:D$292,2,FALSE)),"",IF(VLOOKUP($F167,DECLARATIONS!C$5:D$292,2,FALSE)="","NOT DECLARED",IF(ISNA(_xlfn.TEXTAFTER(VLOOKUP($F167,DECLARATIONS!C$5:D$292,2,FALSE)," ")),VLOOKUP($F167,DECLARATIONS!C$5:D$292,2,FALSE),_xlfn.TEXTAFTER(VLOOKUP($F167,DECLARATIONS!C$5:D$292,2,FALSE)," "))))</f>
        <v/>
      </c>
      <c r="D167" s="188" t="str">
        <f>IF(ISNA(VLOOKUP($F167,DECLARATIONS!$C$5:$G$292,5,FALSE)),"",IF(VLOOKUP($F167,DECLARATIONS!$C$5:$G$292,5,FALSE)="","NOT DECLARED",VLOOKUP($F167,DECLARATIONS!$C$5:$G$292,5,FALSE)))</f>
        <v/>
      </c>
      <c r="E167" s="188" t="str">
        <f>IF(ISNA(VLOOKUP($F167,DECLARATIONS!$C$5:$F$292,4,FALSE)),"",IF(VLOOKUP($F167,DECLARATIONS!$C$5:$F$292,4,FALSE)="","NOT DECLARED",VLOOKUP($F167,DECLARATIONS!$C$5:$F$292,4,FALSE)&amp;LEFT(VLOOKUP($F167,DECLARATIONS!$C$5:$H$292,6,FALSE))))</f>
        <v/>
      </c>
      <c r="F167" s="91"/>
      <c r="G167" s="195"/>
      <c r="H167" s="188" t="str">
        <f>IF(ISNA(VLOOKUP(F167,DECLARATIONS!C$5:D$292,2,FALSE)),"",IF(VLOOKUP(F167,DECLARATIONS!C$5:D$292,2,FALSE)="","NOT DECLARED",VLOOKUP(F167,DECLARATIONS!C$5:D$292,2,FALSE)))</f>
        <v/>
      </c>
      <c r="I167" s="186">
        <f>IF(LOWER(LEFT(G167,1))="n",1,VLOOKUP(G167,ScoringTable!D$2:I$95,6))</f>
        <v>0</v>
      </c>
      <c r="J167" s="186" t="str" cm="1">
        <f t="array" ref="J167">IF(OR(ISBLANK(G167),G167=0), "", IF(NOT(ISNUMBER(G167)), "Not a valid distance", IF(E167="","", IF(RIGHT(E167)="B", _xlfn.IFS(G167&lt;Data!$Z$9,"...",G167&lt;Data!$AA$9,"Stage 1",G167&lt;Data!$AB$9,"Stage 2",G167&lt;Data!$AC$9,"Stage 3",G167&lt;Data!$AD$9,"Stage 4",G167&lt;Data!$AE$9,"Stage 5",G167&lt;Data!$AF$9,"Stage 6",G167&lt;Data!$AG$9,"Stage 7",G167&lt;Data!$AH$9,"Stage 8",G167&gt;=Data!$AH$9,"Stage 9"), _xlfn.IFS(G167&lt;Data!$Z$20,"...",G167&lt;Data!$AA$20,"Stage 1",G167&lt;Data!$AB$20,"Stage 2",G167&lt;Data!$AC$20,"Stage 3",G167&lt;Data!$AD$20,"Stage 4",G167&lt;Data!$AE$20,"Stage 5",G167&lt;Data!$AF$20,"Stage 6",G167&lt;Data!$AG$20,"Stage 7",G167&lt;Data!$AH$20,"Stage 8",G167&gt;=Data!$AH$20,"Stage 9")))))</f>
        <v/>
      </c>
      <c r="K167" s="266" t="str" cm="1">
        <f t="array" ref="K167">IFERROR(_xlfn.IFNA(
                      _xlfn.IFS(
                      G167="", "",
                      AND(E167="U9B",G167&gt;=Data!$AI$9), "U9 Boys record",
                      AND(E167="U11B",G167&gt;=Data!$AI$15), "U11 Boys record",
                      AND(E167="U9G",G167&gt;=Data!$AI$20), "U9 Girls record",
                      AND(E167="U11G",G167&gt;=Data!$AI$26), "U11 Girls record"
                       ),""), "")</f>
        <v/>
      </c>
    </row>
    <row r="168" spans="1:11" s="11" customFormat="1" ht="16" customHeight="1">
      <c r="A168" s="187" t="s">
        <v>127</v>
      </c>
      <c r="B168" s="188" t="str">
        <f>IF(ISNA(VLOOKUP($F168,DECLARATIONS!C$5:D$292,2,FALSE)),"",IF(VLOOKUP($F168,DECLARATIONS!C$5:D$292,2,FALSE)="","NOT DECLARED",IF(ISNA(_xlfn.TEXTBEFORE(VLOOKUP($F168,DECLARATIONS!C$5:D$292,2,FALSE)," ")),VLOOKUP($F168,DECLARATIONS!C$5:D$292,2,FALSE),_xlfn.TEXTBEFORE(VLOOKUP($F168,DECLARATIONS!C$5:D$292,2,FALSE)," "))))</f>
        <v/>
      </c>
      <c r="C168" s="188" t="str">
        <f>IF(ISNA(VLOOKUP($F168,DECLARATIONS!C$5:D$292,2,FALSE)),"",IF(VLOOKUP($F168,DECLARATIONS!C$5:D$292,2,FALSE)="","NOT DECLARED",IF(ISNA(_xlfn.TEXTAFTER(VLOOKUP($F168,DECLARATIONS!C$5:D$292,2,FALSE)," ")),VLOOKUP($F168,DECLARATIONS!C$5:D$292,2,FALSE),_xlfn.TEXTAFTER(VLOOKUP($F168,DECLARATIONS!C$5:D$292,2,FALSE)," "))))</f>
        <v/>
      </c>
      <c r="D168" s="188" t="str">
        <f>IF(ISNA(VLOOKUP($F168,DECLARATIONS!$C$5:$G$292,5,FALSE)),"",IF(VLOOKUP($F168,DECLARATIONS!$C$5:$G$292,5,FALSE)="","NOT DECLARED",VLOOKUP($F168,DECLARATIONS!$C$5:$G$292,5,FALSE)))</f>
        <v/>
      </c>
      <c r="E168" s="188" t="str">
        <f>IF(ISNA(VLOOKUP($F168,DECLARATIONS!$C$5:$F$292,4,FALSE)),"",IF(VLOOKUP($F168,DECLARATIONS!$C$5:$F$292,4,FALSE)="","NOT DECLARED",VLOOKUP($F168,DECLARATIONS!$C$5:$F$292,4,FALSE)&amp;LEFT(VLOOKUP($F168,DECLARATIONS!$C$5:$H$292,6,FALSE))))</f>
        <v/>
      </c>
      <c r="F168" s="91"/>
      <c r="G168" s="195"/>
      <c r="H168" s="188" t="str">
        <f>IF(ISNA(VLOOKUP(F168,DECLARATIONS!C$5:D$292,2,FALSE)),"",IF(VLOOKUP(F168,DECLARATIONS!C$5:D$292,2,FALSE)="","NOT DECLARED",VLOOKUP(F168,DECLARATIONS!C$5:D$292,2,FALSE)))</f>
        <v/>
      </c>
      <c r="I168" s="186">
        <f>IF(LOWER(LEFT(G168,1))="n",1,VLOOKUP(G168,ScoringTable!D$2:I$95,6))</f>
        <v>0</v>
      </c>
      <c r="J168" s="186" t="str" cm="1">
        <f t="array" ref="J168">IF(OR(ISBLANK(G168),G168=0), "", IF(NOT(ISNUMBER(G168)), "Not a valid distance", IF(E168="","", IF(RIGHT(E168)="B", _xlfn.IFS(G168&lt;Data!$Z$9,"...",G168&lt;Data!$AA$9,"Stage 1",G168&lt;Data!$AB$9,"Stage 2",G168&lt;Data!$AC$9,"Stage 3",G168&lt;Data!$AD$9,"Stage 4",G168&lt;Data!$AE$9,"Stage 5",G168&lt;Data!$AF$9,"Stage 6",G168&lt;Data!$AG$9,"Stage 7",G168&lt;Data!$AH$9,"Stage 8",G168&gt;=Data!$AH$9,"Stage 9"), _xlfn.IFS(G168&lt;Data!$Z$20,"...",G168&lt;Data!$AA$20,"Stage 1",G168&lt;Data!$AB$20,"Stage 2",G168&lt;Data!$AC$20,"Stage 3",G168&lt;Data!$AD$20,"Stage 4",G168&lt;Data!$AE$20,"Stage 5",G168&lt;Data!$AF$20,"Stage 6",G168&lt;Data!$AG$20,"Stage 7",G168&lt;Data!$AH$20,"Stage 8",G168&gt;=Data!$AH$20,"Stage 9")))))</f>
        <v/>
      </c>
      <c r="K168" s="266" t="str" cm="1">
        <f t="array" ref="K168">IFERROR(_xlfn.IFNA(
                      _xlfn.IFS(
                      G168="", "",
                      AND(E168="U9B",G168&gt;=Data!$AI$9), "U9 Boys record",
                      AND(E168="U11B",G168&gt;=Data!$AI$15), "U11 Boys record",
                      AND(E168="U9G",G168&gt;=Data!$AI$20), "U9 Girls record",
                      AND(E168="U11G",G168&gt;=Data!$AI$26), "U11 Girls record"
                       ),""), "")</f>
        <v/>
      </c>
    </row>
    <row r="169" spans="1:11" s="11" customFormat="1" ht="16" customHeight="1">
      <c r="A169" s="187" t="s">
        <v>127</v>
      </c>
      <c r="B169" s="188" t="str">
        <f>IF(ISNA(VLOOKUP($F169,DECLARATIONS!C$5:D$292,2,FALSE)),"",IF(VLOOKUP($F169,DECLARATIONS!C$5:D$292,2,FALSE)="","NOT DECLARED",IF(ISNA(_xlfn.TEXTBEFORE(VLOOKUP($F169,DECLARATIONS!C$5:D$292,2,FALSE)," ")),VLOOKUP($F169,DECLARATIONS!C$5:D$292,2,FALSE),_xlfn.TEXTBEFORE(VLOOKUP($F169,DECLARATIONS!C$5:D$292,2,FALSE)," "))))</f>
        <v/>
      </c>
      <c r="C169" s="188" t="str">
        <f>IF(ISNA(VLOOKUP($F169,DECLARATIONS!C$5:D$292,2,FALSE)),"",IF(VLOOKUP($F169,DECLARATIONS!C$5:D$292,2,FALSE)="","NOT DECLARED",IF(ISNA(_xlfn.TEXTAFTER(VLOOKUP($F169,DECLARATIONS!C$5:D$292,2,FALSE)," ")),VLOOKUP($F169,DECLARATIONS!C$5:D$292,2,FALSE),_xlfn.TEXTAFTER(VLOOKUP($F169,DECLARATIONS!C$5:D$292,2,FALSE)," "))))</f>
        <v/>
      </c>
      <c r="D169" s="188" t="str">
        <f>IF(ISNA(VLOOKUP($F169,DECLARATIONS!$C$5:$G$292,5,FALSE)),"",IF(VLOOKUP($F169,DECLARATIONS!$C$5:$G$292,5,FALSE)="","NOT DECLARED",VLOOKUP($F169,DECLARATIONS!$C$5:$G$292,5,FALSE)))</f>
        <v/>
      </c>
      <c r="E169" s="188" t="str">
        <f>IF(ISNA(VLOOKUP($F169,DECLARATIONS!$C$5:$F$292,4,FALSE)),"",IF(VLOOKUP($F169,DECLARATIONS!$C$5:$F$292,4,FALSE)="","NOT DECLARED",VLOOKUP($F169,DECLARATIONS!$C$5:$F$292,4,FALSE)&amp;LEFT(VLOOKUP($F169,DECLARATIONS!$C$5:$H$292,6,FALSE))))</f>
        <v/>
      </c>
      <c r="F169" s="91"/>
      <c r="G169" s="195"/>
      <c r="H169" s="188" t="str">
        <f>IF(ISNA(VLOOKUP(F169,DECLARATIONS!C$5:D$292,2,FALSE)),"",IF(VLOOKUP(F169,DECLARATIONS!C$5:D$292,2,FALSE)="","NOT DECLARED",VLOOKUP(F169,DECLARATIONS!C$5:D$292,2,FALSE)))</f>
        <v/>
      </c>
      <c r="I169" s="186">
        <f>IF(LOWER(LEFT(G169,1))="n",1,VLOOKUP(G169,ScoringTable!D$2:I$95,6))</f>
        <v>0</v>
      </c>
      <c r="J169" s="186" t="str" cm="1">
        <f t="array" ref="J169">IF(OR(ISBLANK(G169),G169=0), "", IF(NOT(ISNUMBER(G169)), "Not a valid distance", IF(E169="","", IF(RIGHT(E169)="B", _xlfn.IFS(G169&lt;Data!$Z$9,"...",G169&lt;Data!$AA$9,"Stage 1",G169&lt;Data!$AB$9,"Stage 2",G169&lt;Data!$AC$9,"Stage 3",G169&lt;Data!$AD$9,"Stage 4",G169&lt;Data!$AE$9,"Stage 5",G169&lt;Data!$AF$9,"Stage 6",G169&lt;Data!$AG$9,"Stage 7",G169&lt;Data!$AH$9,"Stage 8",G169&gt;=Data!$AH$9,"Stage 9"), _xlfn.IFS(G169&lt;Data!$Z$20,"...",G169&lt;Data!$AA$20,"Stage 1",G169&lt;Data!$AB$20,"Stage 2",G169&lt;Data!$AC$20,"Stage 3",G169&lt;Data!$AD$20,"Stage 4",G169&lt;Data!$AE$20,"Stage 5",G169&lt;Data!$AF$20,"Stage 6",G169&lt;Data!$AG$20,"Stage 7",G169&lt;Data!$AH$20,"Stage 8",G169&gt;=Data!$AH$20,"Stage 9")))))</f>
        <v/>
      </c>
      <c r="K169" s="266" t="str" cm="1">
        <f t="array" ref="K169">IFERROR(_xlfn.IFNA(
                      _xlfn.IFS(
                      G169="", "",
                      AND(E169="U9B",G169&gt;=Data!$AI$9), "U9 Boys record",
                      AND(E169="U11B",G169&gt;=Data!$AI$15), "U11 Boys record",
                      AND(E169="U9G",G169&gt;=Data!$AI$20), "U9 Girls record",
                      AND(E169="U11G",G169&gt;=Data!$AI$26), "U11 Girls record"
                       ),""), "")</f>
        <v/>
      </c>
    </row>
    <row r="170" spans="1:11" s="11" customFormat="1" ht="16" customHeight="1">
      <c r="A170" s="187" t="s">
        <v>127</v>
      </c>
      <c r="B170" s="188" t="str">
        <f>IF(ISNA(VLOOKUP($F170,DECLARATIONS!C$5:D$292,2,FALSE)),"",IF(VLOOKUP($F170,DECLARATIONS!C$5:D$292,2,FALSE)="","NOT DECLARED",IF(ISNA(_xlfn.TEXTBEFORE(VLOOKUP($F170,DECLARATIONS!C$5:D$292,2,FALSE)," ")),VLOOKUP($F170,DECLARATIONS!C$5:D$292,2,FALSE),_xlfn.TEXTBEFORE(VLOOKUP($F170,DECLARATIONS!C$5:D$292,2,FALSE)," "))))</f>
        <v/>
      </c>
      <c r="C170" s="188" t="str">
        <f>IF(ISNA(VLOOKUP($F170,DECLARATIONS!C$5:D$292,2,FALSE)),"",IF(VLOOKUP($F170,DECLARATIONS!C$5:D$292,2,FALSE)="","NOT DECLARED",IF(ISNA(_xlfn.TEXTAFTER(VLOOKUP($F170,DECLARATIONS!C$5:D$292,2,FALSE)," ")),VLOOKUP($F170,DECLARATIONS!C$5:D$292,2,FALSE),_xlfn.TEXTAFTER(VLOOKUP($F170,DECLARATIONS!C$5:D$292,2,FALSE)," "))))</f>
        <v/>
      </c>
      <c r="D170" s="188" t="str">
        <f>IF(ISNA(VLOOKUP($F170,DECLARATIONS!$C$5:$G$292,5,FALSE)),"",IF(VLOOKUP($F170,DECLARATIONS!$C$5:$G$292,5,FALSE)="","NOT DECLARED",VLOOKUP($F170,DECLARATIONS!$C$5:$G$292,5,FALSE)))</f>
        <v/>
      </c>
      <c r="E170" s="188" t="str">
        <f>IF(ISNA(VLOOKUP($F170,DECLARATIONS!$C$5:$F$292,4,FALSE)),"",IF(VLOOKUP($F170,DECLARATIONS!$C$5:$F$292,4,FALSE)="","NOT DECLARED",VLOOKUP($F170,DECLARATIONS!$C$5:$F$292,4,FALSE)&amp;LEFT(VLOOKUP($F170,DECLARATIONS!$C$5:$H$292,6,FALSE))))</f>
        <v/>
      </c>
      <c r="F170" s="91"/>
      <c r="G170" s="195"/>
      <c r="H170" s="188" t="str">
        <f>IF(ISNA(VLOOKUP(F170,DECLARATIONS!C$5:D$292,2,FALSE)),"",IF(VLOOKUP(F170,DECLARATIONS!C$5:D$292,2,FALSE)="","NOT DECLARED",VLOOKUP(F170,DECLARATIONS!C$5:D$292,2,FALSE)))</f>
        <v/>
      </c>
      <c r="I170" s="186">
        <f>IF(LOWER(LEFT(G170,1))="n",1,VLOOKUP(G170,ScoringTable!D$2:I$95,6))</f>
        <v>0</v>
      </c>
      <c r="J170" s="186" t="str" cm="1">
        <f t="array" ref="J170">IF(OR(ISBLANK(G170),G170=0), "", IF(NOT(ISNUMBER(G170)), "Not a valid distance", IF(E170="","", IF(RIGHT(E170)="B", _xlfn.IFS(G170&lt;Data!$Z$9,"...",G170&lt;Data!$AA$9,"Stage 1",G170&lt;Data!$AB$9,"Stage 2",G170&lt;Data!$AC$9,"Stage 3",G170&lt;Data!$AD$9,"Stage 4",G170&lt;Data!$AE$9,"Stage 5",G170&lt;Data!$AF$9,"Stage 6",G170&lt;Data!$AG$9,"Stage 7",G170&lt;Data!$AH$9,"Stage 8",G170&gt;=Data!$AH$9,"Stage 9"), _xlfn.IFS(G170&lt;Data!$Z$20,"...",G170&lt;Data!$AA$20,"Stage 1",G170&lt;Data!$AB$20,"Stage 2",G170&lt;Data!$AC$20,"Stage 3",G170&lt;Data!$AD$20,"Stage 4",G170&lt;Data!$AE$20,"Stage 5",G170&lt;Data!$AF$20,"Stage 6",G170&lt;Data!$AG$20,"Stage 7",G170&lt;Data!$AH$20,"Stage 8",G170&gt;=Data!$AH$20,"Stage 9")))))</f>
        <v/>
      </c>
      <c r="K170" s="266" t="str" cm="1">
        <f t="array" ref="K170">IFERROR(_xlfn.IFNA(
                      _xlfn.IFS(
                      G170="", "",
                      AND(E170="U9B",G170&gt;=Data!$AI$9), "U9 Boys record",
                      AND(E170="U11B",G170&gt;=Data!$AI$15), "U11 Boys record",
                      AND(E170="U9G",G170&gt;=Data!$AI$20), "U9 Girls record",
                      AND(E170="U11G",G170&gt;=Data!$AI$26), "U11 Girls record"
                       ),""), "")</f>
        <v/>
      </c>
    </row>
    <row r="171" spans="1:11" s="11" customFormat="1" ht="16" customHeight="1">
      <c r="A171" s="187" t="s">
        <v>127</v>
      </c>
      <c r="B171" s="188" t="str">
        <f>IF(ISNA(VLOOKUP($F171,DECLARATIONS!C$5:D$292,2,FALSE)),"",IF(VLOOKUP($F171,DECLARATIONS!C$5:D$292,2,FALSE)="","NOT DECLARED",IF(ISNA(_xlfn.TEXTBEFORE(VLOOKUP($F171,DECLARATIONS!C$5:D$292,2,FALSE)," ")),VLOOKUP($F171,DECLARATIONS!C$5:D$292,2,FALSE),_xlfn.TEXTBEFORE(VLOOKUP($F171,DECLARATIONS!C$5:D$292,2,FALSE)," "))))</f>
        <v/>
      </c>
      <c r="C171" s="188" t="str">
        <f>IF(ISNA(VLOOKUP($F171,DECLARATIONS!C$5:D$292,2,FALSE)),"",IF(VLOOKUP($F171,DECLARATIONS!C$5:D$292,2,FALSE)="","NOT DECLARED",IF(ISNA(_xlfn.TEXTAFTER(VLOOKUP($F171,DECLARATIONS!C$5:D$292,2,FALSE)," ")),VLOOKUP($F171,DECLARATIONS!C$5:D$292,2,FALSE),_xlfn.TEXTAFTER(VLOOKUP($F171,DECLARATIONS!C$5:D$292,2,FALSE)," "))))</f>
        <v/>
      </c>
      <c r="D171" s="188" t="str">
        <f>IF(ISNA(VLOOKUP($F171,DECLARATIONS!$C$5:$G$292,5,FALSE)),"",IF(VLOOKUP($F171,DECLARATIONS!$C$5:$G$292,5,FALSE)="","NOT DECLARED",VLOOKUP($F171,DECLARATIONS!$C$5:$G$292,5,FALSE)))</f>
        <v/>
      </c>
      <c r="E171" s="188" t="str">
        <f>IF(ISNA(VLOOKUP($F171,DECLARATIONS!$C$5:$F$292,4,FALSE)),"",IF(VLOOKUP($F171,DECLARATIONS!$C$5:$F$292,4,FALSE)="","NOT DECLARED",VLOOKUP($F171,DECLARATIONS!$C$5:$F$292,4,FALSE)&amp;LEFT(VLOOKUP($F171,DECLARATIONS!$C$5:$H$292,6,FALSE))))</f>
        <v/>
      </c>
      <c r="F171" s="91"/>
      <c r="G171" s="195"/>
      <c r="H171" s="188" t="str">
        <f>IF(ISNA(VLOOKUP(F171,DECLARATIONS!C$5:D$292,2,FALSE)),"",IF(VLOOKUP(F171,DECLARATIONS!C$5:D$292,2,FALSE)="","NOT DECLARED",VLOOKUP(F171,DECLARATIONS!C$5:D$292,2,FALSE)))</f>
        <v/>
      </c>
      <c r="I171" s="186">
        <f>IF(LOWER(LEFT(G171,1))="n",1,VLOOKUP(G171,ScoringTable!D$2:I$95,6))</f>
        <v>0</v>
      </c>
      <c r="J171" s="186" t="str" cm="1">
        <f t="array" ref="J171">IF(OR(ISBLANK(G171),G171=0), "", IF(NOT(ISNUMBER(G171)), "Not a valid distance", IF(E171="","", IF(RIGHT(E171)="B", _xlfn.IFS(G171&lt;Data!$Z$9,"...",G171&lt;Data!$AA$9,"Stage 1",G171&lt;Data!$AB$9,"Stage 2",G171&lt;Data!$AC$9,"Stage 3",G171&lt;Data!$AD$9,"Stage 4",G171&lt;Data!$AE$9,"Stage 5",G171&lt;Data!$AF$9,"Stage 6",G171&lt;Data!$AG$9,"Stage 7",G171&lt;Data!$AH$9,"Stage 8",G171&gt;=Data!$AH$9,"Stage 9"), _xlfn.IFS(G171&lt;Data!$Z$20,"...",G171&lt;Data!$AA$20,"Stage 1",G171&lt;Data!$AB$20,"Stage 2",G171&lt;Data!$AC$20,"Stage 3",G171&lt;Data!$AD$20,"Stage 4",G171&lt;Data!$AE$20,"Stage 5",G171&lt;Data!$AF$20,"Stage 6",G171&lt;Data!$AG$20,"Stage 7",G171&lt;Data!$AH$20,"Stage 8",G171&gt;=Data!$AH$20,"Stage 9")))))</f>
        <v/>
      </c>
      <c r="K171" s="266" t="str" cm="1">
        <f t="array" ref="K171">IFERROR(_xlfn.IFNA(
                      _xlfn.IFS(
                      G171="", "",
                      AND(E171="U9B",G171&gt;=Data!$AI$9), "U9 Boys record",
                      AND(E171="U11B",G171&gt;=Data!$AI$15), "U11 Boys record",
                      AND(E171="U9G",G171&gt;=Data!$AI$20), "U9 Girls record",
                      AND(E171="U11G",G171&gt;=Data!$AI$26), "U11 Girls record"
                       ),""), "")</f>
        <v/>
      </c>
    </row>
    <row r="172" spans="1:11" s="11" customFormat="1" ht="16" customHeight="1">
      <c r="A172" s="187" t="s">
        <v>127</v>
      </c>
      <c r="B172" s="188" t="str">
        <f>IF(ISNA(VLOOKUP($F172,DECLARATIONS!C$5:D$292,2,FALSE)),"",IF(VLOOKUP($F172,DECLARATIONS!C$5:D$292,2,FALSE)="","NOT DECLARED",IF(ISNA(_xlfn.TEXTBEFORE(VLOOKUP($F172,DECLARATIONS!C$5:D$292,2,FALSE)," ")),VLOOKUP($F172,DECLARATIONS!C$5:D$292,2,FALSE),_xlfn.TEXTBEFORE(VLOOKUP($F172,DECLARATIONS!C$5:D$292,2,FALSE)," "))))</f>
        <v/>
      </c>
      <c r="C172" s="188" t="str">
        <f>IF(ISNA(VLOOKUP($F172,DECLARATIONS!C$5:D$292,2,FALSE)),"",IF(VLOOKUP($F172,DECLARATIONS!C$5:D$292,2,FALSE)="","NOT DECLARED",IF(ISNA(_xlfn.TEXTAFTER(VLOOKUP($F172,DECLARATIONS!C$5:D$292,2,FALSE)," ")),VLOOKUP($F172,DECLARATIONS!C$5:D$292,2,FALSE),_xlfn.TEXTAFTER(VLOOKUP($F172,DECLARATIONS!C$5:D$292,2,FALSE)," "))))</f>
        <v/>
      </c>
      <c r="D172" s="188" t="str">
        <f>IF(ISNA(VLOOKUP($F172,DECLARATIONS!$C$5:$G$292,5,FALSE)),"",IF(VLOOKUP($F172,DECLARATIONS!$C$5:$G$292,5,FALSE)="","NOT DECLARED",VLOOKUP($F172,DECLARATIONS!$C$5:$G$292,5,FALSE)))</f>
        <v/>
      </c>
      <c r="E172" s="188" t="str">
        <f>IF(ISNA(VLOOKUP($F172,DECLARATIONS!$C$5:$F$292,4,FALSE)),"",IF(VLOOKUP($F172,DECLARATIONS!$C$5:$F$292,4,FALSE)="","NOT DECLARED",VLOOKUP($F172,DECLARATIONS!$C$5:$F$292,4,FALSE)&amp;LEFT(VLOOKUP($F172,DECLARATIONS!$C$5:$H$292,6,FALSE))))</f>
        <v/>
      </c>
      <c r="F172" s="91"/>
      <c r="G172" s="195"/>
      <c r="H172" s="188" t="str">
        <f>IF(ISNA(VLOOKUP(F172,DECLARATIONS!C$5:D$292,2,FALSE)),"",IF(VLOOKUP(F172,DECLARATIONS!C$5:D$292,2,FALSE)="","NOT DECLARED",VLOOKUP(F172,DECLARATIONS!C$5:D$292,2,FALSE)))</f>
        <v/>
      </c>
      <c r="I172" s="186">
        <f>IF(LOWER(LEFT(G172,1))="n",1,VLOOKUP(G172,ScoringTable!D$2:I$95,6))</f>
        <v>0</v>
      </c>
      <c r="J172" s="186" t="str" cm="1">
        <f t="array" ref="J172">IF(OR(ISBLANK(G172),G172=0), "", IF(NOT(ISNUMBER(G172)), "Not a valid distance", IF(E172="","", IF(RIGHT(E172)="B", _xlfn.IFS(G172&lt;Data!$Z$9,"...",G172&lt;Data!$AA$9,"Stage 1",G172&lt;Data!$AB$9,"Stage 2",G172&lt;Data!$AC$9,"Stage 3",G172&lt;Data!$AD$9,"Stage 4",G172&lt;Data!$AE$9,"Stage 5",G172&lt;Data!$AF$9,"Stage 6",G172&lt;Data!$AG$9,"Stage 7",G172&lt;Data!$AH$9,"Stage 8",G172&gt;=Data!$AH$9,"Stage 9"), _xlfn.IFS(G172&lt;Data!$Z$20,"...",G172&lt;Data!$AA$20,"Stage 1",G172&lt;Data!$AB$20,"Stage 2",G172&lt;Data!$AC$20,"Stage 3",G172&lt;Data!$AD$20,"Stage 4",G172&lt;Data!$AE$20,"Stage 5",G172&lt;Data!$AF$20,"Stage 6",G172&lt;Data!$AG$20,"Stage 7",G172&lt;Data!$AH$20,"Stage 8",G172&gt;=Data!$AH$20,"Stage 9")))))</f>
        <v/>
      </c>
      <c r="K172" s="266" t="str" cm="1">
        <f t="array" ref="K172">IFERROR(_xlfn.IFNA(
                      _xlfn.IFS(
                      G172="", "",
                      AND(E172="U9B",G172&gt;=Data!$AI$9), "U9 Boys record",
                      AND(E172="U11B",G172&gt;=Data!$AI$15), "U11 Boys record",
                      AND(E172="U9G",G172&gt;=Data!$AI$20), "U9 Girls record",
                      AND(E172="U11G",G172&gt;=Data!$AI$26), "U11 Girls record"
                       ),""), "")</f>
        <v/>
      </c>
    </row>
    <row r="173" spans="1:11" s="11" customFormat="1" ht="16" customHeight="1">
      <c r="A173" s="187" t="s">
        <v>127</v>
      </c>
      <c r="B173" s="188" t="str">
        <f>IF(ISNA(VLOOKUP($F173,DECLARATIONS!C$5:D$292,2,FALSE)),"",IF(VLOOKUP($F173,DECLARATIONS!C$5:D$292,2,FALSE)="","NOT DECLARED",IF(ISNA(_xlfn.TEXTBEFORE(VLOOKUP($F173,DECLARATIONS!C$5:D$292,2,FALSE)," ")),VLOOKUP($F173,DECLARATIONS!C$5:D$292,2,FALSE),_xlfn.TEXTBEFORE(VLOOKUP($F173,DECLARATIONS!C$5:D$292,2,FALSE)," "))))</f>
        <v/>
      </c>
      <c r="C173" s="188" t="str">
        <f>IF(ISNA(VLOOKUP($F173,DECLARATIONS!C$5:D$292,2,FALSE)),"",IF(VLOOKUP($F173,DECLARATIONS!C$5:D$292,2,FALSE)="","NOT DECLARED",IF(ISNA(_xlfn.TEXTAFTER(VLOOKUP($F173,DECLARATIONS!C$5:D$292,2,FALSE)," ")),VLOOKUP($F173,DECLARATIONS!C$5:D$292,2,FALSE),_xlfn.TEXTAFTER(VLOOKUP($F173,DECLARATIONS!C$5:D$292,2,FALSE)," "))))</f>
        <v/>
      </c>
      <c r="D173" s="188" t="str">
        <f>IF(ISNA(VLOOKUP($F173,DECLARATIONS!$C$5:$G$292,5,FALSE)),"",IF(VLOOKUP($F173,DECLARATIONS!$C$5:$G$292,5,FALSE)="","NOT DECLARED",VLOOKUP($F173,DECLARATIONS!$C$5:$G$292,5,FALSE)))</f>
        <v/>
      </c>
      <c r="E173" s="188" t="str">
        <f>IF(ISNA(VLOOKUP($F173,DECLARATIONS!$C$5:$F$292,4,FALSE)),"",IF(VLOOKUP($F173,DECLARATIONS!$C$5:$F$292,4,FALSE)="","NOT DECLARED",VLOOKUP($F173,DECLARATIONS!$C$5:$F$292,4,FALSE)&amp;LEFT(VLOOKUP($F173,DECLARATIONS!$C$5:$H$292,6,FALSE))))</f>
        <v/>
      </c>
      <c r="F173" s="91"/>
      <c r="G173" s="195"/>
      <c r="H173" s="188" t="str">
        <f>IF(ISNA(VLOOKUP(F173,DECLARATIONS!C$5:D$292,2,FALSE)),"",IF(VLOOKUP(F173,DECLARATIONS!C$5:D$292,2,FALSE)="","NOT DECLARED",VLOOKUP(F173,DECLARATIONS!C$5:D$292,2,FALSE)))</f>
        <v/>
      </c>
      <c r="I173" s="186">
        <f>IF(LOWER(LEFT(G173,1))="n",1,VLOOKUP(G173,ScoringTable!D$2:I$95,6))</f>
        <v>0</v>
      </c>
      <c r="J173" s="186" t="str" cm="1">
        <f t="array" ref="J173">IF(OR(ISBLANK(G173),G173=0), "", IF(NOT(ISNUMBER(G173)), "Not a valid distance", IF(E173="","", IF(RIGHT(E173)="B", _xlfn.IFS(G173&lt;Data!$Z$9,"...",G173&lt;Data!$AA$9,"Stage 1",G173&lt;Data!$AB$9,"Stage 2",G173&lt;Data!$AC$9,"Stage 3",G173&lt;Data!$AD$9,"Stage 4",G173&lt;Data!$AE$9,"Stage 5",G173&lt;Data!$AF$9,"Stage 6",G173&lt;Data!$AG$9,"Stage 7",G173&lt;Data!$AH$9,"Stage 8",G173&gt;=Data!$AH$9,"Stage 9"), _xlfn.IFS(G173&lt;Data!$Z$20,"...",G173&lt;Data!$AA$20,"Stage 1",G173&lt;Data!$AB$20,"Stage 2",G173&lt;Data!$AC$20,"Stage 3",G173&lt;Data!$AD$20,"Stage 4",G173&lt;Data!$AE$20,"Stage 5",G173&lt;Data!$AF$20,"Stage 6",G173&lt;Data!$AG$20,"Stage 7",G173&lt;Data!$AH$20,"Stage 8",G173&gt;=Data!$AH$20,"Stage 9")))))</f>
        <v/>
      </c>
      <c r="K173" s="266" t="str" cm="1">
        <f t="array" ref="K173">IFERROR(_xlfn.IFNA(
                      _xlfn.IFS(
                      G173="", "",
                      AND(E173="U9B",G173&gt;=Data!$AI$9), "U9 Boys record",
                      AND(E173="U11B",G173&gt;=Data!$AI$15), "U11 Boys record",
                      AND(E173="U9G",G173&gt;=Data!$AI$20), "U9 Girls record",
                      AND(E173="U11G",G173&gt;=Data!$AI$26), "U11 Girls record"
                       ),""), "")</f>
        <v/>
      </c>
    </row>
    <row r="174" spans="1:11" s="11" customFormat="1" ht="16" customHeight="1">
      <c r="A174" s="187" t="s">
        <v>127</v>
      </c>
      <c r="B174" s="188" t="str">
        <f>IF(ISNA(VLOOKUP($F174,DECLARATIONS!C$5:D$292,2,FALSE)),"",IF(VLOOKUP($F174,DECLARATIONS!C$5:D$292,2,FALSE)="","NOT DECLARED",IF(ISNA(_xlfn.TEXTBEFORE(VLOOKUP($F174,DECLARATIONS!C$5:D$292,2,FALSE)," ")),VLOOKUP($F174,DECLARATIONS!C$5:D$292,2,FALSE),_xlfn.TEXTBEFORE(VLOOKUP($F174,DECLARATIONS!C$5:D$292,2,FALSE)," "))))</f>
        <v/>
      </c>
      <c r="C174" s="188" t="str">
        <f>IF(ISNA(VLOOKUP($F174,DECLARATIONS!C$5:D$292,2,FALSE)),"",IF(VLOOKUP($F174,DECLARATIONS!C$5:D$292,2,FALSE)="","NOT DECLARED",IF(ISNA(_xlfn.TEXTAFTER(VLOOKUP($F174,DECLARATIONS!C$5:D$292,2,FALSE)," ")),VLOOKUP($F174,DECLARATIONS!C$5:D$292,2,FALSE),_xlfn.TEXTAFTER(VLOOKUP($F174,DECLARATIONS!C$5:D$292,2,FALSE)," "))))</f>
        <v/>
      </c>
      <c r="D174" s="188" t="str">
        <f>IF(ISNA(VLOOKUP($F174,DECLARATIONS!$C$5:$G$292,5,FALSE)),"",IF(VLOOKUP($F174,DECLARATIONS!$C$5:$G$292,5,FALSE)="","NOT DECLARED",VLOOKUP($F174,DECLARATIONS!$C$5:$G$292,5,FALSE)))</f>
        <v/>
      </c>
      <c r="E174" s="188" t="str">
        <f>IF(ISNA(VLOOKUP($F174,DECLARATIONS!$C$5:$F$292,4,FALSE)),"",IF(VLOOKUP($F174,DECLARATIONS!$C$5:$F$292,4,FALSE)="","NOT DECLARED",VLOOKUP($F174,DECLARATIONS!$C$5:$F$292,4,FALSE)&amp;LEFT(VLOOKUP($F174,DECLARATIONS!$C$5:$H$292,6,FALSE))))</f>
        <v/>
      </c>
      <c r="F174" s="91"/>
      <c r="G174" s="195"/>
      <c r="H174" s="188" t="str">
        <f>IF(ISNA(VLOOKUP(F174,DECLARATIONS!C$5:D$292,2,FALSE)),"",IF(VLOOKUP(F174,DECLARATIONS!C$5:D$292,2,FALSE)="","NOT DECLARED",VLOOKUP(F174,DECLARATIONS!C$5:D$292,2,FALSE)))</f>
        <v/>
      </c>
      <c r="I174" s="186">
        <f>IF(LOWER(LEFT(G174,1))="n",1,VLOOKUP(G174,ScoringTable!D$2:I$95,6))</f>
        <v>0</v>
      </c>
      <c r="J174" s="186" t="str" cm="1">
        <f t="array" ref="J174">IF(OR(ISBLANK(G174),G174=0), "", IF(NOT(ISNUMBER(G174)), "Not a valid distance", IF(E174="","", IF(RIGHT(E174)="B", _xlfn.IFS(G174&lt;Data!$Z$9,"...",G174&lt;Data!$AA$9,"Stage 1",G174&lt;Data!$AB$9,"Stage 2",G174&lt;Data!$AC$9,"Stage 3",G174&lt;Data!$AD$9,"Stage 4",G174&lt;Data!$AE$9,"Stage 5",G174&lt;Data!$AF$9,"Stage 6",G174&lt;Data!$AG$9,"Stage 7",G174&lt;Data!$AH$9,"Stage 8",G174&gt;=Data!$AH$9,"Stage 9"), _xlfn.IFS(G174&lt;Data!$Z$20,"...",G174&lt;Data!$AA$20,"Stage 1",G174&lt;Data!$AB$20,"Stage 2",G174&lt;Data!$AC$20,"Stage 3",G174&lt;Data!$AD$20,"Stage 4",G174&lt;Data!$AE$20,"Stage 5",G174&lt;Data!$AF$20,"Stage 6",G174&lt;Data!$AG$20,"Stage 7",G174&lt;Data!$AH$20,"Stage 8",G174&gt;=Data!$AH$20,"Stage 9")))))</f>
        <v/>
      </c>
      <c r="K174" s="266" t="str" cm="1">
        <f t="array" ref="K174">IFERROR(_xlfn.IFNA(
                      _xlfn.IFS(
                      G174="", "",
                      AND(E174="U9B",G174&gt;=Data!$AI$9), "U9 Boys record",
                      AND(E174="U11B",G174&gt;=Data!$AI$15), "U11 Boys record",
                      AND(E174="U9G",G174&gt;=Data!$AI$20), "U9 Girls record",
                      AND(E174="U11G",G174&gt;=Data!$AI$26), "U11 Girls record"
                       ),""), "")</f>
        <v/>
      </c>
    </row>
    <row r="175" spans="1:11" s="11" customFormat="1" ht="16" customHeight="1">
      <c r="A175" s="187" t="s">
        <v>127</v>
      </c>
      <c r="B175" s="188" t="str">
        <f>IF(ISNA(VLOOKUP($F175,DECLARATIONS!C$5:D$292,2,FALSE)),"",IF(VLOOKUP($F175,DECLARATIONS!C$5:D$292,2,FALSE)="","NOT DECLARED",IF(ISNA(_xlfn.TEXTBEFORE(VLOOKUP($F175,DECLARATIONS!C$5:D$292,2,FALSE)," ")),VLOOKUP($F175,DECLARATIONS!C$5:D$292,2,FALSE),_xlfn.TEXTBEFORE(VLOOKUP($F175,DECLARATIONS!C$5:D$292,2,FALSE)," "))))</f>
        <v/>
      </c>
      <c r="C175" s="188" t="str">
        <f>IF(ISNA(VLOOKUP($F175,DECLARATIONS!C$5:D$292,2,FALSE)),"",IF(VLOOKUP($F175,DECLARATIONS!C$5:D$292,2,FALSE)="","NOT DECLARED",IF(ISNA(_xlfn.TEXTAFTER(VLOOKUP($F175,DECLARATIONS!C$5:D$292,2,FALSE)," ")),VLOOKUP($F175,DECLARATIONS!C$5:D$292,2,FALSE),_xlfn.TEXTAFTER(VLOOKUP($F175,DECLARATIONS!C$5:D$292,2,FALSE)," "))))</f>
        <v/>
      </c>
      <c r="D175" s="188" t="str">
        <f>IF(ISNA(VLOOKUP($F175,DECLARATIONS!$C$5:$G$292,5,FALSE)),"",IF(VLOOKUP($F175,DECLARATIONS!$C$5:$G$292,5,FALSE)="","NOT DECLARED",VLOOKUP($F175,DECLARATIONS!$C$5:$G$292,5,FALSE)))</f>
        <v/>
      </c>
      <c r="E175" s="188" t="str">
        <f>IF(ISNA(VLOOKUP($F175,DECLARATIONS!$C$5:$F$292,4,FALSE)),"",IF(VLOOKUP($F175,DECLARATIONS!$C$5:$F$292,4,FALSE)="","NOT DECLARED",VLOOKUP($F175,DECLARATIONS!$C$5:$F$292,4,FALSE)&amp;LEFT(VLOOKUP($F175,DECLARATIONS!$C$5:$H$292,6,FALSE))))</f>
        <v/>
      </c>
      <c r="F175" s="91"/>
      <c r="G175" s="195"/>
      <c r="H175" s="188" t="str">
        <f>IF(ISNA(VLOOKUP(F175,DECLARATIONS!C$5:D$292,2,FALSE)),"",IF(VLOOKUP(F175,DECLARATIONS!C$5:D$292,2,FALSE)="","NOT DECLARED",VLOOKUP(F175,DECLARATIONS!C$5:D$292,2,FALSE)))</f>
        <v/>
      </c>
      <c r="I175" s="186">
        <f>IF(LOWER(LEFT(G175,1))="n",1,VLOOKUP(G175,ScoringTable!D$2:I$95,6))</f>
        <v>0</v>
      </c>
      <c r="J175" s="186" t="str" cm="1">
        <f t="array" ref="J175">IF(OR(ISBLANK(G175),G175=0), "", IF(NOT(ISNUMBER(G175)), "Not a valid distance", IF(E175="","", IF(RIGHT(E175)="B", _xlfn.IFS(G175&lt;Data!$Z$9,"...",G175&lt;Data!$AA$9,"Stage 1",G175&lt;Data!$AB$9,"Stage 2",G175&lt;Data!$AC$9,"Stage 3",G175&lt;Data!$AD$9,"Stage 4",G175&lt;Data!$AE$9,"Stage 5",G175&lt;Data!$AF$9,"Stage 6",G175&lt;Data!$AG$9,"Stage 7",G175&lt;Data!$AH$9,"Stage 8",G175&gt;=Data!$AH$9,"Stage 9"), _xlfn.IFS(G175&lt;Data!$Z$20,"...",G175&lt;Data!$AA$20,"Stage 1",G175&lt;Data!$AB$20,"Stage 2",G175&lt;Data!$AC$20,"Stage 3",G175&lt;Data!$AD$20,"Stage 4",G175&lt;Data!$AE$20,"Stage 5",G175&lt;Data!$AF$20,"Stage 6",G175&lt;Data!$AG$20,"Stage 7",G175&lt;Data!$AH$20,"Stage 8",G175&gt;=Data!$AH$20,"Stage 9")))))</f>
        <v/>
      </c>
      <c r="K175" s="266" t="str" cm="1">
        <f t="array" ref="K175">IFERROR(_xlfn.IFNA(
                      _xlfn.IFS(
                      G175="", "",
                      AND(E175="U9B",G175&gt;=Data!$AI$9), "U9 Boys record",
                      AND(E175="U11B",G175&gt;=Data!$AI$15), "U11 Boys record",
                      AND(E175="U9G",G175&gt;=Data!$AI$20), "U9 Girls record",
                      AND(E175="U11G",G175&gt;=Data!$AI$26), "U11 Girls record"
                       ),""), "")</f>
        <v/>
      </c>
    </row>
    <row r="176" spans="1:11" s="11" customFormat="1" ht="16" customHeight="1">
      <c r="A176" s="187" t="s">
        <v>127</v>
      </c>
      <c r="B176" s="188" t="str">
        <f>IF(ISNA(VLOOKUP($F176,DECLARATIONS!C$5:D$292,2,FALSE)),"",IF(VLOOKUP($F176,DECLARATIONS!C$5:D$292,2,FALSE)="","NOT DECLARED",IF(ISNA(_xlfn.TEXTBEFORE(VLOOKUP($F176,DECLARATIONS!C$5:D$292,2,FALSE)," ")),VLOOKUP($F176,DECLARATIONS!C$5:D$292,2,FALSE),_xlfn.TEXTBEFORE(VLOOKUP($F176,DECLARATIONS!C$5:D$292,2,FALSE)," "))))</f>
        <v/>
      </c>
      <c r="C176" s="188" t="str">
        <f>IF(ISNA(VLOOKUP($F176,DECLARATIONS!C$5:D$292,2,FALSE)),"",IF(VLOOKUP($F176,DECLARATIONS!C$5:D$292,2,FALSE)="","NOT DECLARED",IF(ISNA(_xlfn.TEXTAFTER(VLOOKUP($F176,DECLARATIONS!C$5:D$292,2,FALSE)," ")),VLOOKUP($F176,DECLARATIONS!C$5:D$292,2,FALSE),_xlfn.TEXTAFTER(VLOOKUP($F176,DECLARATIONS!C$5:D$292,2,FALSE)," "))))</f>
        <v/>
      </c>
      <c r="D176" s="188" t="str">
        <f>IF(ISNA(VLOOKUP($F176,DECLARATIONS!$C$5:$G$292,5,FALSE)),"",IF(VLOOKUP($F176,DECLARATIONS!$C$5:$G$292,5,FALSE)="","NOT DECLARED",VLOOKUP($F176,DECLARATIONS!$C$5:$G$292,5,FALSE)))</f>
        <v/>
      </c>
      <c r="E176" s="188" t="str">
        <f>IF(ISNA(VLOOKUP($F176,DECLARATIONS!$C$5:$F$292,4,FALSE)),"",IF(VLOOKUP($F176,DECLARATIONS!$C$5:$F$292,4,FALSE)="","NOT DECLARED",VLOOKUP($F176,DECLARATIONS!$C$5:$F$292,4,FALSE)&amp;LEFT(VLOOKUP($F176,DECLARATIONS!$C$5:$H$292,6,FALSE))))</f>
        <v/>
      </c>
      <c r="F176" s="91"/>
      <c r="G176" s="195"/>
      <c r="H176" s="188" t="str">
        <f>IF(ISNA(VLOOKUP(F176,DECLARATIONS!C$5:D$292,2,FALSE)),"",IF(VLOOKUP(F176,DECLARATIONS!C$5:D$292,2,FALSE)="","NOT DECLARED",VLOOKUP(F176,DECLARATIONS!C$5:D$292,2,FALSE)))</f>
        <v/>
      </c>
      <c r="I176" s="186">
        <f>IF(LOWER(LEFT(G176,1))="n",1,VLOOKUP(G176,ScoringTable!D$2:I$95,6))</f>
        <v>0</v>
      </c>
      <c r="J176" s="186" t="str" cm="1">
        <f t="array" ref="J176">IF(OR(ISBLANK(G176),G176=0), "", IF(NOT(ISNUMBER(G176)), "Not a valid distance", IF(E176="","", IF(RIGHT(E176)="B", _xlfn.IFS(G176&lt;Data!$Z$9,"...",G176&lt;Data!$AA$9,"Stage 1",G176&lt;Data!$AB$9,"Stage 2",G176&lt;Data!$AC$9,"Stage 3",G176&lt;Data!$AD$9,"Stage 4",G176&lt;Data!$AE$9,"Stage 5",G176&lt;Data!$AF$9,"Stage 6",G176&lt;Data!$AG$9,"Stage 7",G176&lt;Data!$AH$9,"Stage 8",G176&gt;=Data!$AH$9,"Stage 9"), _xlfn.IFS(G176&lt;Data!$Z$20,"...",G176&lt;Data!$AA$20,"Stage 1",G176&lt;Data!$AB$20,"Stage 2",G176&lt;Data!$AC$20,"Stage 3",G176&lt;Data!$AD$20,"Stage 4",G176&lt;Data!$AE$20,"Stage 5",G176&lt;Data!$AF$20,"Stage 6",G176&lt;Data!$AG$20,"Stage 7",G176&lt;Data!$AH$20,"Stage 8",G176&gt;=Data!$AH$20,"Stage 9")))))</f>
        <v/>
      </c>
      <c r="K176" s="266" t="str" cm="1">
        <f t="array" ref="K176">IFERROR(_xlfn.IFNA(
                      _xlfn.IFS(
                      G176="", "",
                      AND(E176="U9B",G176&gt;=Data!$AI$9), "U9 Boys record",
                      AND(E176="U11B",G176&gt;=Data!$AI$15), "U11 Boys record",
                      AND(E176="U9G",G176&gt;=Data!$AI$20), "U9 Girls record",
                      AND(E176="U11G",G176&gt;=Data!$AI$26), "U11 Girls record"
                       ),""), "")</f>
        <v/>
      </c>
    </row>
    <row r="177" spans="1:11" s="11" customFormat="1" ht="16" customHeight="1">
      <c r="A177" s="187" t="s">
        <v>127</v>
      </c>
      <c r="B177" s="188" t="str">
        <f>IF(ISNA(VLOOKUP($F177,DECLARATIONS!C$5:D$292,2,FALSE)),"",IF(VLOOKUP($F177,DECLARATIONS!C$5:D$292,2,FALSE)="","NOT DECLARED",IF(ISNA(_xlfn.TEXTBEFORE(VLOOKUP($F177,DECLARATIONS!C$5:D$292,2,FALSE)," ")),VLOOKUP($F177,DECLARATIONS!C$5:D$292,2,FALSE),_xlfn.TEXTBEFORE(VLOOKUP($F177,DECLARATIONS!C$5:D$292,2,FALSE)," "))))</f>
        <v/>
      </c>
      <c r="C177" s="188" t="str">
        <f>IF(ISNA(VLOOKUP($F177,DECLARATIONS!C$5:D$292,2,FALSE)),"",IF(VLOOKUP($F177,DECLARATIONS!C$5:D$292,2,FALSE)="","NOT DECLARED",IF(ISNA(_xlfn.TEXTAFTER(VLOOKUP($F177,DECLARATIONS!C$5:D$292,2,FALSE)," ")),VLOOKUP($F177,DECLARATIONS!C$5:D$292,2,FALSE),_xlfn.TEXTAFTER(VLOOKUP($F177,DECLARATIONS!C$5:D$292,2,FALSE)," "))))</f>
        <v/>
      </c>
      <c r="D177" s="188" t="str">
        <f>IF(ISNA(VLOOKUP($F177,DECLARATIONS!$C$5:$G$292,5,FALSE)),"",IF(VLOOKUP($F177,DECLARATIONS!$C$5:$G$292,5,FALSE)="","NOT DECLARED",VLOOKUP($F177,DECLARATIONS!$C$5:$G$292,5,FALSE)))</f>
        <v/>
      </c>
      <c r="E177" s="188" t="str">
        <f>IF(ISNA(VLOOKUP($F177,DECLARATIONS!$C$5:$F$292,4,FALSE)),"",IF(VLOOKUP($F177,DECLARATIONS!$C$5:$F$292,4,FALSE)="","NOT DECLARED",VLOOKUP($F177,DECLARATIONS!$C$5:$F$292,4,FALSE)&amp;LEFT(VLOOKUP($F177,DECLARATIONS!$C$5:$H$292,6,FALSE))))</f>
        <v/>
      </c>
      <c r="F177" s="91"/>
      <c r="G177" s="195"/>
      <c r="H177" s="188" t="str">
        <f>IF(ISNA(VLOOKUP(F177,DECLARATIONS!C$5:D$292,2,FALSE)),"",IF(VLOOKUP(F177,DECLARATIONS!C$5:D$292,2,FALSE)="","NOT DECLARED",VLOOKUP(F177,DECLARATIONS!C$5:D$292,2,FALSE)))</f>
        <v/>
      </c>
      <c r="I177" s="186">
        <f>IF(LOWER(LEFT(G177,1))="n",1,VLOOKUP(G177,ScoringTable!D$2:I$95,6))</f>
        <v>0</v>
      </c>
      <c r="J177" s="186" t="str" cm="1">
        <f t="array" ref="J177">IF(OR(ISBLANK(G177),G177=0), "", IF(NOT(ISNUMBER(G177)), "Not a valid distance", IF(E177="","", IF(RIGHT(E177)="B", _xlfn.IFS(G177&lt;Data!$Z$9,"...",G177&lt;Data!$AA$9,"Stage 1",G177&lt;Data!$AB$9,"Stage 2",G177&lt;Data!$AC$9,"Stage 3",G177&lt;Data!$AD$9,"Stage 4",G177&lt;Data!$AE$9,"Stage 5",G177&lt;Data!$AF$9,"Stage 6",G177&lt;Data!$AG$9,"Stage 7",G177&lt;Data!$AH$9,"Stage 8",G177&gt;=Data!$AH$9,"Stage 9"), _xlfn.IFS(G177&lt;Data!$Z$20,"...",G177&lt;Data!$AA$20,"Stage 1",G177&lt;Data!$AB$20,"Stage 2",G177&lt;Data!$AC$20,"Stage 3",G177&lt;Data!$AD$20,"Stage 4",G177&lt;Data!$AE$20,"Stage 5",G177&lt;Data!$AF$20,"Stage 6",G177&lt;Data!$AG$20,"Stage 7",G177&lt;Data!$AH$20,"Stage 8",G177&gt;=Data!$AH$20,"Stage 9")))))</f>
        <v/>
      </c>
      <c r="K177" s="266" t="str" cm="1">
        <f t="array" ref="K177">IFERROR(_xlfn.IFNA(
                      _xlfn.IFS(
                      G177="", "",
                      AND(E177="U9B",G177&gt;=Data!$AI$9), "U9 Boys record",
                      AND(E177="U11B",G177&gt;=Data!$AI$15), "U11 Boys record",
                      AND(E177="U9G",G177&gt;=Data!$AI$20), "U9 Girls record",
                      AND(E177="U11G",G177&gt;=Data!$AI$26), "U11 Girls record"
                       ),""), "")</f>
        <v/>
      </c>
    </row>
    <row r="178" spans="1:11" s="11" customFormat="1" ht="16" customHeight="1">
      <c r="A178" s="187" t="s">
        <v>127</v>
      </c>
      <c r="B178" s="188" t="str">
        <f>IF(ISNA(VLOOKUP($F178,DECLARATIONS!C$5:D$292,2,FALSE)),"",IF(VLOOKUP($F178,DECLARATIONS!C$5:D$292,2,FALSE)="","NOT DECLARED",IF(ISNA(_xlfn.TEXTBEFORE(VLOOKUP($F178,DECLARATIONS!C$5:D$292,2,FALSE)," ")),VLOOKUP($F178,DECLARATIONS!C$5:D$292,2,FALSE),_xlfn.TEXTBEFORE(VLOOKUP($F178,DECLARATIONS!C$5:D$292,2,FALSE)," "))))</f>
        <v/>
      </c>
      <c r="C178" s="188" t="str">
        <f>IF(ISNA(VLOOKUP($F178,DECLARATIONS!C$5:D$292,2,FALSE)),"",IF(VLOOKUP($F178,DECLARATIONS!C$5:D$292,2,FALSE)="","NOT DECLARED",IF(ISNA(_xlfn.TEXTAFTER(VLOOKUP($F178,DECLARATIONS!C$5:D$292,2,FALSE)," ")),VLOOKUP($F178,DECLARATIONS!C$5:D$292,2,FALSE),_xlfn.TEXTAFTER(VLOOKUP($F178,DECLARATIONS!C$5:D$292,2,FALSE)," "))))</f>
        <v/>
      </c>
      <c r="D178" s="188" t="str">
        <f>IF(ISNA(VLOOKUP($F178,DECLARATIONS!$C$5:$G$292,5,FALSE)),"",IF(VLOOKUP($F178,DECLARATIONS!$C$5:$G$292,5,FALSE)="","NOT DECLARED",VLOOKUP($F178,DECLARATIONS!$C$5:$G$292,5,FALSE)))</f>
        <v/>
      </c>
      <c r="E178" s="188" t="str">
        <f>IF(ISNA(VLOOKUP($F178,DECLARATIONS!$C$5:$F$292,4,FALSE)),"",IF(VLOOKUP($F178,DECLARATIONS!$C$5:$F$292,4,FALSE)="","NOT DECLARED",VLOOKUP($F178,DECLARATIONS!$C$5:$F$292,4,FALSE)&amp;LEFT(VLOOKUP($F178,DECLARATIONS!$C$5:$H$292,6,FALSE))))</f>
        <v/>
      </c>
      <c r="F178" s="91"/>
      <c r="G178" s="195"/>
      <c r="H178" s="188" t="str">
        <f>IF(ISNA(VLOOKUP(F178,DECLARATIONS!C$5:D$292,2,FALSE)),"",IF(VLOOKUP(F178,DECLARATIONS!C$5:D$292,2,FALSE)="","NOT DECLARED",VLOOKUP(F178,DECLARATIONS!C$5:D$292,2,FALSE)))</f>
        <v/>
      </c>
      <c r="I178" s="186">
        <f>IF(LOWER(LEFT(G178,1))="n",1,VLOOKUP(G178,ScoringTable!D$2:I$95,6))</f>
        <v>0</v>
      </c>
      <c r="J178" s="186" t="str" cm="1">
        <f t="array" ref="J178">IF(OR(ISBLANK(G178),G178=0), "", IF(NOT(ISNUMBER(G178)), "Not a valid distance", IF(E178="","", IF(RIGHT(E178)="B", _xlfn.IFS(G178&lt;Data!$Z$9,"...",G178&lt;Data!$AA$9,"Stage 1",G178&lt;Data!$AB$9,"Stage 2",G178&lt;Data!$AC$9,"Stage 3",G178&lt;Data!$AD$9,"Stage 4",G178&lt;Data!$AE$9,"Stage 5",G178&lt;Data!$AF$9,"Stage 6",G178&lt;Data!$AG$9,"Stage 7",G178&lt;Data!$AH$9,"Stage 8",G178&gt;=Data!$AH$9,"Stage 9"), _xlfn.IFS(G178&lt;Data!$Z$20,"...",G178&lt;Data!$AA$20,"Stage 1",G178&lt;Data!$AB$20,"Stage 2",G178&lt;Data!$AC$20,"Stage 3",G178&lt;Data!$AD$20,"Stage 4",G178&lt;Data!$AE$20,"Stage 5",G178&lt;Data!$AF$20,"Stage 6",G178&lt;Data!$AG$20,"Stage 7",G178&lt;Data!$AH$20,"Stage 8",G178&gt;=Data!$AH$20,"Stage 9")))))</f>
        <v/>
      </c>
      <c r="K178" s="266" t="str" cm="1">
        <f t="array" ref="K178">IFERROR(_xlfn.IFNA(
                      _xlfn.IFS(
                      G178="", "",
                      AND(E178="U9B",G178&gt;=Data!$AI$9), "U9 Boys record",
                      AND(E178="U11B",G178&gt;=Data!$AI$15), "U11 Boys record",
                      AND(E178="U9G",G178&gt;=Data!$AI$20), "U9 Girls record",
                      AND(E178="U11G",G178&gt;=Data!$AI$26), "U11 Girls record"
                       ),""), "")</f>
        <v/>
      </c>
    </row>
    <row r="179" spans="1:11" s="11" customFormat="1" ht="16" customHeight="1">
      <c r="A179" s="187" t="s">
        <v>127</v>
      </c>
      <c r="B179" s="188" t="str">
        <f>IF(ISNA(VLOOKUP($F179,DECLARATIONS!C$5:D$292,2,FALSE)),"",IF(VLOOKUP($F179,DECLARATIONS!C$5:D$292,2,FALSE)="","NOT DECLARED",IF(ISNA(_xlfn.TEXTBEFORE(VLOOKUP($F179,DECLARATIONS!C$5:D$292,2,FALSE)," ")),VLOOKUP($F179,DECLARATIONS!C$5:D$292,2,FALSE),_xlfn.TEXTBEFORE(VLOOKUP($F179,DECLARATIONS!C$5:D$292,2,FALSE)," "))))</f>
        <v/>
      </c>
      <c r="C179" s="188" t="str">
        <f>IF(ISNA(VLOOKUP($F179,DECLARATIONS!C$5:D$292,2,FALSE)),"",IF(VLOOKUP($F179,DECLARATIONS!C$5:D$292,2,FALSE)="","NOT DECLARED",IF(ISNA(_xlfn.TEXTAFTER(VLOOKUP($F179,DECLARATIONS!C$5:D$292,2,FALSE)," ")),VLOOKUP($F179,DECLARATIONS!C$5:D$292,2,FALSE),_xlfn.TEXTAFTER(VLOOKUP($F179,DECLARATIONS!C$5:D$292,2,FALSE)," "))))</f>
        <v/>
      </c>
      <c r="D179" s="188" t="str">
        <f>IF(ISNA(VLOOKUP($F179,DECLARATIONS!$C$5:$G$292,5,FALSE)),"",IF(VLOOKUP($F179,DECLARATIONS!$C$5:$G$292,5,FALSE)="","NOT DECLARED",VLOOKUP($F179,DECLARATIONS!$C$5:$G$292,5,FALSE)))</f>
        <v/>
      </c>
      <c r="E179" s="188" t="str">
        <f>IF(ISNA(VLOOKUP($F179,DECLARATIONS!$C$5:$F$292,4,FALSE)),"",IF(VLOOKUP($F179,DECLARATIONS!$C$5:$F$292,4,FALSE)="","NOT DECLARED",VLOOKUP($F179,DECLARATIONS!$C$5:$F$292,4,FALSE)&amp;LEFT(VLOOKUP($F179,DECLARATIONS!$C$5:$H$292,6,FALSE))))</f>
        <v/>
      </c>
      <c r="F179" s="91"/>
      <c r="G179" s="195"/>
      <c r="H179" s="188" t="str">
        <f>IF(ISNA(VLOOKUP(F179,DECLARATIONS!C$5:D$292,2,FALSE)),"",IF(VLOOKUP(F179,DECLARATIONS!C$5:D$292,2,FALSE)="","NOT DECLARED",VLOOKUP(F179,DECLARATIONS!C$5:D$292,2,FALSE)))</f>
        <v/>
      </c>
      <c r="I179" s="186">
        <f>IF(LOWER(LEFT(G179,1))="n",1,VLOOKUP(G179,ScoringTable!D$2:I$95,6))</f>
        <v>0</v>
      </c>
      <c r="J179" s="186" t="str" cm="1">
        <f t="array" ref="J179">IF(OR(ISBLANK(G179),G179=0), "", IF(NOT(ISNUMBER(G179)), "Not a valid distance", IF(E179="","", IF(RIGHT(E179)="B", _xlfn.IFS(G179&lt;Data!$Z$9,"...",G179&lt;Data!$AA$9,"Stage 1",G179&lt;Data!$AB$9,"Stage 2",G179&lt;Data!$AC$9,"Stage 3",G179&lt;Data!$AD$9,"Stage 4",G179&lt;Data!$AE$9,"Stage 5",G179&lt;Data!$AF$9,"Stage 6",G179&lt;Data!$AG$9,"Stage 7",G179&lt;Data!$AH$9,"Stage 8",G179&gt;=Data!$AH$9,"Stage 9"), _xlfn.IFS(G179&lt;Data!$Z$20,"...",G179&lt;Data!$AA$20,"Stage 1",G179&lt;Data!$AB$20,"Stage 2",G179&lt;Data!$AC$20,"Stage 3",G179&lt;Data!$AD$20,"Stage 4",G179&lt;Data!$AE$20,"Stage 5",G179&lt;Data!$AF$20,"Stage 6",G179&lt;Data!$AG$20,"Stage 7",G179&lt;Data!$AH$20,"Stage 8",G179&gt;=Data!$AH$20,"Stage 9")))))</f>
        <v/>
      </c>
      <c r="K179" s="266" t="str" cm="1">
        <f t="array" ref="K179">IFERROR(_xlfn.IFNA(
                      _xlfn.IFS(
                      G179="", "",
                      AND(E179="U9B",G179&gt;=Data!$AI$9), "U9 Boys record",
                      AND(E179="U11B",G179&gt;=Data!$AI$15), "U11 Boys record",
                      AND(E179="U9G",G179&gt;=Data!$AI$20), "U9 Girls record",
                      AND(E179="U11G",G179&gt;=Data!$AI$26), "U11 Girls record"
                       ),""), "")</f>
        <v/>
      </c>
    </row>
    <row r="180" spans="1:11" s="11" customFormat="1" ht="16" customHeight="1">
      <c r="A180" s="187" t="s">
        <v>127</v>
      </c>
      <c r="B180" s="188" t="str">
        <f>IF(ISNA(VLOOKUP($F180,DECLARATIONS!C$5:D$292,2,FALSE)),"",IF(VLOOKUP($F180,DECLARATIONS!C$5:D$292,2,FALSE)="","NOT DECLARED",IF(ISNA(_xlfn.TEXTBEFORE(VLOOKUP($F180,DECLARATIONS!C$5:D$292,2,FALSE)," ")),VLOOKUP($F180,DECLARATIONS!C$5:D$292,2,FALSE),_xlfn.TEXTBEFORE(VLOOKUP($F180,DECLARATIONS!C$5:D$292,2,FALSE)," "))))</f>
        <v/>
      </c>
      <c r="C180" s="188" t="str">
        <f>IF(ISNA(VLOOKUP($F180,DECLARATIONS!C$5:D$292,2,FALSE)),"",IF(VLOOKUP($F180,DECLARATIONS!C$5:D$292,2,FALSE)="","NOT DECLARED",IF(ISNA(_xlfn.TEXTAFTER(VLOOKUP($F180,DECLARATIONS!C$5:D$292,2,FALSE)," ")),VLOOKUP($F180,DECLARATIONS!C$5:D$292,2,FALSE),_xlfn.TEXTAFTER(VLOOKUP($F180,DECLARATIONS!C$5:D$292,2,FALSE)," "))))</f>
        <v/>
      </c>
      <c r="D180" s="188" t="str">
        <f>IF(ISNA(VLOOKUP($F180,DECLARATIONS!$C$5:$G$292,5,FALSE)),"",IF(VLOOKUP($F180,DECLARATIONS!$C$5:$G$292,5,FALSE)="","NOT DECLARED",VLOOKUP($F180,DECLARATIONS!$C$5:$G$292,5,FALSE)))</f>
        <v/>
      </c>
      <c r="E180" s="188" t="str">
        <f>IF(ISNA(VLOOKUP($F180,DECLARATIONS!$C$5:$F$292,4,FALSE)),"",IF(VLOOKUP($F180,DECLARATIONS!$C$5:$F$292,4,FALSE)="","NOT DECLARED",VLOOKUP($F180,DECLARATIONS!$C$5:$F$292,4,FALSE)&amp;LEFT(VLOOKUP($F180,DECLARATIONS!$C$5:$H$292,6,FALSE))))</f>
        <v/>
      </c>
      <c r="F180" s="91"/>
      <c r="G180" s="195"/>
      <c r="H180" s="188" t="str">
        <f>IF(ISNA(VLOOKUP(F180,DECLARATIONS!C$5:D$292,2,FALSE)),"",IF(VLOOKUP(F180,DECLARATIONS!C$5:D$292,2,FALSE)="","NOT DECLARED",VLOOKUP(F180,DECLARATIONS!C$5:D$292,2,FALSE)))</f>
        <v/>
      </c>
      <c r="I180" s="186">
        <f>IF(LOWER(LEFT(G180,1))="n",1,VLOOKUP(G180,ScoringTable!D$2:I$95,6))</f>
        <v>0</v>
      </c>
      <c r="J180" s="186" t="str" cm="1">
        <f t="array" ref="J180">IF(OR(ISBLANK(G180),G180=0), "", IF(NOT(ISNUMBER(G180)), "Not a valid distance", IF(E180="","", IF(RIGHT(E180)="B", _xlfn.IFS(G180&lt;Data!$Z$9,"...",G180&lt;Data!$AA$9,"Stage 1",G180&lt;Data!$AB$9,"Stage 2",G180&lt;Data!$AC$9,"Stage 3",G180&lt;Data!$AD$9,"Stage 4",G180&lt;Data!$AE$9,"Stage 5",G180&lt;Data!$AF$9,"Stage 6",G180&lt;Data!$AG$9,"Stage 7",G180&lt;Data!$AH$9,"Stage 8",G180&gt;=Data!$AH$9,"Stage 9"), _xlfn.IFS(G180&lt;Data!$Z$20,"...",G180&lt;Data!$AA$20,"Stage 1",G180&lt;Data!$AB$20,"Stage 2",G180&lt;Data!$AC$20,"Stage 3",G180&lt;Data!$AD$20,"Stage 4",G180&lt;Data!$AE$20,"Stage 5",G180&lt;Data!$AF$20,"Stage 6",G180&lt;Data!$AG$20,"Stage 7",G180&lt;Data!$AH$20,"Stage 8",G180&gt;=Data!$AH$20,"Stage 9")))))</f>
        <v/>
      </c>
      <c r="K180" s="266" t="str" cm="1">
        <f t="array" ref="K180">IFERROR(_xlfn.IFNA(
                      _xlfn.IFS(
                      G180="", "",
                      AND(E180="U9B",G180&gt;=Data!$AI$9), "U9 Boys record",
                      AND(E180="U11B",G180&gt;=Data!$AI$15), "U11 Boys record",
                      AND(E180="U9G",G180&gt;=Data!$AI$20), "U9 Girls record",
                      AND(E180="U11G",G180&gt;=Data!$AI$26), "U11 Girls record"
                       ),""), "")</f>
        <v/>
      </c>
    </row>
    <row r="181" spans="1:11" s="11" customFormat="1" ht="16" customHeight="1">
      <c r="A181" s="187" t="s">
        <v>127</v>
      </c>
      <c r="B181" s="188" t="str">
        <f>IF(ISNA(VLOOKUP($F181,DECLARATIONS!C$5:D$292,2,FALSE)),"",IF(VLOOKUP($F181,DECLARATIONS!C$5:D$292,2,FALSE)="","NOT DECLARED",IF(ISNA(_xlfn.TEXTBEFORE(VLOOKUP($F181,DECLARATIONS!C$5:D$292,2,FALSE)," ")),VLOOKUP($F181,DECLARATIONS!C$5:D$292,2,FALSE),_xlfn.TEXTBEFORE(VLOOKUP($F181,DECLARATIONS!C$5:D$292,2,FALSE)," "))))</f>
        <v/>
      </c>
      <c r="C181" s="188" t="str">
        <f>IF(ISNA(VLOOKUP($F181,DECLARATIONS!C$5:D$292,2,FALSE)),"",IF(VLOOKUP($F181,DECLARATIONS!C$5:D$292,2,FALSE)="","NOT DECLARED",IF(ISNA(_xlfn.TEXTAFTER(VLOOKUP($F181,DECLARATIONS!C$5:D$292,2,FALSE)," ")),VLOOKUP($F181,DECLARATIONS!C$5:D$292,2,FALSE),_xlfn.TEXTAFTER(VLOOKUP($F181,DECLARATIONS!C$5:D$292,2,FALSE)," "))))</f>
        <v/>
      </c>
      <c r="D181" s="188" t="str">
        <f>IF(ISNA(VLOOKUP($F181,DECLARATIONS!$C$5:$G$292,5,FALSE)),"",IF(VLOOKUP($F181,DECLARATIONS!$C$5:$G$292,5,FALSE)="","NOT DECLARED",VLOOKUP($F181,DECLARATIONS!$C$5:$G$292,5,FALSE)))</f>
        <v/>
      </c>
      <c r="E181" s="188" t="str">
        <f>IF(ISNA(VLOOKUP($F181,DECLARATIONS!$C$5:$F$292,4,FALSE)),"",IF(VLOOKUP($F181,DECLARATIONS!$C$5:$F$292,4,FALSE)="","NOT DECLARED",VLOOKUP($F181,DECLARATIONS!$C$5:$F$292,4,FALSE)&amp;LEFT(VLOOKUP($F181,DECLARATIONS!$C$5:$H$292,6,FALSE))))</f>
        <v/>
      </c>
      <c r="F181" s="91"/>
      <c r="G181" s="195"/>
      <c r="H181" s="188" t="str">
        <f>IF(ISNA(VLOOKUP(F181,DECLARATIONS!C$5:D$292,2,FALSE)),"",IF(VLOOKUP(F181,DECLARATIONS!C$5:D$292,2,FALSE)="","NOT DECLARED",VLOOKUP(F181,DECLARATIONS!C$5:D$292,2,FALSE)))</f>
        <v/>
      </c>
      <c r="I181" s="186">
        <f>IF(LOWER(LEFT(G181,1))="n",1,VLOOKUP(G181,ScoringTable!D$2:I$95,6))</f>
        <v>0</v>
      </c>
      <c r="J181" s="186" t="str" cm="1">
        <f t="array" ref="J181">IF(OR(ISBLANK(G181),G181=0), "", IF(NOT(ISNUMBER(G181)), "Not a valid distance", IF(E181="","", IF(RIGHT(E181)="B", _xlfn.IFS(G181&lt;Data!$Z$9,"...",G181&lt;Data!$AA$9,"Stage 1",G181&lt;Data!$AB$9,"Stage 2",G181&lt;Data!$AC$9,"Stage 3",G181&lt;Data!$AD$9,"Stage 4",G181&lt;Data!$AE$9,"Stage 5",G181&lt;Data!$AF$9,"Stage 6",G181&lt;Data!$AG$9,"Stage 7",G181&lt;Data!$AH$9,"Stage 8",G181&gt;=Data!$AH$9,"Stage 9"), _xlfn.IFS(G181&lt;Data!$Z$20,"...",G181&lt;Data!$AA$20,"Stage 1",G181&lt;Data!$AB$20,"Stage 2",G181&lt;Data!$AC$20,"Stage 3",G181&lt;Data!$AD$20,"Stage 4",G181&lt;Data!$AE$20,"Stage 5",G181&lt;Data!$AF$20,"Stage 6",G181&lt;Data!$AG$20,"Stage 7",G181&lt;Data!$AH$20,"Stage 8",G181&gt;=Data!$AH$20,"Stage 9")))))</f>
        <v/>
      </c>
      <c r="K181" s="266" t="str" cm="1">
        <f t="array" ref="K181">IFERROR(_xlfn.IFNA(
                      _xlfn.IFS(
                      G181="", "",
                      AND(E181="U9B",G181&gt;=Data!$AI$9), "U9 Boys record",
                      AND(E181="U11B",G181&gt;=Data!$AI$15), "U11 Boys record",
                      AND(E181="U9G",G181&gt;=Data!$AI$20), "U9 Girls record",
                      AND(E181="U11G",G181&gt;=Data!$AI$26), "U11 Girls record"
                       ),""), "")</f>
        <v/>
      </c>
    </row>
    <row r="182" spans="1:11" s="11" customFormat="1" ht="16" customHeight="1">
      <c r="A182" s="187" t="s">
        <v>127</v>
      </c>
      <c r="B182" s="188" t="str">
        <f>IF(ISNA(VLOOKUP($F182,DECLARATIONS!C$5:D$292,2,FALSE)),"",IF(VLOOKUP($F182,DECLARATIONS!C$5:D$292,2,FALSE)="","NOT DECLARED",IF(ISNA(_xlfn.TEXTBEFORE(VLOOKUP($F182,DECLARATIONS!C$5:D$292,2,FALSE)," ")),VLOOKUP($F182,DECLARATIONS!C$5:D$292,2,FALSE),_xlfn.TEXTBEFORE(VLOOKUP($F182,DECLARATIONS!C$5:D$292,2,FALSE)," "))))</f>
        <v/>
      </c>
      <c r="C182" s="188" t="str">
        <f>IF(ISNA(VLOOKUP($F182,DECLARATIONS!C$5:D$292,2,FALSE)),"",IF(VLOOKUP($F182,DECLARATIONS!C$5:D$292,2,FALSE)="","NOT DECLARED",IF(ISNA(_xlfn.TEXTAFTER(VLOOKUP($F182,DECLARATIONS!C$5:D$292,2,FALSE)," ")),VLOOKUP($F182,DECLARATIONS!C$5:D$292,2,FALSE),_xlfn.TEXTAFTER(VLOOKUP($F182,DECLARATIONS!C$5:D$292,2,FALSE)," "))))</f>
        <v/>
      </c>
      <c r="D182" s="188" t="str">
        <f>IF(ISNA(VLOOKUP($F182,DECLARATIONS!$C$5:$G$292,5,FALSE)),"",IF(VLOOKUP($F182,DECLARATIONS!$C$5:$G$292,5,FALSE)="","NOT DECLARED",VLOOKUP($F182,DECLARATIONS!$C$5:$G$292,5,FALSE)))</f>
        <v/>
      </c>
      <c r="E182" s="188" t="str">
        <f>IF(ISNA(VLOOKUP($F182,DECLARATIONS!$C$5:$F$292,4,FALSE)),"",IF(VLOOKUP($F182,DECLARATIONS!$C$5:$F$292,4,FALSE)="","NOT DECLARED",VLOOKUP($F182,DECLARATIONS!$C$5:$F$292,4,FALSE)&amp;LEFT(VLOOKUP($F182,DECLARATIONS!$C$5:$H$292,6,FALSE))))</f>
        <v/>
      </c>
      <c r="F182" s="91"/>
      <c r="G182" s="195"/>
      <c r="H182" s="188" t="str">
        <f>IF(ISNA(VLOOKUP(F182,DECLARATIONS!C$5:D$292,2,FALSE)),"",IF(VLOOKUP(F182,DECLARATIONS!C$5:D$292,2,FALSE)="","NOT DECLARED",VLOOKUP(F182,DECLARATIONS!C$5:D$292,2,FALSE)))</f>
        <v/>
      </c>
      <c r="I182" s="186">
        <f>IF(LOWER(LEFT(G182,1))="n",1,VLOOKUP(G182,ScoringTable!D$2:I$95,6))</f>
        <v>0</v>
      </c>
      <c r="J182" s="186" t="str" cm="1">
        <f t="array" ref="J182">IF(OR(ISBLANK(G182),G182=0), "", IF(NOT(ISNUMBER(G182)), "Not a valid distance", IF(E182="","", IF(RIGHT(E182)="B", _xlfn.IFS(G182&lt;Data!$Z$9,"...",G182&lt;Data!$AA$9,"Stage 1",G182&lt;Data!$AB$9,"Stage 2",G182&lt;Data!$AC$9,"Stage 3",G182&lt;Data!$AD$9,"Stage 4",G182&lt;Data!$AE$9,"Stage 5",G182&lt;Data!$AF$9,"Stage 6",G182&lt;Data!$AG$9,"Stage 7",G182&lt;Data!$AH$9,"Stage 8",G182&gt;=Data!$AH$9,"Stage 9"), _xlfn.IFS(G182&lt;Data!$Z$20,"...",G182&lt;Data!$AA$20,"Stage 1",G182&lt;Data!$AB$20,"Stage 2",G182&lt;Data!$AC$20,"Stage 3",G182&lt;Data!$AD$20,"Stage 4",G182&lt;Data!$AE$20,"Stage 5",G182&lt;Data!$AF$20,"Stage 6",G182&lt;Data!$AG$20,"Stage 7",G182&lt;Data!$AH$20,"Stage 8",G182&gt;=Data!$AH$20,"Stage 9")))))</f>
        <v/>
      </c>
      <c r="K182" s="266" t="str" cm="1">
        <f t="array" ref="K182">IFERROR(_xlfn.IFNA(
                      _xlfn.IFS(
                      G182="", "",
                      AND(E182="U9B",G182&gt;=Data!$AI$9), "U9 Boys record",
                      AND(E182="U11B",G182&gt;=Data!$AI$15), "U11 Boys record",
                      AND(E182="U9G",G182&gt;=Data!$AI$20), "U9 Girls record",
                      AND(E182="U11G",G182&gt;=Data!$AI$26), "U11 Girls record"
                       ),""), "")</f>
        <v/>
      </c>
    </row>
    <row r="183" spans="1:11" s="11" customFormat="1" ht="16" customHeight="1">
      <c r="A183" s="187" t="s">
        <v>127</v>
      </c>
      <c r="B183" s="188" t="str">
        <f>IF(ISNA(VLOOKUP($F183,DECLARATIONS!C$5:D$292,2,FALSE)),"",IF(VLOOKUP($F183,DECLARATIONS!C$5:D$292,2,FALSE)="","NOT DECLARED",IF(ISNA(_xlfn.TEXTBEFORE(VLOOKUP($F183,DECLARATIONS!C$5:D$292,2,FALSE)," ")),VLOOKUP($F183,DECLARATIONS!C$5:D$292,2,FALSE),_xlfn.TEXTBEFORE(VLOOKUP($F183,DECLARATIONS!C$5:D$292,2,FALSE)," "))))</f>
        <v/>
      </c>
      <c r="C183" s="188" t="str">
        <f>IF(ISNA(VLOOKUP($F183,DECLARATIONS!C$5:D$292,2,FALSE)),"",IF(VLOOKUP($F183,DECLARATIONS!C$5:D$292,2,FALSE)="","NOT DECLARED",IF(ISNA(_xlfn.TEXTAFTER(VLOOKUP($F183,DECLARATIONS!C$5:D$292,2,FALSE)," ")),VLOOKUP($F183,DECLARATIONS!C$5:D$292,2,FALSE),_xlfn.TEXTAFTER(VLOOKUP($F183,DECLARATIONS!C$5:D$292,2,FALSE)," "))))</f>
        <v/>
      </c>
      <c r="D183" s="188" t="str">
        <f>IF(ISNA(VLOOKUP($F183,DECLARATIONS!$C$5:$G$292,5,FALSE)),"",IF(VLOOKUP($F183,DECLARATIONS!$C$5:$G$292,5,FALSE)="","NOT DECLARED",VLOOKUP($F183,DECLARATIONS!$C$5:$G$292,5,FALSE)))</f>
        <v/>
      </c>
      <c r="E183" s="188" t="str">
        <f>IF(ISNA(VLOOKUP($F183,DECLARATIONS!$C$5:$F$292,4,FALSE)),"",IF(VLOOKUP($F183,DECLARATIONS!$C$5:$F$292,4,FALSE)="","NOT DECLARED",VLOOKUP($F183,DECLARATIONS!$C$5:$F$292,4,FALSE)&amp;LEFT(VLOOKUP($F183,DECLARATIONS!$C$5:$H$292,6,FALSE))))</f>
        <v/>
      </c>
      <c r="F183" s="91"/>
      <c r="G183" s="195"/>
      <c r="H183" s="188" t="str">
        <f>IF(ISNA(VLOOKUP(F183,DECLARATIONS!C$5:D$292,2,FALSE)),"",IF(VLOOKUP(F183,DECLARATIONS!C$5:D$292,2,FALSE)="","NOT DECLARED",VLOOKUP(F183,DECLARATIONS!C$5:D$292,2,FALSE)))</f>
        <v/>
      </c>
      <c r="I183" s="186">
        <f>IF(LOWER(LEFT(G183,1))="n",1,VLOOKUP(G183,ScoringTable!D$2:I$95,6))</f>
        <v>0</v>
      </c>
      <c r="J183" s="186" t="str" cm="1">
        <f t="array" ref="J183">IF(OR(ISBLANK(G183),G183=0), "", IF(NOT(ISNUMBER(G183)), "Not a valid distance", IF(E183="","", IF(RIGHT(E183)="B", _xlfn.IFS(G183&lt;Data!$Z$9,"...",G183&lt;Data!$AA$9,"Stage 1",G183&lt;Data!$AB$9,"Stage 2",G183&lt;Data!$AC$9,"Stage 3",G183&lt;Data!$AD$9,"Stage 4",G183&lt;Data!$AE$9,"Stage 5",G183&lt;Data!$AF$9,"Stage 6",G183&lt;Data!$AG$9,"Stage 7",G183&lt;Data!$AH$9,"Stage 8",G183&gt;=Data!$AH$9,"Stage 9"), _xlfn.IFS(G183&lt;Data!$Z$20,"...",G183&lt;Data!$AA$20,"Stage 1",G183&lt;Data!$AB$20,"Stage 2",G183&lt;Data!$AC$20,"Stage 3",G183&lt;Data!$AD$20,"Stage 4",G183&lt;Data!$AE$20,"Stage 5",G183&lt;Data!$AF$20,"Stage 6",G183&lt;Data!$AG$20,"Stage 7",G183&lt;Data!$AH$20,"Stage 8",G183&gt;=Data!$AH$20,"Stage 9")))))</f>
        <v/>
      </c>
      <c r="K183" s="266" t="str" cm="1">
        <f t="array" ref="K183">IFERROR(_xlfn.IFNA(
                      _xlfn.IFS(
                      G183="", "",
                      AND(E183="U9B",G183&gt;=Data!$AI$9), "U9 Boys record",
                      AND(E183="U11B",G183&gt;=Data!$AI$15), "U11 Boys record",
                      AND(E183="U9G",G183&gt;=Data!$AI$20), "U9 Girls record",
                      AND(E183="U11G",G183&gt;=Data!$AI$26), "U11 Girls record"
                       ),""), "")</f>
        <v/>
      </c>
    </row>
    <row r="184" spans="1:11" s="11" customFormat="1" ht="16" customHeight="1">
      <c r="A184" s="187" t="s">
        <v>127</v>
      </c>
      <c r="B184" s="188" t="str">
        <f>IF(ISNA(VLOOKUP($F184,DECLARATIONS!C$5:D$292,2,FALSE)),"",IF(VLOOKUP($F184,DECLARATIONS!C$5:D$292,2,FALSE)="","NOT DECLARED",IF(ISNA(_xlfn.TEXTBEFORE(VLOOKUP($F184,DECLARATIONS!C$5:D$292,2,FALSE)," ")),VLOOKUP($F184,DECLARATIONS!C$5:D$292,2,FALSE),_xlfn.TEXTBEFORE(VLOOKUP($F184,DECLARATIONS!C$5:D$292,2,FALSE)," "))))</f>
        <v/>
      </c>
      <c r="C184" s="188" t="str">
        <f>IF(ISNA(VLOOKUP($F184,DECLARATIONS!C$5:D$292,2,FALSE)),"",IF(VLOOKUP($F184,DECLARATIONS!C$5:D$292,2,FALSE)="","NOT DECLARED",IF(ISNA(_xlfn.TEXTAFTER(VLOOKUP($F184,DECLARATIONS!C$5:D$292,2,FALSE)," ")),VLOOKUP($F184,DECLARATIONS!C$5:D$292,2,FALSE),_xlfn.TEXTAFTER(VLOOKUP($F184,DECLARATIONS!C$5:D$292,2,FALSE)," "))))</f>
        <v/>
      </c>
      <c r="D184" s="188" t="str">
        <f>IF(ISNA(VLOOKUP($F184,DECLARATIONS!$C$5:$G$292,5,FALSE)),"",IF(VLOOKUP($F184,DECLARATIONS!$C$5:$G$292,5,FALSE)="","NOT DECLARED",VLOOKUP($F184,DECLARATIONS!$C$5:$G$292,5,FALSE)))</f>
        <v/>
      </c>
      <c r="E184" s="188" t="str">
        <f>IF(ISNA(VLOOKUP($F184,DECLARATIONS!$C$5:$F$292,4,FALSE)),"",IF(VLOOKUP($F184,DECLARATIONS!$C$5:$F$292,4,FALSE)="","NOT DECLARED",VLOOKUP($F184,DECLARATIONS!$C$5:$F$292,4,FALSE)&amp;LEFT(VLOOKUP($F184,DECLARATIONS!$C$5:$H$292,6,FALSE))))</f>
        <v/>
      </c>
      <c r="F184" s="91"/>
      <c r="G184" s="195"/>
      <c r="H184" s="188" t="str">
        <f>IF(ISNA(VLOOKUP(F184,DECLARATIONS!C$5:D$292,2,FALSE)),"",IF(VLOOKUP(F184,DECLARATIONS!C$5:D$292,2,FALSE)="","NOT DECLARED",VLOOKUP(F184,DECLARATIONS!C$5:D$292,2,FALSE)))</f>
        <v/>
      </c>
      <c r="I184" s="186">
        <f>IF(LOWER(LEFT(G184,1))="n",1,VLOOKUP(G184,ScoringTable!D$2:I$95,6))</f>
        <v>0</v>
      </c>
      <c r="J184" s="186" t="str" cm="1">
        <f t="array" ref="J184">IF(OR(ISBLANK(G184),G184=0), "", IF(NOT(ISNUMBER(G184)), "Not a valid distance", IF(E184="","", IF(RIGHT(E184)="B", _xlfn.IFS(G184&lt;Data!$Z$9,"...",G184&lt;Data!$AA$9,"Stage 1",G184&lt;Data!$AB$9,"Stage 2",G184&lt;Data!$AC$9,"Stage 3",G184&lt;Data!$AD$9,"Stage 4",G184&lt;Data!$AE$9,"Stage 5",G184&lt;Data!$AF$9,"Stage 6",G184&lt;Data!$AG$9,"Stage 7",G184&lt;Data!$AH$9,"Stage 8",G184&gt;=Data!$AH$9,"Stage 9"), _xlfn.IFS(G184&lt;Data!$Z$20,"...",G184&lt;Data!$AA$20,"Stage 1",G184&lt;Data!$AB$20,"Stage 2",G184&lt;Data!$AC$20,"Stage 3",G184&lt;Data!$AD$20,"Stage 4",G184&lt;Data!$AE$20,"Stage 5",G184&lt;Data!$AF$20,"Stage 6",G184&lt;Data!$AG$20,"Stage 7",G184&lt;Data!$AH$20,"Stage 8",G184&gt;=Data!$AH$20,"Stage 9")))))</f>
        <v/>
      </c>
      <c r="K184" s="266" t="str" cm="1">
        <f t="array" ref="K184">IFERROR(_xlfn.IFNA(
                      _xlfn.IFS(
                      G184="", "",
                      AND(E184="U9B",G184&gt;=Data!$AI$9), "U9 Boys record",
                      AND(E184="U11B",G184&gt;=Data!$AI$15), "U11 Boys record",
                      AND(E184="U9G",G184&gt;=Data!$AI$20), "U9 Girls record",
                      AND(E184="U11G",G184&gt;=Data!$AI$26), "U11 Girls record"
                       ),""), "")</f>
        <v/>
      </c>
    </row>
    <row r="185" spans="1:11" s="11" customFormat="1" ht="16" customHeight="1">
      <c r="A185" s="187" t="s">
        <v>127</v>
      </c>
      <c r="B185" s="188" t="str">
        <f>IF(ISNA(VLOOKUP($F185,DECLARATIONS!C$5:D$292,2,FALSE)),"",IF(VLOOKUP($F185,DECLARATIONS!C$5:D$292,2,FALSE)="","NOT DECLARED",IF(ISNA(_xlfn.TEXTBEFORE(VLOOKUP($F185,DECLARATIONS!C$5:D$292,2,FALSE)," ")),VLOOKUP($F185,DECLARATIONS!C$5:D$292,2,FALSE),_xlfn.TEXTBEFORE(VLOOKUP($F185,DECLARATIONS!C$5:D$292,2,FALSE)," "))))</f>
        <v/>
      </c>
      <c r="C185" s="188" t="str">
        <f>IF(ISNA(VLOOKUP($F185,DECLARATIONS!C$5:D$292,2,FALSE)),"",IF(VLOOKUP($F185,DECLARATIONS!C$5:D$292,2,FALSE)="","NOT DECLARED",IF(ISNA(_xlfn.TEXTAFTER(VLOOKUP($F185,DECLARATIONS!C$5:D$292,2,FALSE)," ")),VLOOKUP($F185,DECLARATIONS!C$5:D$292,2,FALSE),_xlfn.TEXTAFTER(VLOOKUP($F185,DECLARATIONS!C$5:D$292,2,FALSE)," "))))</f>
        <v/>
      </c>
      <c r="D185" s="188" t="str">
        <f>IF(ISNA(VLOOKUP($F185,DECLARATIONS!$C$5:$G$292,5,FALSE)),"",IF(VLOOKUP($F185,DECLARATIONS!$C$5:$G$292,5,FALSE)="","NOT DECLARED",VLOOKUP($F185,DECLARATIONS!$C$5:$G$292,5,FALSE)))</f>
        <v/>
      </c>
      <c r="E185" s="188" t="str">
        <f>IF(ISNA(VLOOKUP($F185,DECLARATIONS!$C$5:$F$292,4,FALSE)),"",IF(VLOOKUP($F185,DECLARATIONS!$C$5:$F$292,4,FALSE)="","NOT DECLARED",VLOOKUP($F185,DECLARATIONS!$C$5:$F$292,4,FALSE)&amp;LEFT(VLOOKUP($F185,DECLARATIONS!$C$5:$H$292,6,FALSE))))</f>
        <v/>
      </c>
      <c r="F185" s="91"/>
      <c r="G185" s="195"/>
      <c r="H185" s="188" t="str">
        <f>IF(ISNA(VLOOKUP(F185,DECLARATIONS!C$5:D$292,2,FALSE)),"",IF(VLOOKUP(F185,DECLARATIONS!C$5:D$292,2,FALSE)="","NOT DECLARED",VLOOKUP(F185,DECLARATIONS!C$5:D$292,2,FALSE)))</f>
        <v/>
      </c>
      <c r="I185" s="186">
        <f>IF(LOWER(LEFT(G185,1))="n",1,VLOOKUP(G185,ScoringTable!D$2:I$95,6))</f>
        <v>0</v>
      </c>
      <c r="J185" s="186" t="str" cm="1">
        <f t="array" ref="J185">IF(OR(ISBLANK(G185),G185=0), "", IF(NOT(ISNUMBER(G185)), "Not a valid distance", IF(E185="","", IF(RIGHT(E185)="B", _xlfn.IFS(G185&lt;Data!$Z$9,"...",G185&lt;Data!$AA$9,"Stage 1",G185&lt;Data!$AB$9,"Stage 2",G185&lt;Data!$AC$9,"Stage 3",G185&lt;Data!$AD$9,"Stage 4",G185&lt;Data!$AE$9,"Stage 5",G185&lt;Data!$AF$9,"Stage 6",G185&lt;Data!$AG$9,"Stage 7",G185&lt;Data!$AH$9,"Stage 8",G185&gt;=Data!$AH$9,"Stage 9"), _xlfn.IFS(G185&lt;Data!$Z$20,"...",G185&lt;Data!$AA$20,"Stage 1",G185&lt;Data!$AB$20,"Stage 2",G185&lt;Data!$AC$20,"Stage 3",G185&lt;Data!$AD$20,"Stage 4",G185&lt;Data!$AE$20,"Stage 5",G185&lt;Data!$AF$20,"Stage 6",G185&lt;Data!$AG$20,"Stage 7",G185&lt;Data!$AH$20,"Stage 8",G185&gt;=Data!$AH$20,"Stage 9")))))</f>
        <v/>
      </c>
      <c r="K185" s="266" t="str" cm="1">
        <f t="array" ref="K185">IFERROR(_xlfn.IFNA(
                      _xlfn.IFS(
                      G185="", "",
                      AND(E185="U9B",G185&gt;=Data!$AI$9), "U9 Boys record",
                      AND(E185="U11B",G185&gt;=Data!$AI$15), "U11 Boys record",
                      AND(E185="U9G",G185&gt;=Data!$AI$20), "U9 Girls record",
                      AND(E185="U11G",G185&gt;=Data!$AI$26), "U11 Girls record"
                       ),""), "")</f>
        <v/>
      </c>
    </row>
    <row r="186" spans="1:11" s="11" customFormat="1" ht="16" customHeight="1">
      <c r="A186" s="187" t="s">
        <v>127</v>
      </c>
      <c r="B186" s="188" t="str">
        <f>IF(ISNA(VLOOKUP($F186,DECLARATIONS!C$5:D$292,2,FALSE)),"",IF(VLOOKUP($F186,DECLARATIONS!C$5:D$292,2,FALSE)="","NOT DECLARED",IF(ISNA(_xlfn.TEXTBEFORE(VLOOKUP($F186,DECLARATIONS!C$5:D$292,2,FALSE)," ")),VLOOKUP($F186,DECLARATIONS!C$5:D$292,2,FALSE),_xlfn.TEXTBEFORE(VLOOKUP($F186,DECLARATIONS!C$5:D$292,2,FALSE)," "))))</f>
        <v/>
      </c>
      <c r="C186" s="188" t="str">
        <f>IF(ISNA(VLOOKUP($F186,DECLARATIONS!C$5:D$292,2,FALSE)),"",IF(VLOOKUP($F186,DECLARATIONS!C$5:D$292,2,FALSE)="","NOT DECLARED",IF(ISNA(_xlfn.TEXTAFTER(VLOOKUP($F186,DECLARATIONS!C$5:D$292,2,FALSE)," ")),VLOOKUP($F186,DECLARATIONS!C$5:D$292,2,FALSE),_xlfn.TEXTAFTER(VLOOKUP($F186,DECLARATIONS!C$5:D$292,2,FALSE)," "))))</f>
        <v/>
      </c>
      <c r="D186" s="188" t="str">
        <f>IF(ISNA(VLOOKUP($F186,DECLARATIONS!$C$5:$G$292,5,FALSE)),"",IF(VLOOKUP($F186,DECLARATIONS!$C$5:$G$292,5,FALSE)="","NOT DECLARED",VLOOKUP($F186,DECLARATIONS!$C$5:$G$292,5,FALSE)))</f>
        <v/>
      </c>
      <c r="E186" s="188" t="str">
        <f>IF(ISNA(VLOOKUP($F186,DECLARATIONS!$C$5:$F$292,4,FALSE)),"",IF(VLOOKUP($F186,DECLARATIONS!$C$5:$F$292,4,FALSE)="","NOT DECLARED",VLOOKUP($F186,DECLARATIONS!$C$5:$F$292,4,FALSE)&amp;LEFT(VLOOKUP($F186,DECLARATIONS!$C$5:$H$292,6,FALSE))))</f>
        <v/>
      </c>
      <c r="F186" s="91"/>
      <c r="G186" s="195"/>
      <c r="H186" s="188" t="str">
        <f>IF(ISNA(VLOOKUP(F186,DECLARATIONS!C$5:D$292,2,FALSE)),"",IF(VLOOKUP(F186,DECLARATIONS!C$5:D$292,2,FALSE)="","NOT DECLARED",VLOOKUP(F186,DECLARATIONS!C$5:D$292,2,FALSE)))</f>
        <v/>
      </c>
      <c r="I186" s="186">
        <f>IF(LOWER(LEFT(G186,1))="n",1,VLOOKUP(G186,ScoringTable!D$2:I$95,6))</f>
        <v>0</v>
      </c>
      <c r="J186" s="186" t="str" cm="1">
        <f t="array" ref="J186">IF(OR(ISBLANK(G186),G186=0), "", IF(NOT(ISNUMBER(G186)), "Not a valid distance", IF(E186="","", IF(RIGHT(E186)="B", _xlfn.IFS(G186&lt;Data!$Z$9,"...",G186&lt;Data!$AA$9,"Stage 1",G186&lt;Data!$AB$9,"Stage 2",G186&lt;Data!$AC$9,"Stage 3",G186&lt;Data!$AD$9,"Stage 4",G186&lt;Data!$AE$9,"Stage 5",G186&lt;Data!$AF$9,"Stage 6",G186&lt;Data!$AG$9,"Stage 7",G186&lt;Data!$AH$9,"Stage 8",G186&gt;=Data!$AH$9,"Stage 9"), _xlfn.IFS(G186&lt;Data!$Z$20,"...",G186&lt;Data!$AA$20,"Stage 1",G186&lt;Data!$AB$20,"Stage 2",G186&lt;Data!$AC$20,"Stage 3",G186&lt;Data!$AD$20,"Stage 4",G186&lt;Data!$AE$20,"Stage 5",G186&lt;Data!$AF$20,"Stage 6",G186&lt;Data!$AG$20,"Stage 7",G186&lt;Data!$AH$20,"Stage 8",G186&gt;=Data!$AH$20,"Stage 9")))))</f>
        <v/>
      </c>
      <c r="K186" s="266" t="str" cm="1">
        <f t="array" ref="K186">IFERROR(_xlfn.IFNA(
                      _xlfn.IFS(
                      G186="", "",
                      AND(E186="U9B",G186&gt;=Data!$AI$9), "U9 Boys record",
                      AND(E186="U11B",G186&gt;=Data!$AI$15), "U11 Boys record",
                      AND(E186="U9G",G186&gt;=Data!$AI$20), "U9 Girls record",
                      AND(E186="U11G",G186&gt;=Data!$AI$26), "U11 Girls record"
                       ),""), "")</f>
        <v/>
      </c>
    </row>
    <row r="187" spans="1:11" s="11" customFormat="1" ht="16" customHeight="1">
      <c r="A187" s="187" t="s">
        <v>127</v>
      </c>
      <c r="B187" s="188" t="str">
        <f>IF(ISNA(VLOOKUP($F187,DECLARATIONS!C$5:D$292,2,FALSE)),"",IF(VLOOKUP($F187,DECLARATIONS!C$5:D$292,2,FALSE)="","NOT DECLARED",IF(ISNA(_xlfn.TEXTBEFORE(VLOOKUP($F187,DECLARATIONS!C$5:D$292,2,FALSE)," ")),VLOOKUP($F187,DECLARATIONS!C$5:D$292,2,FALSE),_xlfn.TEXTBEFORE(VLOOKUP($F187,DECLARATIONS!C$5:D$292,2,FALSE)," "))))</f>
        <v/>
      </c>
      <c r="C187" s="188" t="str">
        <f>IF(ISNA(VLOOKUP($F187,DECLARATIONS!C$5:D$292,2,FALSE)),"",IF(VLOOKUP($F187,DECLARATIONS!C$5:D$292,2,FALSE)="","NOT DECLARED",IF(ISNA(_xlfn.TEXTAFTER(VLOOKUP($F187,DECLARATIONS!C$5:D$292,2,FALSE)," ")),VLOOKUP($F187,DECLARATIONS!C$5:D$292,2,FALSE),_xlfn.TEXTAFTER(VLOOKUP($F187,DECLARATIONS!C$5:D$292,2,FALSE)," "))))</f>
        <v/>
      </c>
      <c r="D187" s="188" t="str">
        <f>IF(ISNA(VLOOKUP($F187,DECLARATIONS!$C$5:$G$292,5,FALSE)),"",IF(VLOOKUP($F187,DECLARATIONS!$C$5:$G$292,5,FALSE)="","NOT DECLARED",VLOOKUP($F187,DECLARATIONS!$C$5:$G$292,5,FALSE)))</f>
        <v/>
      </c>
      <c r="E187" s="188" t="str">
        <f>IF(ISNA(VLOOKUP($F187,DECLARATIONS!$C$5:$F$292,4,FALSE)),"",IF(VLOOKUP($F187,DECLARATIONS!$C$5:$F$292,4,FALSE)="","NOT DECLARED",VLOOKUP($F187,DECLARATIONS!$C$5:$F$292,4,FALSE)&amp;LEFT(VLOOKUP($F187,DECLARATIONS!$C$5:$H$292,6,FALSE))))</f>
        <v/>
      </c>
      <c r="F187" s="91"/>
      <c r="G187" s="195"/>
      <c r="H187" s="188" t="str">
        <f>IF(ISNA(VLOOKUP(F187,DECLARATIONS!C$5:D$292,2,FALSE)),"",IF(VLOOKUP(F187,DECLARATIONS!C$5:D$292,2,FALSE)="","NOT DECLARED",VLOOKUP(F187,DECLARATIONS!C$5:D$292,2,FALSE)))</f>
        <v/>
      </c>
      <c r="I187" s="186">
        <f>IF(LOWER(LEFT(G187,1))="n",1,VLOOKUP(G187,ScoringTable!D$2:I$95,6))</f>
        <v>0</v>
      </c>
      <c r="J187" s="186" t="str" cm="1">
        <f t="array" ref="J187">IF(OR(ISBLANK(G187),G187=0), "", IF(NOT(ISNUMBER(G187)), "Not a valid distance", IF(E187="","", IF(RIGHT(E187)="B", _xlfn.IFS(G187&lt;Data!$Z$9,"...",G187&lt;Data!$AA$9,"Stage 1",G187&lt;Data!$AB$9,"Stage 2",G187&lt;Data!$AC$9,"Stage 3",G187&lt;Data!$AD$9,"Stage 4",G187&lt;Data!$AE$9,"Stage 5",G187&lt;Data!$AF$9,"Stage 6",G187&lt;Data!$AG$9,"Stage 7",G187&lt;Data!$AH$9,"Stage 8",G187&gt;=Data!$AH$9,"Stage 9"), _xlfn.IFS(G187&lt;Data!$Z$20,"...",G187&lt;Data!$AA$20,"Stage 1",G187&lt;Data!$AB$20,"Stage 2",G187&lt;Data!$AC$20,"Stage 3",G187&lt;Data!$AD$20,"Stage 4",G187&lt;Data!$AE$20,"Stage 5",G187&lt;Data!$AF$20,"Stage 6",G187&lt;Data!$AG$20,"Stage 7",G187&lt;Data!$AH$20,"Stage 8",G187&gt;=Data!$AH$20,"Stage 9")))))</f>
        <v/>
      </c>
      <c r="K187" s="266" t="str" cm="1">
        <f t="array" ref="K187">IFERROR(_xlfn.IFNA(
                      _xlfn.IFS(
                      G187="", "",
                      AND(E187="U9B",G187&gt;=Data!$AI$9), "U9 Boys record",
                      AND(E187="U11B",G187&gt;=Data!$AI$15), "U11 Boys record",
                      AND(E187="U9G",G187&gt;=Data!$AI$20), "U9 Girls record",
                      AND(E187="U11G",G187&gt;=Data!$AI$26), "U11 Girls record"
                       ),""), "")</f>
        <v/>
      </c>
    </row>
    <row r="188" spans="1:11" s="11" customFormat="1" ht="16" customHeight="1">
      <c r="A188" s="187" t="s">
        <v>127</v>
      </c>
      <c r="B188" s="188" t="str">
        <f>IF(ISNA(VLOOKUP($F188,DECLARATIONS!C$5:D$292,2,FALSE)),"",IF(VLOOKUP($F188,DECLARATIONS!C$5:D$292,2,FALSE)="","NOT DECLARED",IF(ISNA(_xlfn.TEXTBEFORE(VLOOKUP($F188,DECLARATIONS!C$5:D$292,2,FALSE)," ")),VLOOKUP($F188,DECLARATIONS!C$5:D$292,2,FALSE),_xlfn.TEXTBEFORE(VLOOKUP($F188,DECLARATIONS!C$5:D$292,2,FALSE)," "))))</f>
        <v/>
      </c>
      <c r="C188" s="188" t="str">
        <f>IF(ISNA(VLOOKUP($F188,DECLARATIONS!C$5:D$292,2,FALSE)),"",IF(VLOOKUP($F188,DECLARATIONS!C$5:D$292,2,FALSE)="","NOT DECLARED",IF(ISNA(_xlfn.TEXTAFTER(VLOOKUP($F188,DECLARATIONS!C$5:D$292,2,FALSE)," ")),VLOOKUP($F188,DECLARATIONS!C$5:D$292,2,FALSE),_xlfn.TEXTAFTER(VLOOKUP($F188,DECLARATIONS!C$5:D$292,2,FALSE)," "))))</f>
        <v/>
      </c>
      <c r="D188" s="188" t="str">
        <f>IF(ISNA(VLOOKUP($F188,DECLARATIONS!$C$5:$G$292,5,FALSE)),"",IF(VLOOKUP($F188,DECLARATIONS!$C$5:$G$292,5,FALSE)="","NOT DECLARED",VLOOKUP($F188,DECLARATIONS!$C$5:$G$292,5,FALSE)))</f>
        <v/>
      </c>
      <c r="E188" s="188" t="str">
        <f>IF(ISNA(VLOOKUP($F188,DECLARATIONS!$C$5:$F$292,4,FALSE)),"",IF(VLOOKUP($F188,DECLARATIONS!$C$5:$F$292,4,FALSE)="","NOT DECLARED",VLOOKUP($F188,DECLARATIONS!$C$5:$F$292,4,FALSE)&amp;LEFT(VLOOKUP($F188,DECLARATIONS!$C$5:$H$292,6,FALSE))))</f>
        <v/>
      </c>
      <c r="F188" s="91"/>
      <c r="G188" s="195"/>
      <c r="H188" s="188" t="str">
        <f>IF(ISNA(VLOOKUP(F188,DECLARATIONS!C$5:D$292,2,FALSE)),"",IF(VLOOKUP(F188,DECLARATIONS!C$5:D$292,2,FALSE)="","NOT DECLARED",VLOOKUP(F188,DECLARATIONS!C$5:D$292,2,FALSE)))</f>
        <v/>
      </c>
      <c r="I188" s="186">
        <f>IF(LOWER(LEFT(G188,1))="n",1,VLOOKUP(G188,ScoringTable!D$2:I$95,6))</f>
        <v>0</v>
      </c>
      <c r="J188" s="186" t="str" cm="1">
        <f t="array" ref="J188">IF(OR(ISBLANK(G188),G188=0), "", IF(NOT(ISNUMBER(G188)), "Not a valid distance", IF(E188="","", IF(RIGHT(E188)="B", _xlfn.IFS(G188&lt;Data!$Z$9,"...",G188&lt;Data!$AA$9,"Stage 1",G188&lt;Data!$AB$9,"Stage 2",G188&lt;Data!$AC$9,"Stage 3",G188&lt;Data!$AD$9,"Stage 4",G188&lt;Data!$AE$9,"Stage 5",G188&lt;Data!$AF$9,"Stage 6",G188&lt;Data!$AG$9,"Stage 7",G188&lt;Data!$AH$9,"Stage 8",G188&gt;=Data!$AH$9,"Stage 9"), _xlfn.IFS(G188&lt;Data!$Z$20,"...",G188&lt;Data!$AA$20,"Stage 1",G188&lt;Data!$AB$20,"Stage 2",G188&lt;Data!$AC$20,"Stage 3",G188&lt;Data!$AD$20,"Stage 4",G188&lt;Data!$AE$20,"Stage 5",G188&lt;Data!$AF$20,"Stage 6",G188&lt;Data!$AG$20,"Stage 7",G188&lt;Data!$AH$20,"Stage 8",G188&gt;=Data!$AH$20,"Stage 9")))))</f>
        <v/>
      </c>
      <c r="K188" s="266" t="str" cm="1">
        <f t="array" ref="K188">IFERROR(_xlfn.IFNA(
                      _xlfn.IFS(
                      G188="", "",
                      AND(E188="U9B",G188&gt;=Data!$AI$9), "U9 Boys record",
                      AND(E188="U11B",G188&gt;=Data!$AI$15), "U11 Boys record",
                      AND(E188="U9G",G188&gt;=Data!$AI$20), "U9 Girls record",
                      AND(E188="U11G",G188&gt;=Data!$AI$26), "U11 Girls record"
                       ),""), "")</f>
        <v/>
      </c>
    </row>
    <row r="189" spans="1:11" s="11" customFormat="1" ht="16" customHeight="1">
      <c r="A189" s="187" t="s">
        <v>127</v>
      </c>
      <c r="B189" s="188" t="str">
        <f>IF(ISNA(VLOOKUP($F189,DECLARATIONS!C$5:D$292,2,FALSE)),"",IF(VLOOKUP($F189,DECLARATIONS!C$5:D$292,2,FALSE)="","NOT DECLARED",IF(ISNA(_xlfn.TEXTBEFORE(VLOOKUP($F189,DECLARATIONS!C$5:D$292,2,FALSE)," ")),VLOOKUP($F189,DECLARATIONS!C$5:D$292,2,FALSE),_xlfn.TEXTBEFORE(VLOOKUP($F189,DECLARATIONS!C$5:D$292,2,FALSE)," "))))</f>
        <v/>
      </c>
      <c r="C189" s="188" t="str">
        <f>IF(ISNA(VLOOKUP($F189,DECLARATIONS!C$5:D$292,2,FALSE)),"",IF(VLOOKUP($F189,DECLARATIONS!C$5:D$292,2,FALSE)="","NOT DECLARED",IF(ISNA(_xlfn.TEXTAFTER(VLOOKUP($F189,DECLARATIONS!C$5:D$292,2,FALSE)," ")),VLOOKUP($F189,DECLARATIONS!C$5:D$292,2,FALSE),_xlfn.TEXTAFTER(VLOOKUP($F189,DECLARATIONS!C$5:D$292,2,FALSE)," "))))</f>
        <v/>
      </c>
      <c r="D189" s="188" t="str">
        <f>IF(ISNA(VLOOKUP($F189,DECLARATIONS!$C$5:$G$292,5,FALSE)),"",IF(VLOOKUP($F189,DECLARATIONS!$C$5:$G$292,5,FALSE)="","NOT DECLARED",VLOOKUP($F189,DECLARATIONS!$C$5:$G$292,5,FALSE)))</f>
        <v/>
      </c>
      <c r="E189" s="188" t="str">
        <f>IF(ISNA(VLOOKUP($F189,DECLARATIONS!$C$5:$F$292,4,FALSE)),"",IF(VLOOKUP($F189,DECLARATIONS!$C$5:$F$292,4,FALSE)="","NOT DECLARED",VLOOKUP($F189,DECLARATIONS!$C$5:$F$292,4,FALSE)&amp;LEFT(VLOOKUP($F189,DECLARATIONS!$C$5:$H$292,6,FALSE))))</f>
        <v/>
      </c>
      <c r="F189" s="91"/>
      <c r="G189" s="195"/>
      <c r="H189" s="188" t="str">
        <f>IF(ISNA(VLOOKUP(F189,DECLARATIONS!C$5:D$292,2,FALSE)),"",IF(VLOOKUP(F189,DECLARATIONS!C$5:D$292,2,FALSE)="","NOT DECLARED",VLOOKUP(F189,DECLARATIONS!C$5:D$292,2,FALSE)))</f>
        <v/>
      </c>
      <c r="I189" s="186">
        <f>IF(LOWER(LEFT(G189,1))="n",1,VLOOKUP(G189,ScoringTable!D$2:I$95,6))</f>
        <v>0</v>
      </c>
      <c r="J189" s="186" t="str" cm="1">
        <f t="array" ref="J189">IF(OR(ISBLANK(G189),G189=0), "", IF(NOT(ISNUMBER(G189)), "Not a valid distance", IF(E189="","", IF(RIGHT(E189)="B", _xlfn.IFS(G189&lt;Data!$Z$9,"...",G189&lt;Data!$AA$9,"Stage 1",G189&lt;Data!$AB$9,"Stage 2",G189&lt;Data!$AC$9,"Stage 3",G189&lt;Data!$AD$9,"Stage 4",G189&lt;Data!$AE$9,"Stage 5",G189&lt;Data!$AF$9,"Stage 6",G189&lt;Data!$AG$9,"Stage 7",G189&lt;Data!$AH$9,"Stage 8",G189&gt;=Data!$AH$9,"Stage 9"), _xlfn.IFS(G189&lt;Data!$Z$20,"...",G189&lt;Data!$AA$20,"Stage 1",G189&lt;Data!$AB$20,"Stage 2",G189&lt;Data!$AC$20,"Stage 3",G189&lt;Data!$AD$20,"Stage 4",G189&lt;Data!$AE$20,"Stage 5",G189&lt;Data!$AF$20,"Stage 6",G189&lt;Data!$AG$20,"Stage 7",G189&lt;Data!$AH$20,"Stage 8",G189&gt;=Data!$AH$20,"Stage 9")))))</f>
        <v/>
      </c>
      <c r="K189" s="266" t="str" cm="1">
        <f t="array" ref="K189">IFERROR(_xlfn.IFNA(
                      _xlfn.IFS(
                      G189="", "",
                      AND(E189="U9B",G189&gt;=Data!$AI$9), "U9 Boys record",
                      AND(E189="U11B",G189&gt;=Data!$AI$15), "U11 Boys record",
                      AND(E189="U9G",G189&gt;=Data!$AI$20), "U9 Girls record",
                      AND(E189="U11G",G189&gt;=Data!$AI$26), "U11 Girls record"
                       ),""), "")</f>
        <v/>
      </c>
    </row>
    <row r="190" spans="1:11" s="11" customFormat="1" ht="16" customHeight="1">
      <c r="A190" s="187" t="s">
        <v>127</v>
      </c>
      <c r="B190" s="188" t="str">
        <f>IF(ISNA(VLOOKUP($F190,DECLARATIONS!C$5:D$292,2,FALSE)),"",IF(VLOOKUP($F190,DECLARATIONS!C$5:D$292,2,FALSE)="","NOT DECLARED",IF(ISNA(_xlfn.TEXTBEFORE(VLOOKUP($F190,DECLARATIONS!C$5:D$292,2,FALSE)," ")),VLOOKUP($F190,DECLARATIONS!C$5:D$292,2,FALSE),_xlfn.TEXTBEFORE(VLOOKUP($F190,DECLARATIONS!C$5:D$292,2,FALSE)," "))))</f>
        <v/>
      </c>
      <c r="C190" s="188" t="str">
        <f>IF(ISNA(VLOOKUP($F190,DECLARATIONS!C$5:D$292,2,FALSE)),"",IF(VLOOKUP($F190,DECLARATIONS!C$5:D$292,2,FALSE)="","NOT DECLARED",IF(ISNA(_xlfn.TEXTAFTER(VLOOKUP($F190,DECLARATIONS!C$5:D$292,2,FALSE)," ")),VLOOKUP($F190,DECLARATIONS!C$5:D$292,2,FALSE),_xlfn.TEXTAFTER(VLOOKUP($F190,DECLARATIONS!C$5:D$292,2,FALSE)," "))))</f>
        <v/>
      </c>
      <c r="D190" s="188" t="str">
        <f>IF(ISNA(VLOOKUP($F190,DECLARATIONS!$C$5:$G$292,5,FALSE)),"",IF(VLOOKUP($F190,DECLARATIONS!$C$5:$G$292,5,FALSE)="","NOT DECLARED",VLOOKUP($F190,DECLARATIONS!$C$5:$G$292,5,FALSE)))</f>
        <v/>
      </c>
      <c r="E190" s="188" t="str">
        <f>IF(ISNA(VLOOKUP($F190,DECLARATIONS!$C$5:$F$292,4,FALSE)),"",IF(VLOOKUP($F190,DECLARATIONS!$C$5:$F$292,4,FALSE)="","NOT DECLARED",VLOOKUP($F190,DECLARATIONS!$C$5:$F$292,4,FALSE)&amp;LEFT(VLOOKUP($F190,DECLARATIONS!$C$5:$H$292,6,FALSE))))</f>
        <v/>
      </c>
      <c r="F190" s="91"/>
      <c r="G190" s="195"/>
      <c r="H190" s="188" t="str">
        <f>IF(ISNA(VLOOKUP(F190,DECLARATIONS!C$5:D$292,2,FALSE)),"",IF(VLOOKUP(F190,DECLARATIONS!C$5:D$292,2,FALSE)="","NOT DECLARED",VLOOKUP(F190,DECLARATIONS!C$5:D$292,2,FALSE)))</f>
        <v/>
      </c>
      <c r="I190" s="186">
        <f>IF(LOWER(LEFT(G190,1))="n",1,VLOOKUP(G190,ScoringTable!D$2:I$95,6))</f>
        <v>0</v>
      </c>
      <c r="J190" s="186" t="str" cm="1">
        <f t="array" ref="J190">IF(OR(ISBLANK(G190),G190=0), "", IF(NOT(ISNUMBER(G190)), "Not a valid distance", IF(E190="","", IF(RIGHT(E190)="B", _xlfn.IFS(G190&lt;Data!$Z$9,"...",G190&lt;Data!$AA$9,"Stage 1",G190&lt;Data!$AB$9,"Stage 2",G190&lt;Data!$AC$9,"Stage 3",G190&lt;Data!$AD$9,"Stage 4",G190&lt;Data!$AE$9,"Stage 5",G190&lt;Data!$AF$9,"Stage 6",G190&lt;Data!$AG$9,"Stage 7",G190&lt;Data!$AH$9,"Stage 8",G190&gt;=Data!$AH$9,"Stage 9"), _xlfn.IFS(G190&lt;Data!$Z$20,"...",G190&lt;Data!$AA$20,"Stage 1",G190&lt;Data!$AB$20,"Stage 2",G190&lt;Data!$AC$20,"Stage 3",G190&lt;Data!$AD$20,"Stage 4",G190&lt;Data!$AE$20,"Stage 5",G190&lt;Data!$AF$20,"Stage 6",G190&lt;Data!$AG$20,"Stage 7",G190&lt;Data!$AH$20,"Stage 8",G190&gt;=Data!$AH$20,"Stage 9")))))</f>
        <v/>
      </c>
      <c r="K190" s="266" t="str" cm="1">
        <f t="array" ref="K190">IFERROR(_xlfn.IFNA(
                      _xlfn.IFS(
                      G190="", "",
                      AND(E190="U9B",G190&gt;=Data!$AI$9), "U9 Boys record",
                      AND(E190="U11B",G190&gt;=Data!$AI$15), "U11 Boys record",
                      AND(E190="U9G",G190&gt;=Data!$AI$20), "U9 Girls record",
                      AND(E190="U11G",G190&gt;=Data!$AI$26), "U11 Girls record"
                       ),""), "")</f>
        <v/>
      </c>
    </row>
    <row r="191" spans="1:11" s="11" customFormat="1" ht="16" customHeight="1">
      <c r="A191" s="187" t="s">
        <v>127</v>
      </c>
      <c r="B191" s="188" t="str">
        <f>IF(ISNA(VLOOKUP($F191,DECLARATIONS!C$5:D$292,2,FALSE)),"",IF(VLOOKUP($F191,DECLARATIONS!C$5:D$292,2,FALSE)="","NOT DECLARED",IF(ISNA(_xlfn.TEXTBEFORE(VLOOKUP($F191,DECLARATIONS!C$5:D$292,2,FALSE)," ")),VLOOKUP($F191,DECLARATIONS!C$5:D$292,2,FALSE),_xlfn.TEXTBEFORE(VLOOKUP($F191,DECLARATIONS!C$5:D$292,2,FALSE)," "))))</f>
        <v/>
      </c>
      <c r="C191" s="188" t="str">
        <f>IF(ISNA(VLOOKUP($F191,DECLARATIONS!C$5:D$292,2,FALSE)),"",IF(VLOOKUP($F191,DECLARATIONS!C$5:D$292,2,FALSE)="","NOT DECLARED",IF(ISNA(_xlfn.TEXTAFTER(VLOOKUP($F191,DECLARATIONS!C$5:D$292,2,FALSE)," ")),VLOOKUP($F191,DECLARATIONS!C$5:D$292,2,FALSE),_xlfn.TEXTAFTER(VLOOKUP($F191,DECLARATIONS!C$5:D$292,2,FALSE)," "))))</f>
        <v/>
      </c>
      <c r="D191" s="188" t="str">
        <f>IF(ISNA(VLOOKUP($F191,DECLARATIONS!$C$5:$G$292,5,FALSE)),"",IF(VLOOKUP($F191,DECLARATIONS!$C$5:$G$292,5,FALSE)="","NOT DECLARED",VLOOKUP($F191,DECLARATIONS!$C$5:$G$292,5,FALSE)))</f>
        <v/>
      </c>
      <c r="E191" s="188" t="str">
        <f>IF(ISNA(VLOOKUP($F191,DECLARATIONS!$C$5:$F$292,4,FALSE)),"",IF(VLOOKUP($F191,DECLARATIONS!$C$5:$F$292,4,FALSE)="","NOT DECLARED",VLOOKUP($F191,DECLARATIONS!$C$5:$F$292,4,FALSE)&amp;LEFT(VLOOKUP($F191,DECLARATIONS!$C$5:$H$292,6,FALSE))))</f>
        <v/>
      </c>
      <c r="F191" s="91"/>
      <c r="G191" s="195"/>
      <c r="H191" s="188" t="str">
        <f>IF(ISNA(VLOOKUP(F191,DECLARATIONS!C$5:D$292,2,FALSE)),"",IF(VLOOKUP(F191,DECLARATIONS!C$5:D$292,2,FALSE)="","NOT DECLARED",VLOOKUP(F191,DECLARATIONS!C$5:D$292,2,FALSE)))</f>
        <v/>
      </c>
      <c r="I191" s="186">
        <f>IF(LOWER(LEFT(G191,1))="n",1,VLOOKUP(G191,ScoringTable!D$2:I$95,6))</f>
        <v>0</v>
      </c>
      <c r="J191" s="186" t="str" cm="1">
        <f t="array" ref="J191">IF(OR(ISBLANK(G191),G191=0), "", IF(NOT(ISNUMBER(G191)), "Not a valid distance", IF(E191="","", IF(RIGHT(E191)="B", _xlfn.IFS(G191&lt;Data!$Z$9,"...",G191&lt;Data!$AA$9,"Stage 1",G191&lt;Data!$AB$9,"Stage 2",G191&lt;Data!$AC$9,"Stage 3",G191&lt;Data!$AD$9,"Stage 4",G191&lt;Data!$AE$9,"Stage 5",G191&lt;Data!$AF$9,"Stage 6",G191&lt;Data!$AG$9,"Stage 7",G191&lt;Data!$AH$9,"Stage 8",G191&gt;=Data!$AH$9,"Stage 9"), _xlfn.IFS(G191&lt;Data!$Z$20,"...",G191&lt;Data!$AA$20,"Stage 1",G191&lt;Data!$AB$20,"Stage 2",G191&lt;Data!$AC$20,"Stage 3",G191&lt;Data!$AD$20,"Stage 4",G191&lt;Data!$AE$20,"Stage 5",G191&lt;Data!$AF$20,"Stage 6",G191&lt;Data!$AG$20,"Stage 7",G191&lt;Data!$AH$20,"Stage 8",G191&gt;=Data!$AH$20,"Stage 9")))))</f>
        <v/>
      </c>
      <c r="K191" s="266" t="str" cm="1">
        <f t="array" ref="K191">IFERROR(_xlfn.IFNA(
                      _xlfn.IFS(
                      G191="", "",
                      AND(E191="U9B",G191&gt;=Data!$AI$9), "U9 Boys record",
                      AND(E191="U11B",G191&gt;=Data!$AI$15), "U11 Boys record",
                      AND(E191="U9G",G191&gt;=Data!$AI$20), "U9 Girls record",
                      AND(E191="U11G",G191&gt;=Data!$AI$26), "U11 Girls record"
                       ),""), "")</f>
        <v/>
      </c>
    </row>
    <row r="192" spans="1:11" s="11" customFormat="1" ht="16" customHeight="1">
      <c r="A192" s="187" t="s">
        <v>127</v>
      </c>
      <c r="B192" s="188" t="str">
        <f>IF(ISNA(VLOOKUP($F192,DECLARATIONS!C$5:D$292,2,FALSE)),"",IF(VLOOKUP($F192,DECLARATIONS!C$5:D$292,2,FALSE)="","NOT DECLARED",IF(ISNA(_xlfn.TEXTBEFORE(VLOOKUP($F192,DECLARATIONS!C$5:D$292,2,FALSE)," ")),VLOOKUP($F192,DECLARATIONS!C$5:D$292,2,FALSE),_xlfn.TEXTBEFORE(VLOOKUP($F192,DECLARATIONS!C$5:D$292,2,FALSE)," "))))</f>
        <v/>
      </c>
      <c r="C192" s="188" t="str">
        <f>IF(ISNA(VLOOKUP($F192,DECLARATIONS!C$5:D$292,2,FALSE)),"",IF(VLOOKUP($F192,DECLARATIONS!C$5:D$292,2,FALSE)="","NOT DECLARED",IF(ISNA(_xlfn.TEXTAFTER(VLOOKUP($F192,DECLARATIONS!C$5:D$292,2,FALSE)," ")),VLOOKUP($F192,DECLARATIONS!C$5:D$292,2,FALSE),_xlfn.TEXTAFTER(VLOOKUP($F192,DECLARATIONS!C$5:D$292,2,FALSE)," "))))</f>
        <v/>
      </c>
      <c r="D192" s="188" t="str">
        <f>IF(ISNA(VLOOKUP($F192,DECLARATIONS!$C$5:$G$292,5,FALSE)),"",IF(VLOOKUP($F192,DECLARATIONS!$C$5:$G$292,5,FALSE)="","NOT DECLARED",VLOOKUP($F192,DECLARATIONS!$C$5:$G$292,5,FALSE)))</f>
        <v/>
      </c>
      <c r="E192" s="188" t="str">
        <f>IF(ISNA(VLOOKUP($F192,DECLARATIONS!$C$5:$F$292,4,FALSE)),"",IF(VLOOKUP($F192,DECLARATIONS!$C$5:$F$292,4,FALSE)="","NOT DECLARED",VLOOKUP($F192,DECLARATIONS!$C$5:$F$292,4,FALSE)&amp;LEFT(VLOOKUP($F192,DECLARATIONS!$C$5:$H$292,6,FALSE))))</f>
        <v/>
      </c>
      <c r="F192" s="91"/>
      <c r="G192" s="195"/>
      <c r="H192" s="188" t="str">
        <f>IF(ISNA(VLOOKUP(F192,DECLARATIONS!C$5:D$292,2,FALSE)),"",IF(VLOOKUP(F192,DECLARATIONS!C$5:D$292,2,FALSE)="","NOT DECLARED",VLOOKUP(F192,DECLARATIONS!C$5:D$292,2,FALSE)))</f>
        <v/>
      </c>
      <c r="I192" s="186">
        <f>IF(LOWER(LEFT(G192,1))="n",1,VLOOKUP(G192,ScoringTable!D$2:I$95,6))</f>
        <v>0</v>
      </c>
      <c r="J192" s="186" t="str" cm="1">
        <f t="array" ref="J192">IF(OR(ISBLANK(G192),G192=0), "", IF(NOT(ISNUMBER(G192)), "Not a valid distance", IF(E192="","", IF(RIGHT(E192)="B", _xlfn.IFS(G192&lt;Data!$Z$9,"...",G192&lt;Data!$AA$9,"Stage 1",G192&lt;Data!$AB$9,"Stage 2",G192&lt;Data!$AC$9,"Stage 3",G192&lt;Data!$AD$9,"Stage 4",G192&lt;Data!$AE$9,"Stage 5",G192&lt;Data!$AF$9,"Stage 6",G192&lt;Data!$AG$9,"Stage 7",G192&lt;Data!$AH$9,"Stage 8",G192&gt;=Data!$AH$9,"Stage 9"), _xlfn.IFS(G192&lt;Data!$Z$20,"...",G192&lt;Data!$AA$20,"Stage 1",G192&lt;Data!$AB$20,"Stage 2",G192&lt;Data!$AC$20,"Stage 3",G192&lt;Data!$AD$20,"Stage 4",G192&lt;Data!$AE$20,"Stage 5",G192&lt;Data!$AF$20,"Stage 6",G192&lt;Data!$AG$20,"Stage 7",G192&lt;Data!$AH$20,"Stage 8",G192&gt;=Data!$AH$20,"Stage 9")))))</f>
        <v/>
      </c>
      <c r="K192" s="266" t="str" cm="1">
        <f t="array" ref="K192">IFERROR(_xlfn.IFNA(
                      _xlfn.IFS(
                      G192="", "",
                      AND(E192="U9B",G192&gt;=Data!$AI$9), "U9 Boys record",
                      AND(E192="U11B",G192&gt;=Data!$AI$15), "U11 Boys record",
                      AND(E192="U9G",G192&gt;=Data!$AI$20), "U9 Girls record",
                      AND(E192="U11G",G192&gt;=Data!$AI$26), "U11 Girls record"
                       ),""), "")</f>
        <v/>
      </c>
    </row>
    <row r="193" spans="1:11" s="11" customFormat="1" ht="16" customHeight="1">
      <c r="A193" s="187" t="s">
        <v>127</v>
      </c>
      <c r="B193" s="188" t="str">
        <f>IF(ISNA(VLOOKUP($F193,DECLARATIONS!C$5:D$292,2,FALSE)),"",IF(VLOOKUP($F193,DECLARATIONS!C$5:D$292,2,FALSE)="","NOT DECLARED",IF(ISNA(_xlfn.TEXTBEFORE(VLOOKUP($F193,DECLARATIONS!C$5:D$292,2,FALSE)," ")),VLOOKUP($F193,DECLARATIONS!C$5:D$292,2,FALSE),_xlfn.TEXTBEFORE(VLOOKUP($F193,DECLARATIONS!C$5:D$292,2,FALSE)," "))))</f>
        <v/>
      </c>
      <c r="C193" s="188" t="str">
        <f>IF(ISNA(VLOOKUP($F193,DECLARATIONS!C$5:D$292,2,FALSE)),"",IF(VLOOKUP($F193,DECLARATIONS!C$5:D$292,2,FALSE)="","NOT DECLARED",IF(ISNA(_xlfn.TEXTAFTER(VLOOKUP($F193,DECLARATIONS!C$5:D$292,2,FALSE)," ")),VLOOKUP($F193,DECLARATIONS!C$5:D$292,2,FALSE),_xlfn.TEXTAFTER(VLOOKUP($F193,DECLARATIONS!C$5:D$292,2,FALSE)," "))))</f>
        <v/>
      </c>
      <c r="D193" s="188" t="str">
        <f>IF(ISNA(VLOOKUP($F193,DECLARATIONS!$C$5:$G$292,5,FALSE)),"",IF(VLOOKUP($F193,DECLARATIONS!$C$5:$G$292,5,FALSE)="","NOT DECLARED",VLOOKUP($F193,DECLARATIONS!$C$5:$G$292,5,FALSE)))</f>
        <v/>
      </c>
      <c r="E193" s="188" t="str">
        <f>IF(ISNA(VLOOKUP($F193,DECLARATIONS!$C$5:$F$292,4,FALSE)),"",IF(VLOOKUP($F193,DECLARATIONS!$C$5:$F$292,4,FALSE)="","NOT DECLARED",VLOOKUP($F193,DECLARATIONS!$C$5:$F$292,4,FALSE)&amp;LEFT(VLOOKUP($F193,DECLARATIONS!$C$5:$H$292,6,FALSE))))</f>
        <v/>
      </c>
      <c r="F193" s="91"/>
      <c r="G193" s="195"/>
      <c r="H193" s="188" t="str">
        <f>IF(ISNA(VLOOKUP(F193,DECLARATIONS!C$5:D$292,2,FALSE)),"",IF(VLOOKUP(F193,DECLARATIONS!C$5:D$292,2,FALSE)="","NOT DECLARED",VLOOKUP(F193,DECLARATIONS!C$5:D$292,2,FALSE)))</f>
        <v/>
      </c>
      <c r="I193" s="186">
        <f>IF(LOWER(LEFT(G193,1))="n",1,VLOOKUP(G193,ScoringTable!D$2:I$95,6))</f>
        <v>0</v>
      </c>
      <c r="J193" s="186" t="str" cm="1">
        <f t="array" ref="J193">IF(OR(ISBLANK(G193),G193=0), "", IF(NOT(ISNUMBER(G193)), "Not a valid distance", IF(E193="","", IF(RIGHT(E193)="B", _xlfn.IFS(G193&lt;Data!$Z$9,"...",G193&lt;Data!$AA$9,"Stage 1",G193&lt;Data!$AB$9,"Stage 2",G193&lt;Data!$AC$9,"Stage 3",G193&lt;Data!$AD$9,"Stage 4",G193&lt;Data!$AE$9,"Stage 5",G193&lt;Data!$AF$9,"Stage 6",G193&lt;Data!$AG$9,"Stage 7",G193&lt;Data!$AH$9,"Stage 8",G193&gt;=Data!$AH$9,"Stage 9"), _xlfn.IFS(G193&lt;Data!$Z$20,"...",G193&lt;Data!$AA$20,"Stage 1",G193&lt;Data!$AB$20,"Stage 2",G193&lt;Data!$AC$20,"Stage 3",G193&lt;Data!$AD$20,"Stage 4",G193&lt;Data!$AE$20,"Stage 5",G193&lt;Data!$AF$20,"Stage 6",G193&lt;Data!$AG$20,"Stage 7",G193&lt;Data!$AH$20,"Stage 8",G193&gt;=Data!$AH$20,"Stage 9")))))</f>
        <v/>
      </c>
      <c r="K193" s="266" t="str" cm="1">
        <f t="array" ref="K193">IFERROR(_xlfn.IFNA(
                      _xlfn.IFS(
                      G193="", "",
                      AND(E193="U9B",G193&gt;=Data!$AI$9), "U9 Boys record",
                      AND(E193="U11B",G193&gt;=Data!$AI$15), "U11 Boys record",
                      AND(E193="U9G",G193&gt;=Data!$AI$20), "U9 Girls record",
                      AND(E193="U11G",G193&gt;=Data!$AI$26), "U11 Girls record"
                       ),""), "")</f>
        <v/>
      </c>
    </row>
    <row r="194" spans="1:11" s="11" customFormat="1" ht="16" customHeight="1">
      <c r="A194" s="187" t="s">
        <v>127</v>
      </c>
      <c r="B194" s="188" t="str">
        <f>IF(ISNA(VLOOKUP($F194,DECLARATIONS!C$5:D$292,2,FALSE)),"",IF(VLOOKUP($F194,DECLARATIONS!C$5:D$292,2,FALSE)="","NOT DECLARED",IF(ISNA(_xlfn.TEXTBEFORE(VLOOKUP($F194,DECLARATIONS!C$5:D$292,2,FALSE)," ")),VLOOKUP($F194,DECLARATIONS!C$5:D$292,2,FALSE),_xlfn.TEXTBEFORE(VLOOKUP($F194,DECLARATIONS!C$5:D$292,2,FALSE)," "))))</f>
        <v/>
      </c>
      <c r="C194" s="188" t="str">
        <f>IF(ISNA(VLOOKUP($F194,DECLARATIONS!C$5:D$292,2,FALSE)),"",IF(VLOOKUP($F194,DECLARATIONS!C$5:D$292,2,FALSE)="","NOT DECLARED",IF(ISNA(_xlfn.TEXTAFTER(VLOOKUP($F194,DECLARATIONS!C$5:D$292,2,FALSE)," ")),VLOOKUP($F194,DECLARATIONS!C$5:D$292,2,FALSE),_xlfn.TEXTAFTER(VLOOKUP($F194,DECLARATIONS!C$5:D$292,2,FALSE)," "))))</f>
        <v/>
      </c>
      <c r="D194" s="188" t="str">
        <f>IF(ISNA(VLOOKUP($F194,DECLARATIONS!$C$5:$G$292,5,FALSE)),"",IF(VLOOKUP($F194,DECLARATIONS!$C$5:$G$292,5,FALSE)="","NOT DECLARED",VLOOKUP($F194,DECLARATIONS!$C$5:$G$292,5,FALSE)))</f>
        <v/>
      </c>
      <c r="E194" s="188" t="str">
        <f>IF(ISNA(VLOOKUP($F194,DECLARATIONS!$C$5:$F$292,4,FALSE)),"",IF(VLOOKUP($F194,DECLARATIONS!$C$5:$F$292,4,FALSE)="","NOT DECLARED",VLOOKUP($F194,DECLARATIONS!$C$5:$F$292,4,FALSE)&amp;LEFT(VLOOKUP($F194,DECLARATIONS!$C$5:$H$292,6,FALSE))))</f>
        <v/>
      </c>
      <c r="F194" s="91"/>
      <c r="G194" s="195"/>
      <c r="H194" s="188" t="str">
        <f>IF(ISNA(VLOOKUP(F194,DECLARATIONS!C$5:D$292,2,FALSE)),"",IF(VLOOKUP(F194,DECLARATIONS!C$5:D$292,2,FALSE)="","NOT DECLARED",VLOOKUP(F194,DECLARATIONS!C$5:D$292,2,FALSE)))</f>
        <v/>
      </c>
      <c r="I194" s="186">
        <f>IF(LOWER(LEFT(G194,1))="n",1,VLOOKUP(G194,ScoringTable!D$2:I$95,6))</f>
        <v>0</v>
      </c>
      <c r="J194" s="186" t="str" cm="1">
        <f t="array" ref="J194">IF(OR(ISBLANK(G194),G194=0), "", IF(NOT(ISNUMBER(G194)), "Not a valid distance", IF(E194="","", IF(RIGHT(E194)="B", _xlfn.IFS(G194&lt;Data!$Z$9,"...",G194&lt;Data!$AA$9,"Stage 1",G194&lt;Data!$AB$9,"Stage 2",G194&lt;Data!$AC$9,"Stage 3",G194&lt;Data!$AD$9,"Stage 4",G194&lt;Data!$AE$9,"Stage 5",G194&lt;Data!$AF$9,"Stage 6",G194&lt;Data!$AG$9,"Stage 7",G194&lt;Data!$AH$9,"Stage 8",G194&gt;=Data!$AH$9,"Stage 9"), _xlfn.IFS(G194&lt;Data!$Z$20,"...",G194&lt;Data!$AA$20,"Stage 1",G194&lt;Data!$AB$20,"Stage 2",G194&lt;Data!$AC$20,"Stage 3",G194&lt;Data!$AD$20,"Stage 4",G194&lt;Data!$AE$20,"Stage 5",G194&lt;Data!$AF$20,"Stage 6",G194&lt;Data!$AG$20,"Stage 7",G194&lt;Data!$AH$20,"Stage 8",G194&gt;=Data!$AH$20,"Stage 9")))))</f>
        <v/>
      </c>
      <c r="K194" s="266" t="str" cm="1">
        <f t="array" ref="K194">IFERROR(_xlfn.IFNA(
                      _xlfn.IFS(
                      G194="", "",
                      AND(E194="U9B",G194&gt;=Data!$AI$9), "U9 Boys record",
                      AND(E194="U11B",G194&gt;=Data!$AI$15), "U11 Boys record",
                      AND(E194="U9G",G194&gt;=Data!$AI$20), "U9 Girls record",
                      AND(E194="U11G",G194&gt;=Data!$AI$26), "U11 Girls record"
                       ),""), "")</f>
        <v/>
      </c>
    </row>
    <row r="195" spans="1:11" s="11" customFormat="1" ht="16" customHeight="1">
      <c r="A195" s="187" t="s">
        <v>127</v>
      </c>
      <c r="B195" s="188" t="str">
        <f>IF(ISNA(VLOOKUP($F195,DECLARATIONS!C$5:D$292,2,FALSE)),"",IF(VLOOKUP($F195,DECLARATIONS!C$5:D$292,2,FALSE)="","NOT DECLARED",IF(ISNA(_xlfn.TEXTBEFORE(VLOOKUP($F195,DECLARATIONS!C$5:D$292,2,FALSE)," ")),VLOOKUP($F195,DECLARATIONS!C$5:D$292,2,FALSE),_xlfn.TEXTBEFORE(VLOOKUP($F195,DECLARATIONS!C$5:D$292,2,FALSE)," "))))</f>
        <v/>
      </c>
      <c r="C195" s="188" t="str">
        <f>IF(ISNA(VLOOKUP($F195,DECLARATIONS!C$5:D$292,2,FALSE)),"",IF(VLOOKUP($F195,DECLARATIONS!C$5:D$292,2,FALSE)="","NOT DECLARED",IF(ISNA(_xlfn.TEXTAFTER(VLOOKUP($F195,DECLARATIONS!C$5:D$292,2,FALSE)," ")),VLOOKUP($F195,DECLARATIONS!C$5:D$292,2,FALSE),_xlfn.TEXTAFTER(VLOOKUP($F195,DECLARATIONS!C$5:D$292,2,FALSE)," "))))</f>
        <v/>
      </c>
      <c r="D195" s="188" t="str">
        <f>IF(ISNA(VLOOKUP($F195,DECLARATIONS!$C$5:$G$292,5,FALSE)),"",IF(VLOOKUP($F195,DECLARATIONS!$C$5:$G$292,5,FALSE)="","NOT DECLARED",VLOOKUP($F195,DECLARATIONS!$C$5:$G$292,5,FALSE)))</f>
        <v/>
      </c>
      <c r="E195" s="188" t="str">
        <f>IF(ISNA(VLOOKUP($F195,DECLARATIONS!$C$5:$F$292,4,FALSE)),"",IF(VLOOKUP($F195,DECLARATIONS!$C$5:$F$292,4,FALSE)="","NOT DECLARED",VLOOKUP($F195,DECLARATIONS!$C$5:$F$292,4,FALSE)&amp;LEFT(VLOOKUP($F195,DECLARATIONS!$C$5:$H$292,6,FALSE))))</f>
        <v/>
      </c>
      <c r="F195" s="91"/>
      <c r="G195" s="195"/>
      <c r="H195" s="188" t="str">
        <f>IF(ISNA(VLOOKUP(F195,DECLARATIONS!C$5:D$292,2,FALSE)),"",IF(VLOOKUP(F195,DECLARATIONS!C$5:D$292,2,FALSE)="","NOT DECLARED",VLOOKUP(F195,DECLARATIONS!C$5:D$292,2,FALSE)))</f>
        <v/>
      </c>
      <c r="I195" s="186">
        <f>IF(LOWER(LEFT(G195,1))="n",1,VLOOKUP(G195,ScoringTable!D$2:I$95,6))</f>
        <v>0</v>
      </c>
      <c r="J195" s="186" t="str" cm="1">
        <f t="array" ref="J195">IF(OR(ISBLANK(G195),G195=0), "", IF(NOT(ISNUMBER(G195)), "Not a valid distance", IF(E195="","", IF(RIGHT(E195)="B", _xlfn.IFS(G195&lt;Data!$Z$9,"...",G195&lt;Data!$AA$9,"Stage 1",G195&lt;Data!$AB$9,"Stage 2",G195&lt;Data!$AC$9,"Stage 3",G195&lt;Data!$AD$9,"Stage 4",G195&lt;Data!$AE$9,"Stage 5",G195&lt;Data!$AF$9,"Stage 6",G195&lt;Data!$AG$9,"Stage 7",G195&lt;Data!$AH$9,"Stage 8",G195&gt;=Data!$AH$9,"Stage 9"), _xlfn.IFS(G195&lt;Data!$Z$20,"...",G195&lt;Data!$AA$20,"Stage 1",G195&lt;Data!$AB$20,"Stage 2",G195&lt;Data!$AC$20,"Stage 3",G195&lt;Data!$AD$20,"Stage 4",G195&lt;Data!$AE$20,"Stage 5",G195&lt;Data!$AF$20,"Stage 6",G195&lt;Data!$AG$20,"Stage 7",G195&lt;Data!$AH$20,"Stage 8",G195&gt;=Data!$AH$20,"Stage 9")))))</f>
        <v/>
      </c>
      <c r="K195" s="266" t="str" cm="1">
        <f t="array" ref="K195">IFERROR(_xlfn.IFNA(
                      _xlfn.IFS(
                      G195="", "",
                      AND(E195="U9B",G195&gt;=Data!$AI$9), "U9 Boys record",
                      AND(E195="U11B",G195&gt;=Data!$AI$15), "U11 Boys record",
                      AND(E195="U9G",G195&gt;=Data!$AI$20), "U9 Girls record",
                      AND(E195="U11G",G195&gt;=Data!$AI$26), "U11 Girls record"
                       ),""), "")</f>
        <v/>
      </c>
    </row>
    <row r="196" spans="1:11" s="11" customFormat="1" ht="16" customHeight="1">
      <c r="A196" s="187" t="s">
        <v>127</v>
      </c>
      <c r="B196" s="188" t="str">
        <f>IF(ISNA(VLOOKUP($F196,DECLARATIONS!C$5:D$292,2,FALSE)),"",IF(VLOOKUP($F196,DECLARATIONS!C$5:D$292,2,FALSE)="","NOT DECLARED",IF(ISNA(_xlfn.TEXTBEFORE(VLOOKUP($F196,DECLARATIONS!C$5:D$292,2,FALSE)," ")),VLOOKUP($F196,DECLARATIONS!C$5:D$292,2,FALSE),_xlfn.TEXTBEFORE(VLOOKUP($F196,DECLARATIONS!C$5:D$292,2,FALSE)," "))))</f>
        <v/>
      </c>
      <c r="C196" s="188" t="str">
        <f>IF(ISNA(VLOOKUP($F196,DECLARATIONS!C$5:D$292,2,FALSE)),"",IF(VLOOKUP($F196,DECLARATIONS!C$5:D$292,2,FALSE)="","NOT DECLARED",IF(ISNA(_xlfn.TEXTAFTER(VLOOKUP($F196,DECLARATIONS!C$5:D$292,2,FALSE)," ")),VLOOKUP($F196,DECLARATIONS!C$5:D$292,2,FALSE),_xlfn.TEXTAFTER(VLOOKUP($F196,DECLARATIONS!C$5:D$292,2,FALSE)," "))))</f>
        <v/>
      </c>
      <c r="D196" s="188" t="str">
        <f>IF(ISNA(VLOOKUP($F196,DECLARATIONS!$C$5:$G$292,5,FALSE)),"",IF(VLOOKUP($F196,DECLARATIONS!$C$5:$G$292,5,FALSE)="","NOT DECLARED",VLOOKUP($F196,DECLARATIONS!$C$5:$G$292,5,FALSE)))</f>
        <v/>
      </c>
      <c r="E196" s="188" t="str">
        <f>IF(ISNA(VLOOKUP($F196,DECLARATIONS!$C$5:$F$292,4,FALSE)),"",IF(VLOOKUP($F196,DECLARATIONS!$C$5:$F$292,4,FALSE)="","NOT DECLARED",VLOOKUP($F196,DECLARATIONS!$C$5:$F$292,4,FALSE)&amp;LEFT(VLOOKUP($F196,DECLARATIONS!$C$5:$H$292,6,FALSE))))</f>
        <v/>
      </c>
      <c r="F196" s="91"/>
      <c r="G196" s="195"/>
      <c r="H196" s="188" t="str">
        <f>IF(ISNA(VLOOKUP(F196,DECLARATIONS!C$5:D$292,2,FALSE)),"",IF(VLOOKUP(F196,DECLARATIONS!C$5:D$292,2,FALSE)="","NOT DECLARED",VLOOKUP(F196,DECLARATIONS!C$5:D$292,2,FALSE)))</f>
        <v/>
      </c>
      <c r="I196" s="186">
        <f>IF(LOWER(LEFT(G196,1))="n",1,VLOOKUP(G196,ScoringTable!D$2:I$95,6))</f>
        <v>0</v>
      </c>
      <c r="J196" s="186" t="str" cm="1">
        <f t="array" ref="J196">IF(OR(ISBLANK(G196),G196=0), "", IF(NOT(ISNUMBER(G196)), "Not a valid distance", IF(E196="","", IF(RIGHT(E196)="B", _xlfn.IFS(G196&lt;Data!$Z$9,"...",G196&lt;Data!$AA$9,"Stage 1",G196&lt;Data!$AB$9,"Stage 2",G196&lt;Data!$AC$9,"Stage 3",G196&lt;Data!$AD$9,"Stage 4",G196&lt;Data!$AE$9,"Stage 5",G196&lt;Data!$AF$9,"Stage 6",G196&lt;Data!$AG$9,"Stage 7",G196&lt;Data!$AH$9,"Stage 8",G196&gt;=Data!$AH$9,"Stage 9"), _xlfn.IFS(G196&lt;Data!$Z$20,"...",G196&lt;Data!$AA$20,"Stage 1",G196&lt;Data!$AB$20,"Stage 2",G196&lt;Data!$AC$20,"Stage 3",G196&lt;Data!$AD$20,"Stage 4",G196&lt;Data!$AE$20,"Stage 5",G196&lt;Data!$AF$20,"Stage 6",G196&lt;Data!$AG$20,"Stage 7",G196&lt;Data!$AH$20,"Stage 8",G196&gt;=Data!$AH$20,"Stage 9")))))</f>
        <v/>
      </c>
      <c r="K196" s="266" t="str" cm="1">
        <f t="array" ref="K196">IFERROR(_xlfn.IFNA(
                      _xlfn.IFS(
                      G196="", "",
                      AND(E196="U9B",G196&gt;=Data!$AI$9), "U9 Boys record",
                      AND(E196="U11B",G196&gt;=Data!$AI$15), "U11 Boys record",
                      AND(E196="U9G",G196&gt;=Data!$AI$20), "U9 Girls record",
                      AND(E196="U11G",G196&gt;=Data!$AI$26), "U11 Girls record"
                       ),""), "")</f>
        <v/>
      </c>
    </row>
    <row r="197" spans="1:11" s="11" customFormat="1" ht="16" customHeight="1">
      <c r="A197" s="187" t="s">
        <v>127</v>
      </c>
      <c r="B197" s="188" t="str">
        <f>IF(ISNA(VLOOKUP($F197,DECLARATIONS!C$5:D$292,2,FALSE)),"",IF(VLOOKUP($F197,DECLARATIONS!C$5:D$292,2,FALSE)="","NOT DECLARED",IF(ISNA(_xlfn.TEXTBEFORE(VLOOKUP($F197,DECLARATIONS!C$5:D$292,2,FALSE)," ")),VLOOKUP($F197,DECLARATIONS!C$5:D$292,2,FALSE),_xlfn.TEXTBEFORE(VLOOKUP($F197,DECLARATIONS!C$5:D$292,2,FALSE)," "))))</f>
        <v/>
      </c>
      <c r="C197" s="188" t="str">
        <f>IF(ISNA(VLOOKUP($F197,DECLARATIONS!C$5:D$292,2,FALSE)),"",IF(VLOOKUP($F197,DECLARATIONS!C$5:D$292,2,FALSE)="","NOT DECLARED",IF(ISNA(_xlfn.TEXTAFTER(VLOOKUP($F197,DECLARATIONS!C$5:D$292,2,FALSE)," ")),VLOOKUP($F197,DECLARATIONS!C$5:D$292,2,FALSE),_xlfn.TEXTAFTER(VLOOKUP($F197,DECLARATIONS!C$5:D$292,2,FALSE)," "))))</f>
        <v/>
      </c>
      <c r="D197" s="188" t="str">
        <f>IF(ISNA(VLOOKUP($F197,DECLARATIONS!$C$5:$G$292,5,FALSE)),"",IF(VLOOKUP($F197,DECLARATIONS!$C$5:$G$292,5,FALSE)="","NOT DECLARED",VLOOKUP($F197,DECLARATIONS!$C$5:$G$292,5,FALSE)))</f>
        <v/>
      </c>
      <c r="E197" s="188" t="str">
        <f>IF(ISNA(VLOOKUP($F197,DECLARATIONS!$C$5:$F$292,4,FALSE)),"",IF(VLOOKUP($F197,DECLARATIONS!$C$5:$F$292,4,FALSE)="","NOT DECLARED",VLOOKUP($F197,DECLARATIONS!$C$5:$F$292,4,FALSE)&amp;LEFT(VLOOKUP($F197,DECLARATIONS!$C$5:$H$292,6,FALSE))))</f>
        <v/>
      </c>
      <c r="F197" s="91"/>
      <c r="G197" s="195"/>
      <c r="H197" s="188" t="str">
        <f>IF(ISNA(VLOOKUP(F197,DECLARATIONS!C$5:D$292,2,FALSE)),"",IF(VLOOKUP(F197,DECLARATIONS!C$5:D$292,2,FALSE)="","NOT DECLARED",VLOOKUP(F197,DECLARATIONS!C$5:D$292,2,FALSE)))</f>
        <v/>
      </c>
      <c r="I197" s="186">
        <f>IF(LOWER(LEFT(G197,1))="n",1,VLOOKUP(G197,ScoringTable!D$2:I$95,6))</f>
        <v>0</v>
      </c>
      <c r="J197" s="186" t="str" cm="1">
        <f t="array" ref="J197">IF(OR(ISBLANK(G197),G197=0), "", IF(NOT(ISNUMBER(G197)), "Not a valid distance", IF(E197="","", IF(RIGHT(E197)="B", _xlfn.IFS(G197&lt;Data!$Z$9,"...",G197&lt;Data!$AA$9,"Stage 1",G197&lt;Data!$AB$9,"Stage 2",G197&lt;Data!$AC$9,"Stage 3",G197&lt;Data!$AD$9,"Stage 4",G197&lt;Data!$AE$9,"Stage 5",G197&lt;Data!$AF$9,"Stage 6",G197&lt;Data!$AG$9,"Stage 7",G197&lt;Data!$AH$9,"Stage 8",G197&gt;=Data!$AH$9,"Stage 9"), _xlfn.IFS(G197&lt;Data!$Z$20,"...",G197&lt;Data!$AA$20,"Stage 1",G197&lt;Data!$AB$20,"Stage 2",G197&lt;Data!$AC$20,"Stage 3",G197&lt;Data!$AD$20,"Stage 4",G197&lt;Data!$AE$20,"Stage 5",G197&lt;Data!$AF$20,"Stage 6",G197&lt;Data!$AG$20,"Stage 7",G197&lt;Data!$AH$20,"Stage 8",G197&gt;=Data!$AH$20,"Stage 9")))))</f>
        <v/>
      </c>
      <c r="K197" s="266" t="str" cm="1">
        <f t="array" ref="K197">IFERROR(_xlfn.IFNA(
                      _xlfn.IFS(
                      G197="", "",
                      AND(E197="U9B",G197&gt;=Data!$AI$9), "U9 Boys record",
                      AND(E197="U11B",G197&gt;=Data!$AI$15), "U11 Boys record",
                      AND(E197="U9G",G197&gt;=Data!$AI$20), "U9 Girls record",
                      AND(E197="U11G",G197&gt;=Data!$AI$26), "U11 Girls record"
                       ),""), "")</f>
        <v/>
      </c>
    </row>
    <row r="198" spans="1:11" s="11" customFormat="1" ht="16" customHeight="1">
      <c r="A198" s="187" t="s">
        <v>127</v>
      </c>
      <c r="B198" s="188" t="str">
        <f>IF(ISNA(VLOOKUP($F198,DECLARATIONS!C$5:D$292,2,FALSE)),"",IF(VLOOKUP($F198,DECLARATIONS!C$5:D$292,2,FALSE)="","NOT DECLARED",IF(ISNA(_xlfn.TEXTBEFORE(VLOOKUP($F198,DECLARATIONS!C$5:D$292,2,FALSE)," ")),VLOOKUP($F198,DECLARATIONS!C$5:D$292,2,FALSE),_xlfn.TEXTBEFORE(VLOOKUP($F198,DECLARATIONS!C$5:D$292,2,FALSE)," "))))</f>
        <v/>
      </c>
      <c r="C198" s="188" t="str">
        <f>IF(ISNA(VLOOKUP($F198,DECLARATIONS!C$5:D$292,2,FALSE)),"",IF(VLOOKUP($F198,DECLARATIONS!C$5:D$292,2,FALSE)="","NOT DECLARED",IF(ISNA(_xlfn.TEXTAFTER(VLOOKUP($F198,DECLARATIONS!C$5:D$292,2,FALSE)," ")),VLOOKUP($F198,DECLARATIONS!C$5:D$292,2,FALSE),_xlfn.TEXTAFTER(VLOOKUP($F198,DECLARATIONS!C$5:D$292,2,FALSE)," "))))</f>
        <v/>
      </c>
      <c r="D198" s="188" t="str">
        <f>IF(ISNA(VLOOKUP($F198,DECLARATIONS!$C$5:$G$292,5,FALSE)),"",IF(VLOOKUP($F198,DECLARATIONS!$C$5:$G$292,5,FALSE)="","NOT DECLARED",VLOOKUP($F198,DECLARATIONS!$C$5:$G$292,5,FALSE)))</f>
        <v/>
      </c>
      <c r="E198" s="188" t="str">
        <f>IF(ISNA(VLOOKUP($F198,DECLARATIONS!$C$5:$F$292,4,FALSE)),"",IF(VLOOKUP($F198,DECLARATIONS!$C$5:$F$292,4,FALSE)="","NOT DECLARED",VLOOKUP($F198,DECLARATIONS!$C$5:$F$292,4,FALSE)&amp;LEFT(VLOOKUP($F198,DECLARATIONS!$C$5:$H$292,6,FALSE))))</f>
        <v/>
      </c>
      <c r="F198" s="91"/>
      <c r="G198" s="195"/>
      <c r="H198" s="188" t="str">
        <f>IF(ISNA(VLOOKUP(F198,DECLARATIONS!C$5:D$292,2,FALSE)),"",IF(VLOOKUP(F198,DECLARATIONS!C$5:D$292,2,FALSE)="","NOT DECLARED",VLOOKUP(F198,DECLARATIONS!C$5:D$292,2,FALSE)))</f>
        <v/>
      </c>
      <c r="I198" s="186">
        <f>IF(LOWER(LEFT(G198,1))="n",1,VLOOKUP(G198,ScoringTable!D$2:I$95,6))</f>
        <v>0</v>
      </c>
      <c r="J198" s="186" t="str" cm="1">
        <f t="array" ref="J198">IF(OR(ISBLANK(G198),G198=0), "", IF(NOT(ISNUMBER(G198)), "Not a valid distance", IF(E198="","", IF(RIGHT(E198)="B", _xlfn.IFS(G198&lt;Data!$Z$9,"...",G198&lt;Data!$AA$9,"Stage 1",G198&lt;Data!$AB$9,"Stage 2",G198&lt;Data!$AC$9,"Stage 3",G198&lt;Data!$AD$9,"Stage 4",G198&lt;Data!$AE$9,"Stage 5",G198&lt;Data!$AF$9,"Stage 6",G198&lt;Data!$AG$9,"Stage 7",G198&lt;Data!$AH$9,"Stage 8",G198&gt;=Data!$AH$9,"Stage 9"), _xlfn.IFS(G198&lt;Data!$Z$20,"...",G198&lt;Data!$AA$20,"Stage 1",G198&lt;Data!$AB$20,"Stage 2",G198&lt;Data!$AC$20,"Stage 3",G198&lt;Data!$AD$20,"Stage 4",G198&lt;Data!$AE$20,"Stage 5",G198&lt;Data!$AF$20,"Stage 6",G198&lt;Data!$AG$20,"Stage 7",G198&lt;Data!$AH$20,"Stage 8",G198&gt;=Data!$AH$20,"Stage 9")))))</f>
        <v/>
      </c>
      <c r="K198" s="266" t="str" cm="1">
        <f t="array" ref="K198">IFERROR(_xlfn.IFNA(
                      _xlfn.IFS(
                      G198="", "",
                      AND(E198="U9B",G198&gt;=Data!$AI$9), "U9 Boys record",
                      AND(E198="U11B",G198&gt;=Data!$AI$15), "U11 Boys record",
                      AND(E198="U9G",G198&gt;=Data!$AI$20), "U9 Girls record",
                      AND(E198="U11G",G198&gt;=Data!$AI$26), "U11 Girls record"
                       ),""), "")</f>
        <v/>
      </c>
    </row>
    <row r="199" spans="1:11" s="11" customFormat="1" ht="16" customHeight="1">
      <c r="A199" s="187" t="s">
        <v>127</v>
      </c>
      <c r="B199" s="188" t="str">
        <f>IF(ISNA(VLOOKUP($F199,DECLARATIONS!C$5:D$292,2,FALSE)),"",IF(VLOOKUP($F199,DECLARATIONS!C$5:D$292,2,FALSE)="","NOT DECLARED",IF(ISNA(_xlfn.TEXTBEFORE(VLOOKUP($F199,DECLARATIONS!C$5:D$292,2,FALSE)," ")),VLOOKUP($F199,DECLARATIONS!C$5:D$292,2,FALSE),_xlfn.TEXTBEFORE(VLOOKUP($F199,DECLARATIONS!C$5:D$292,2,FALSE)," "))))</f>
        <v/>
      </c>
      <c r="C199" s="188" t="str">
        <f>IF(ISNA(VLOOKUP($F199,DECLARATIONS!C$5:D$292,2,FALSE)),"",IF(VLOOKUP($F199,DECLARATIONS!C$5:D$292,2,FALSE)="","NOT DECLARED",IF(ISNA(_xlfn.TEXTAFTER(VLOOKUP($F199,DECLARATIONS!C$5:D$292,2,FALSE)," ")),VLOOKUP($F199,DECLARATIONS!C$5:D$292,2,FALSE),_xlfn.TEXTAFTER(VLOOKUP($F199,DECLARATIONS!C$5:D$292,2,FALSE)," "))))</f>
        <v/>
      </c>
      <c r="D199" s="188" t="str">
        <f>IF(ISNA(VLOOKUP($F199,DECLARATIONS!$C$5:$G$292,5,FALSE)),"",IF(VLOOKUP($F199,DECLARATIONS!$C$5:$G$292,5,FALSE)="","NOT DECLARED",VLOOKUP($F199,DECLARATIONS!$C$5:$G$292,5,FALSE)))</f>
        <v/>
      </c>
      <c r="E199" s="188" t="str">
        <f>IF(ISNA(VLOOKUP($F199,DECLARATIONS!$C$5:$F$292,4,FALSE)),"",IF(VLOOKUP($F199,DECLARATIONS!$C$5:$F$292,4,FALSE)="","NOT DECLARED",VLOOKUP($F199,DECLARATIONS!$C$5:$F$292,4,FALSE)&amp;LEFT(VLOOKUP($F199,DECLARATIONS!$C$5:$H$292,6,FALSE))))</f>
        <v/>
      </c>
      <c r="F199" s="91"/>
      <c r="G199" s="195"/>
      <c r="H199" s="188" t="str">
        <f>IF(ISNA(VLOOKUP(F199,DECLARATIONS!C$5:D$292,2,FALSE)),"",IF(VLOOKUP(F199,DECLARATIONS!C$5:D$292,2,FALSE)="","NOT DECLARED",VLOOKUP(F199,DECLARATIONS!C$5:D$292,2,FALSE)))</f>
        <v/>
      </c>
      <c r="I199" s="186">
        <f>IF(LOWER(LEFT(G199,1))="n",1,VLOOKUP(G199,ScoringTable!D$2:I$95,6))</f>
        <v>0</v>
      </c>
      <c r="J199" s="186" t="str" cm="1">
        <f t="array" ref="J199">IF(OR(ISBLANK(G199),G199=0), "", IF(NOT(ISNUMBER(G199)), "Not a valid distance", IF(E199="","", IF(RIGHT(E199)="B", _xlfn.IFS(G199&lt;Data!$Z$9,"...",G199&lt;Data!$AA$9,"Stage 1",G199&lt;Data!$AB$9,"Stage 2",G199&lt;Data!$AC$9,"Stage 3",G199&lt;Data!$AD$9,"Stage 4",G199&lt;Data!$AE$9,"Stage 5",G199&lt;Data!$AF$9,"Stage 6",G199&lt;Data!$AG$9,"Stage 7",G199&lt;Data!$AH$9,"Stage 8",G199&gt;=Data!$AH$9,"Stage 9"), _xlfn.IFS(G199&lt;Data!$Z$20,"...",G199&lt;Data!$AA$20,"Stage 1",G199&lt;Data!$AB$20,"Stage 2",G199&lt;Data!$AC$20,"Stage 3",G199&lt;Data!$AD$20,"Stage 4",G199&lt;Data!$AE$20,"Stage 5",G199&lt;Data!$AF$20,"Stage 6",G199&lt;Data!$AG$20,"Stage 7",G199&lt;Data!$AH$20,"Stage 8",G199&gt;=Data!$AH$20,"Stage 9")))))</f>
        <v/>
      </c>
      <c r="K199" s="266" t="str" cm="1">
        <f t="array" ref="K199">IFERROR(_xlfn.IFNA(
                      _xlfn.IFS(
                      G199="", "",
                      AND(E199="U9B",G199&gt;=Data!$AI$9), "U9 Boys record",
                      AND(E199="U11B",G199&gt;=Data!$AI$15), "U11 Boys record",
                      AND(E199="U9G",G199&gt;=Data!$AI$20), "U9 Girls record",
                      AND(E199="U11G",G199&gt;=Data!$AI$26), "U11 Girls record"
                       ),""), "")</f>
        <v/>
      </c>
    </row>
    <row r="200" spans="1:11" s="11" customFormat="1" ht="16" customHeight="1">
      <c r="A200" s="187" t="s">
        <v>127</v>
      </c>
      <c r="B200" s="188" t="str">
        <f>IF(ISNA(VLOOKUP($F200,DECLARATIONS!C$5:D$292,2,FALSE)),"",IF(VLOOKUP($F200,DECLARATIONS!C$5:D$292,2,FALSE)="","NOT DECLARED",IF(ISNA(_xlfn.TEXTBEFORE(VLOOKUP($F200,DECLARATIONS!C$5:D$292,2,FALSE)," ")),VLOOKUP($F200,DECLARATIONS!C$5:D$292,2,FALSE),_xlfn.TEXTBEFORE(VLOOKUP($F200,DECLARATIONS!C$5:D$292,2,FALSE)," "))))</f>
        <v/>
      </c>
      <c r="C200" s="188" t="str">
        <f>IF(ISNA(VLOOKUP($F200,DECLARATIONS!C$5:D$292,2,FALSE)),"",IF(VLOOKUP($F200,DECLARATIONS!C$5:D$292,2,FALSE)="","NOT DECLARED",IF(ISNA(_xlfn.TEXTAFTER(VLOOKUP($F200,DECLARATIONS!C$5:D$292,2,FALSE)," ")),VLOOKUP($F200,DECLARATIONS!C$5:D$292,2,FALSE),_xlfn.TEXTAFTER(VLOOKUP($F200,DECLARATIONS!C$5:D$292,2,FALSE)," "))))</f>
        <v/>
      </c>
      <c r="D200" s="188" t="str">
        <f>IF(ISNA(VLOOKUP($F200,DECLARATIONS!$C$5:$G$292,5,FALSE)),"",IF(VLOOKUP($F200,DECLARATIONS!$C$5:$G$292,5,FALSE)="","NOT DECLARED",VLOOKUP($F200,DECLARATIONS!$C$5:$G$292,5,FALSE)))</f>
        <v/>
      </c>
      <c r="E200" s="188" t="str">
        <f>IF(ISNA(VLOOKUP($F200,DECLARATIONS!$C$5:$F$292,4,FALSE)),"",IF(VLOOKUP($F200,DECLARATIONS!$C$5:$F$292,4,FALSE)="","NOT DECLARED",VLOOKUP($F200,DECLARATIONS!$C$5:$F$292,4,FALSE)&amp;LEFT(VLOOKUP($F200,DECLARATIONS!$C$5:$H$292,6,FALSE))))</f>
        <v/>
      </c>
      <c r="F200" s="91"/>
      <c r="G200" s="195"/>
      <c r="H200" s="188" t="str">
        <f>IF(ISNA(VLOOKUP(F200,DECLARATIONS!C$5:D$292,2,FALSE)),"",IF(VLOOKUP(F200,DECLARATIONS!C$5:D$292,2,FALSE)="","NOT DECLARED",VLOOKUP(F200,DECLARATIONS!C$5:D$292,2,FALSE)))</f>
        <v/>
      </c>
      <c r="I200" s="186">
        <f>IF(LOWER(LEFT(G200,1))="n",1,VLOOKUP(G200,ScoringTable!D$2:I$95,6))</f>
        <v>0</v>
      </c>
      <c r="J200" s="186" t="str" cm="1">
        <f t="array" ref="J200">IF(OR(ISBLANK(G200),G200=0), "", IF(NOT(ISNUMBER(G200)), "Not a valid distance", IF(E200="","", IF(RIGHT(E200)="B", _xlfn.IFS(G200&lt;Data!$Z$9,"...",G200&lt;Data!$AA$9,"Stage 1",G200&lt;Data!$AB$9,"Stage 2",G200&lt;Data!$AC$9,"Stage 3",G200&lt;Data!$AD$9,"Stage 4",G200&lt;Data!$AE$9,"Stage 5",G200&lt;Data!$AF$9,"Stage 6",G200&lt;Data!$AG$9,"Stage 7",G200&lt;Data!$AH$9,"Stage 8",G200&gt;=Data!$AH$9,"Stage 9"), _xlfn.IFS(G200&lt;Data!$Z$20,"...",G200&lt;Data!$AA$20,"Stage 1",G200&lt;Data!$AB$20,"Stage 2",G200&lt;Data!$AC$20,"Stage 3",G200&lt;Data!$AD$20,"Stage 4",G200&lt;Data!$AE$20,"Stage 5",G200&lt;Data!$AF$20,"Stage 6",G200&lt;Data!$AG$20,"Stage 7",G200&lt;Data!$AH$20,"Stage 8",G200&gt;=Data!$AH$20,"Stage 9")))))</f>
        <v/>
      </c>
      <c r="K200" s="266" t="str" cm="1">
        <f t="array" ref="K200">IFERROR(_xlfn.IFNA(
                      _xlfn.IFS(
                      G200="", "",
                      AND(E200="U9B",G200&gt;=Data!$AI$9), "U9 Boys record",
                      AND(E200="U11B",G200&gt;=Data!$AI$15), "U11 Boys record",
                      AND(E200="U9G",G200&gt;=Data!$AI$20), "U9 Girls record",
                      AND(E200="U11G",G200&gt;=Data!$AI$26), "U11 Girls record"
                       ),""), "")</f>
        <v/>
      </c>
    </row>
    <row r="201" spans="1:11" s="11" customFormat="1" ht="16" customHeight="1">
      <c r="A201" s="187" t="s">
        <v>127</v>
      </c>
      <c r="B201" s="188" t="str">
        <f>IF(ISNA(VLOOKUP($F201,DECLARATIONS!C$5:D$292,2,FALSE)),"",IF(VLOOKUP($F201,DECLARATIONS!C$5:D$292,2,FALSE)="","NOT DECLARED",IF(ISNA(_xlfn.TEXTBEFORE(VLOOKUP($F201,DECLARATIONS!C$5:D$292,2,FALSE)," ")),VLOOKUP($F201,DECLARATIONS!C$5:D$292,2,FALSE),_xlfn.TEXTBEFORE(VLOOKUP($F201,DECLARATIONS!C$5:D$292,2,FALSE)," "))))</f>
        <v/>
      </c>
      <c r="C201" s="188" t="str">
        <f>IF(ISNA(VLOOKUP($F201,DECLARATIONS!C$5:D$292,2,FALSE)),"",IF(VLOOKUP($F201,DECLARATIONS!C$5:D$292,2,FALSE)="","NOT DECLARED",IF(ISNA(_xlfn.TEXTAFTER(VLOOKUP($F201,DECLARATIONS!C$5:D$292,2,FALSE)," ")),VLOOKUP($F201,DECLARATIONS!C$5:D$292,2,FALSE),_xlfn.TEXTAFTER(VLOOKUP($F201,DECLARATIONS!C$5:D$292,2,FALSE)," "))))</f>
        <v/>
      </c>
      <c r="D201" s="188" t="str">
        <f>IF(ISNA(VLOOKUP($F201,DECLARATIONS!$C$5:$G$292,5,FALSE)),"",IF(VLOOKUP($F201,DECLARATIONS!$C$5:$G$292,5,FALSE)="","NOT DECLARED",VLOOKUP($F201,DECLARATIONS!$C$5:$G$292,5,FALSE)))</f>
        <v/>
      </c>
      <c r="E201" s="188" t="str">
        <f>IF(ISNA(VLOOKUP($F201,DECLARATIONS!$C$5:$F$292,4,FALSE)),"",IF(VLOOKUP($F201,DECLARATIONS!$C$5:$F$292,4,FALSE)="","NOT DECLARED",VLOOKUP($F201,DECLARATIONS!$C$5:$F$292,4,FALSE)&amp;LEFT(VLOOKUP($F201,DECLARATIONS!$C$5:$H$292,6,FALSE))))</f>
        <v/>
      </c>
      <c r="F201" s="91"/>
      <c r="G201" s="195"/>
      <c r="H201" s="188" t="str">
        <f>IF(ISNA(VLOOKUP(F201,DECLARATIONS!C$5:D$292,2,FALSE)),"",IF(VLOOKUP(F201,DECLARATIONS!C$5:D$292,2,FALSE)="","NOT DECLARED",VLOOKUP(F201,DECLARATIONS!C$5:D$292,2,FALSE)))</f>
        <v/>
      </c>
      <c r="I201" s="186">
        <f>IF(LOWER(LEFT(G201,1))="n",1,VLOOKUP(G201,ScoringTable!D$2:I$95,6))</f>
        <v>0</v>
      </c>
      <c r="J201" s="186" t="str" cm="1">
        <f t="array" ref="J201">IF(OR(ISBLANK(G201),G201=0), "", IF(NOT(ISNUMBER(G201)), "Not a valid distance", IF(E201="","", IF(RIGHT(E201)="B", _xlfn.IFS(G201&lt;Data!$Z$9,"...",G201&lt;Data!$AA$9,"Stage 1",G201&lt;Data!$AB$9,"Stage 2",G201&lt;Data!$AC$9,"Stage 3",G201&lt;Data!$AD$9,"Stage 4",G201&lt;Data!$AE$9,"Stage 5",G201&lt;Data!$AF$9,"Stage 6",G201&lt;Data!$AG$9,"Stage 7",G201&lt;Data!$AH$9,"Stage 8",G201&gt;=Data!$AH$9,"Stage 9"), _xlfn.IFS(G201&lt;Data!$Z$20,"...",G201&lt;Data!$AA$20,"Stage 1",G201&lt;Data!$AB$20,"Stage 2",G201&lt;Data!$AC$20,"Stage 3",G201&lt;Data!$AD$20,"Stage 4",G201&lt;Data!$AE$20,"Stage 5",G201&lt;Data!$AF$20,"Stage 6",G201&lt;Data!$AG$20,"Stage 7",G201&lt;Data!$AH$20,"Stage 8",G201&gt;=Data!$AH$20,"Stage 9")))))</f>
        <v/>
      </c>
      <c r="K201" s="266" t="str" cm="1">
        <f t="array" ref="K201">IFERROR(_xlfn.IFNA(
                      _xlfn.IFS(
                      G201="", "",
                      AND(E201="U9B",G201&gt;=Data!$AI$9), "U9 Boys record",
                      AND(E201="U11B",G201&gt;=Data!$AI$15), "U11 Boys record",
                      AND(E201="U9G",G201&gt;=Data!$AI$20), "U9 Girls record",
                      AND(E201="U11G",G201&gt;=Data!$AI$26), "U11 Girls record"
                       ),""), "")</f>
        <v/>
      </c>
    </row>
    <row r="202" spans="1:11" s="11" customFormat="1" ht="16" customHeight="1">
      <c r="A202" s="187" t="s">
        <v>127</v>
      </c>
      <c r="B202" s="188" t="str">
        <f>IF(ISNA(VLOOKUP($F202,DECLARATIONS!C$5:D$292,2,FALSE)),"",IF(VLOOKUP($F202,DECLARATIONS!C$5:D$292,2,FALSE)="","NOT DECLARED",IF(ISNA(_xlfn.TEXTBEFORE(VLOOKUP($F202,DECLARATIONS!C$5:D$292,2,FALSE)," ")),VLOOKUP($F202,DECLARATIONS!C$5:D$292,2,FALSE),_xlfn.TEXTBEFORE(VLOOKUP($F202,DECLARATIONS!C$5:D$292,2,FALSE)," "))))</f>
        <v/>
      </c>
      <c r="C202" s="188" t="str">
        <f>IF(ISNA(VLOOKUP($F202,DECLARATIONS!C$5:D$292,2,FALSE)),"",IF(VLOOKUP($F202,DECLARATIONS!C$5:D$292,2,FALSE)="","NOT DECLARED",IF(ISNA(_xlfn.TEXTAFTER(VLOOKUP($F202,DECLARATIONS!C$5:D$292,2,FALSE)," ")),VLOOKUP($F202,DECLARATIONS!C$5:D$292,2,FALSE),_xlfn.TEXTAFTER(VLOOKUP($F202,DECLARATIONS!C$5:D$292,2,FALSE)," "))))</f>
        <v/>
      </c>
      <c r="D202" s="188" t="str">
        <f>IF(ISNA(VLOOKUP($F202,DECLARATIONS!$C$5:$G$292,5,FALSE)),"",IF(VLOOKUP($F202,DECLARATIONS!$C$5:$G$292,5,FALSE)="","NOT DECLARED",VLOOKUP($F202,DECLARATIONS!$C$5:$G$292,5,FALSE)))</f>
        <v/>
      </c>
      <c r="E202" s="188" t="str">
        <f>IF(ISNA(VLOOKUP($F202,DECLARATIONS!$C$5:$F$292,4,FALSE)),"",IF(VLOOKUP($F202,DECLARATIONS!$C$5:$F$292,4,FALSE)="","NOT DECLARED",VLOOKUP($F202,DECLARATIONS!$C$5:$F$292,4,FALSE)&amp;LEFT(VLOOKUP($F202,DECLARATIONS!$C$5:$H$292,6,FALSE))))</f>
        <v/>
      </c>
      <c r="F202" s="91"/>
      <c r="G202" s="195"/>
      <c r="H202" s="188" t="str">
        <f>IF(ISNA(VLOOKUP(F202,DECLARATIONS!C$5:D$292,2,FALSE)),"",IF(VLOOKUP(F202,DECLARATIONS!C$5:D$292,2,FALSE)="","NOT DECLARED",VLOOKUP(F202,DECLARATIONS!C$5:D$292,2,FALSE)))</f>
        <v/>
      </c>
      <c r="I202" s="186">
        <f>IF(LOWER(LEFT(G202,1))="n",1,VLOOKUP(G202,ScoringTable!D$2:I$95,6))</f>
        <v>0</v>
      </c>
      <c r="J202" s="186" t="str" cm="1">
        <f t="array" ref="J202">IF(OR(ISBLANK(G202),G202=0), "", IF(NOT(ISNUMBER(G202)), "Not a valid distance", IF(E202="","", IF(RIGHT(E202)="B", _xlfn.IFS(G202&lt;Data!$Z$9,"...",G202&lt;Data!$AA$9,"Stage 1",G202&lt;Data!$AB$9,"Stage 2",G202&lt;Data!$AC$9,"Stage 3",G202&lt;Data!$AD$9,"Stage 4",G202&lt;Data!$AE$9,"Stage 5",G202&lt;Data!$AF$9,"Stage 6",G202&lt;Data!$AG$9,"Stage 7",G202&lt;Data!$AH$9,"Stage 8",G202&gt;=Data!$AH$9,"Stage 9"), _xlfn.IFS(G202&lt;Data!$Z$20,"...",G202&lt;Data!$AA$20,"Stage 1",G202&lt;Data!$AB$20,"Stage 2",G202&lt;Data!$AC$20,"Stage 3",G202&lt;Data!$AD$20,"Stage 4",G202&lt;Data!$AE$20,"Stage 5",G202&lt;Data!$AF$20,"Stage 6",G202&lt;Data!$AG$20,"Stage 7",G202&lt;Data!$AH$20,"Stage 8",G202&gt;=Data!$AH$20,"Stage 9")))))</f>
        <v/>
      </c>
      <c r="K202" s="266" t="str" cm="1">
        <f t="array" ref="K202">IFERROR(_xlfn.IFNA(
                      _xlfn.IFS(
                      G202="", "",
                      AND(E202="U9B",G202&gt;=Data!$AI$9), "U9 Boys record",
                      AND(E202="U11B",G202&gt;=Data!$AI$15), "U11 Boys record",
                      AND(E202="U9G",G202&gt;=Data!$AI$20), "U9 Girls record",
                      AND(E202="U11G",G202&gt;=Data!$AI$26), "U11 Girls record"
                       ),""), "")</f>
        <v/>
      </c>
    </row>
    <row r="203" spans="1:11" s="11" customFormat="1" ht="16" customHeight="1">
      <c r="A203" s="187" t="s">
        <v>127</v>
      </c>
      <c r="B203" s="188" t="str">
        <f>IF(ISNA(VLOOKUP($F203,DECLARATIONS!C$5:D$292,2,FALSE)),"",IF(VLOOKUP($F203,DECLARATIONS!C$5:D$292,2,FALSE)="","NOT DECLARED",IF(ISNA(_xlfn.TEXTBEFORE(VLOOKUP($F203,DECLARATIONS!C$5:D$292,2,FALSE)," ")),VLOOKUP($F203,DECLARATIONS!C$5:D$292,2,FALSE),_xlfn.TEXTBEFORE(VLOOKUP($F203,DECLARATIONS!C$5:D$292,2,FALSE)," "))))</f>
        <v/>
      </c>
      <c r="C203" s="188" t="str">
        <f>IF(ISNA(VLOOKUP($F203,DECLARATIONS!C$5:D$292,2,FALSE)),"",IF(VLOOKUP($F203,DECLARATIONS!C$5:D$292,2,FALSE)="","NOT DECLARED",IF(ISNA(_xlfn.TEXTAFTER(VLOOKUP($F203,DECLARATIONS!C$5:D$292,2,FALSE)," ")),VLOOKUP($F203,DECLARATIONS!C$5:D$292,2,FALSE),_xlfn.TEXTAFTER(VLOOKUP($F203,DECLARATIONS!C$5:D$292,2,FALSE)," "))))</f>
        <v/>
      </c>
      <c r="D203" s="188" t="str">
        <f>IF(ISNA(VLOOKUP($F203,DECLARATIONS!$C$5:$G$292,5,FALSE)),"",IF(VLOOKUP($F203,DECLARATIONS!$C$5:$G$292,5,FALSE)="","NOT DECLARED",VLOOKUP($F203,DECLARATIONS!$C$5:$G$292,5,FALSE)))</f>
        <v/>
      </c>
      <c r="E203" s="188" t="str">
        <f>IF(ISNA(VLOOKUP($F203,DECLARATIONS!$C$5:$F$292,4,FALSE)),"",IF(VLOOKUP($F203,DECLARATIONS!$C$5:$F$292,4,FALSE)="","NOT DECLARED",VLOOKUP($F203,DECLARATIONS!$C$5:$F$292,4,FALSE)&amp;LEFT(VLOOKUP($F203,DECLARATIONS!$C$5:$H$292,6,FALSE))))</f>
        <v/>
      </c>
      <c r="F203" s="91"/>
      <c r="G203" s="195"/>
      <c r="H203" s="188" t="str">
        <f>IF(ISNA(VLOOKUP(F203,DECLARATIONS!C$5:D$292,2,FALSE)),"",IF(VLOOKUP(F203,DECLARATIONS!C$5:D$292,2,FALSE)="","NOT DECLARED",VLOOKUP(F203,DECLARATIONS!C$5:D$292,2,FALSE)))</f>
        <v/>
      </c>
      <c r="I203" s="186">
        <f>IF(LOWER(LEFT(G203,1))="n",1,VLOOKUP(G203,ScoringTable!D$2:I$95,6))</f>
        <v>0</v>
      </c>
      <c r="J203" s="186" t="str" cm="1">
        <f t="array" ref="J203">IF(OR(ISBLANK(G203),G203=0), "", IF(NOT(ISNUMBER(G203)), "Not a valid distance", IF(E203="","", IF(RIGHT(E203)="B", _xlfn.IFS(G203&lt;Data!$Z$9,"...",G203&lt;Data!$AA$9,"Stage 1",G203&lt;Data!$AB$9,"Stage 2",G203&lt;Data!$AC$9,"Stage 3",G203&lt;Data!$AD$9,"Stage 4",G203&lt;Data!$AE$9,"Stage 5",G203&lt;Data!$AF$9,"Stage 6",G203&lt;Data!$AG$9,"Stage 7",G203&lt;Data!$AH$9,"Stage 8",G203&gt;=Data!$AH$9,"Stage 9"), _xlfn.IFS(G203&lt;Data!$Z$20,"...",G203&lt;Data!$AA$20,"Stage 1",G203&lt;Data!$AB$20,"Stage 2",G203&lt;Data!$AC$20,"Stage 3",G203&lt;Data!$AD$20,"Stage 4",G203&lt;Data!$AE$20,"Stage 5",G203&lt;Data!$AF$20,"Stage 6",G203&lt;Data!$AG$20,"Stage 7",G203&lt;Data!$AH$20,"Stage 8",G203&gt;=Data!$AH$20,"Stage 9")))))</f>
        <v/>
      </c>
      <c r="K203" s="266" t="str" cm="1">
        <f t="array" ref="K203">IFERROR(_xlfn.IFNA(
                      _xlfn.IFS(
                      G203="", "",
                      AND(E203="U9B",G203&gt;=Data!$AI$9), "U9 Boys record",
                      AND(E203="U11B",G203&gt;=Data!$AI$15), "U11 Boys record",
                      AND(E203="U9G",G203&gt;=Data!$AI$20), "U9 Girls record",
                      AND(E203="U11G",G203&gt;=Data!$AI$26), "U11 Girls record"
                       ),""), "")</f>
        <v/>
      </c>
    </row>
    <row r="204" spans="1:11" s="11" customFormat="1" ht="16" customHeight="1">
      <c r="A204" s="187" t="s">
        <v>127</v>
      </c>
      <c r="B204" s="188" t="str">
        <f>IF(ISNA(VLOOKUP($F204,DECLARATIONS!C$5:D$292,2,FALSE)),"",IF(VLOOKUP($F204,DECLARATIONS!C$5:D$292,2,FALSE)="","NOT DECLARED",IF(ISNA(_xlfn.TEXTBEFORE(VLOOKUP($F204,DECLARATIONS!C$5:D$292,2,FALSE)," ")),VLOOKUP($F204,DECLARATIONS!C$5:D$292,2,FALSE),_xlfn.TEXTBEFORE(VLOOKUP($F204,DECLARATIONS!C$5:D$292,2,FALSE)," "))))</f>
        <v/>
      </c>
      <c r="C204" s="188" t="str">
        <f>IF(ISNA(VLOOKUP($F204,DECLARATIONS!C$5:D$292,2,FALSE)),"",IF(VLOOKUP($F204,DECLARATIONS!C$5:D$292,2,FALSE)="","NOT DECLARED",IF(ISNA(_xlfn.TEXTAFTER(VLOOKUP($F204,DECLARATIONS!C$5:D$292,2,FALSE)," ")),VLOOKUP($F204,DECLARATIONS!C$5:D$292,2,FALSE),_xlfn.TEXTAFTER(VLOOKUP($F204,DECLARATIONS!C$5:D$292,2,FALSE)," "))))</f>
        <v/>
      </c>
      <c r="D204" s="188" t="str">
        <f>IF(ISNA(VLOOKUP($F204,DECLARATIONS!$C$5:$G$292,5,FALSE)),"",IF(VLOOKUP($F204,DECLARATIONS!$C$5:$G$292,5,FALSE)="","NOT DECLARED",VLOOKUP($F204,DECLARATIONS!$C$5:$G$292,5,FALSE)))</f>
        <v/>
      </c>
      <c r="E204" s="188" t="str">
        <f>IF(ISNA(VLOOKUP($F204,DECLARATIONS!$C$5:$F$292,4,FALSE)),"",IF(VLOOKUP($F204,DECLARATIONS!$C$5:$F$292,4,FALSE)="","NOT DECLARED",VLOOKUP($F204,DECLARATIONS!$C$5:$F$292,4,FALSE)&amp;LEFT(VLOOKUP($F204,DECLARATIONS!$C$5:$H$292,6,FALSE))))</f>
        <v/>
      </c>
      <c r="F204" s="91"/>
      <c r="G204" s="195"/>
      <c r="H204" s="188" t="str">
        <f>IF(ISNA(VLOOKUP(F204,DECLARATIONS!C$5:D$292,2,FALSE)),"",IF(VLOOKUP(F204,DECLARATIONS!C$5:D$292,2,FALSE)="","NOT DECLARED",VLOOKUP(F204,DECLARATIONS!C$5:D$292,2,FALSE)))</f>
        <v/>
      </c>
      <c r="I204" s="186">
        <f>IF(LOWER(LEFT(G204,1))="n",1,VLOOKUP(G204,ScoringTable!D$2:I$95,6))</f>
        <v>0</v>
      </c>
      <c r="J204" s="186" t="str" cm="1">
        <f t="array" ref="J204">IF(OR(ISBLANK(G204),G204=0), "", IF(NOT(ISNUMBER(G204)), "Not a valid distance", IF(E204="","", IF(RIGHT(E204)="B", _xlfn.IFS(G204&lt;Data!$Z$9,"...",G204&lt;Data!$AA$9,"Stage 1",G204&lt;Data!$AB$9,"Stage 2",G204&lt;Data!$AC$9,"Stage 3",G204&lt;Data!$AD$9,"Stage 4",G204&lt;Data!$AE$9,"Stage 5",G204&lt;Data!$AF$9,"Stage 6",G204&lt;Data!$AG$9,"Stage 7",G204&lt;Data!$AH$9,"Stage 8",G204&gt;=Data!$AH$9,"Stage 9"), _xlfn.IFS(G204&lt;Data!$Z$20,"...",G204&lt;Data!$AA$20,"Stage 1",G204&lt;Data!$AB$20,"Stage 2",G204&lt;Data!$AC$20,"Stage 3",G204&lt;Data!$AD$20,"Stage 4",G204&lt;Data!$AE$20,"Stage 5",G204&lt;Data!$AF$20,"Stage 6",G204&lt;Data!$AG$20,"Stage 7",G204&lt;Data!$AH$20,"Stage 8",G204&gt;=Data!$AH$20,"Stage 9")))))</f>
        <v/>
      </c>
      <c r="K204" s="266" t="str" cm="1">
        <f t="array" ref="K204">IFERROR(_xlfn.IFNA(
                      _xlfn.IFS(
                      G204="", "",
                      AND(E204="U9B",G204&gt;=Data!$AI$9), "U9 Boys record",
                      AND(E204="U11B",G204&gt;=Data!$AI$15), "U11 Boys record",
                      AND(E204="U9G",G204&gt;=Data!$AI$20), "U9 Girls record",
                      AND(E204="U11G",G204&gt;=Data!$AI$26), "U11 Girls record"
                       ),""), "")</f>
        <v/>
      </c>
    </row>
    <row r="205" spans="1:11" s="11" customFormat="1" ht="16" customHeight="1">
      <c r="A205" s="187" t="s">
        <v>127</v>
      </c>
      <c r="B205" s="188" t="str">
        <f>IF(ISNA(VLOOKUP($F205,DECLARATIONS!C$5:D$292,2,FALSE)),"",IF(VLOOKUP($F205,DECLARATIONS!C$5:D$292,2,FALSE)="","NOT DECLARED",IF(ISNA(_xlfn.TEXTBEFORE(VLOOKUP($F205,DECLARATIONS!C$5:D$292,2,FALSE)," ")),VLOOKUP($F205,DECLARATIONS!C$5:D$292,2,FALSE),_xlfn.TEXTBEFORE(VLOOKUP($F205,DECLARATIONS!C$5:D$292,2,FALSE)," "))))</f>
        <v/>
      </c>
      <c r="C205" s="188" t="str">
        <f>IF(ISNA(VLOOKUP($F205,DECLARATIONS!C$5:D$292,2,FALSE)),"",IF(VLOOKUP($F205,DECLARATIONS!C$5:D$292,2,FALSE)="","NOT DECLARED",IF(ISNA(_xlfn.TEXTAFTER(VLOOKUP($F205,DECLARATIONS!C$5:D$292,2,FALSE)," ")),VLOOKUP($F205,DECLARATIONS!C$5:D$292,2,FALSE),_xlfn.TEXTAFTER(VLOOKUP($F205,DECLARATIONS!C$5:D$292,2,FALSE)," "))))</f>
        <v/>
      </c>
      <c r="D205" s="188" t="str">
        <f>IF(ISNA(VLOOKUP($F205,DECLARATIONS!$C$5:$G$292,5,FALSE)),"",IF(VLOOKUP($F205,DECLARATIONS!$C$5:$G$292,5,FALSE)="","NOT DECLARED",VLOOKUP($F205,DECLARATIONS!$C$5:$G$292,5,FALSE)))</f>
        <v/>
      </c>
      <c r="E205" s="188" t="str">
        <f>IF(ISNA(VLOOKUP($F205,DECLARATIONS!$C$5:$F$292,4,FALSE)),"",IF(VLOOKUP($F205,DECLARATIONS!$C$5:$F$292,4,FALSE)="","NOT DECLARED",VLOOKUP($F205,DECLARATIONS!$C$5:$F$292,4,FALSE)&amp;LEFT(VLOOKUP($F205,DECLARATIONS!$C$5:$H$292,6,FALSE))))</f>
        <v/>
      </c>
      <c r="F205" s="91"/>
      <c r="G205" s="195"/>
      <c r="H205" s="188" t="str">
        <f>IF(ISNA(VLOOKUP(F205,DECLARATIONS!C$5:D$292,2,FALSE)),"",IF(VLOOKUP(F205,DECLARATIONS!C$5:D$292,2,FALSE)="","NOT DECLARED",VLOOKUP(F205,DECLARATIONS!C$5:D$292,2,FALSE)))</f>
        <v/>
      </c>
      <c r="I205" s="186">
        <f>IF(LOWER(LEFT(G205,1))="n",1,VLOOKUP(G205,ScoringTable!D$2:I$95,6))</f>
        <v>0</v>
      </c>
      <c r="J205" s="186" t="str" cm="1">
        <f t="array" ref="J205">IF(OR(ISBLANK(G205),G205=0), "", IF(NOT(ISNUMBER(G205)), "Not a valid distance", IF(E205="","", IF(RIGHT(E205)="B", _xlfn.IFS(G205&lt;Data!$Z$9,"...",G205&lt;Data!$AA$9,"Stage 1",G205&lt;Data!$AB$9,"Stage 2",G205&lt;Data!$AC$9,"Stage 3",G205&lt;Data!$AD$9,"Stage 4",G205&lt;Data!$AE$9,"Stage 5",G205&lt;Data!$AF$9,"Stage 6",G205&lt;Data!$AG$9,"Stage 7",G205&lt;Data!$AH$9,"Stage 8",G205&gt;=Data!$AH$9,"Stage 9"), _xlfn.IFS(G205&lt;Data!$Z$20,"...",G205&lt;Data!$AA$20,"Stage 1",G205&lt;Data!$AB$20,"Stage 2",G205&lt;Data!$AC$20,"Stage 3",G205&lt;Data!$AD$20,"Stage 4",G205&lt;Data!$AE$20,"Stage 5",G205&lt;Data!$AF$20,"Stage 6",G205&lt;Data!$AG$20,"Stage 7",G205&lt;Data!$AH$20,"Stage 8",G205&gt;=Data!$AH$20,"Stage 9")))))</f>
        <v/>
      </c>
      <c r="K205" s="266" t="str" cm="1">
        <f t="array" ref="K205">IFERROR(_xlfn.IFNA(
                      _xlfn.IFS(
                      G205="", "",
                      AND(E205="U9B",G205&gt;=Data!$AI$9), "U9 Boys record",
                      AND(E205="U11B",G205&gt;=Data!$AI$15), "U11 Boys record",
                      AND(E205="U9G",G205&gt;=Data!$AI$20), "U9 Girls record",
                      AND(E205="U11G",G205&gt;=Data!$AI$26), "U11 Girls record"
                       ),""), "")</f>
        <v/>
      </c>
    </row>
    <row r="206" spans="1:11" s="11" customFormat="1" ht="16" customHeight="1">
      <c r="A206" s="187" t="s">
        <v>127</v>
      </c>
      <c r="B206" s="188" t="str">
        <f>IF(ISNA(VLOOKUP($F206,DECLARATIONS!C$5:D$292,2,FALSE)),"",IF(VLOOKUP($F206,DECLARATIONS!C$5:D$292,2,FALSE)="","NOT DECLARED",IF(ISNA(_xlfn.TEXTBEFORE(VLOOKUP($F206,DECLARATIONS!C$5:D$292,2,FALSE)," ")),VLOOKUP($F206,DECLARATIONS!C$5:D$292,2,FALSE),_xlfn.TEXTBEFORE(VLOOKUP($F206,DECLARATIONS!C$5:D$292,2,FALSE)," "))))</f>
        <v/>
      </c>
      <c r="C206" s="188" t="str">
        <f>IF(ISNA(VLOOKUP($F206,DECLARATIONS!C$5:D$292,2,FALSE)),"",IF(VLOOKUP($F206,DECLARATIONS!C$5:D$292,2,FALSE)="","NOT DECLARED",IF(ISNA(_xlfn.TEXTAFTER(VLOOKUP($F206,DECLARATIONS!C$5:D$292,2,FALSE)," ")),VLOOKUP($F206,DECLARATIONS!C$5:D$292,2,FALSE),_xlfn.TEXTAFTER(VLOOKUP($F206,DECLARATIONS!C$5:D$292,2,FALSE)," "))))</f>
        <v/>
      </c>
      <c r="D206" s="188" t="str">
        <f>IF(ISNA(VLOOKUP($F206,DECLARATIONS!$C$5:$G$292,5,FALSE)),"",IF(VLOOKUP($F206,DECLARATIONS!$C$5:$G$292,5,FALSE)="","NOT DECLARED",VLOOKUP($F206,DECLARATIONS!$C$5:$G$292,5,FALSE)))</f>
        <v/>
      </c>
      <c r="E206" s="188" t="str">
        <f>IF(ISNA(VLOOKUP($F206,DECLARATIONS!$C$5:$F$292,4,FALSE)),"",IF(VLOOKUP($F206,DECLARATIONS!$C$5:$F$292,4,FALSE)="","NOT DECLARED",VLOOKUP($F206,DECLARATIONS!$C$5:$F$292,4,FALSE)&amp;LEFT(VLOOKUP($F206,DECLARATIONS!$C$5:$H$292,6,FALSE))))</f>
        <v/>
      </c>
      <c r="F206" s="91"/>
      <c r="G206" s="195"/>
      <c r="H206" s="188" t="str">
        <f>IF(ISNA(VLOOKUP(F206,DECLARATIONS!C$5:D$292,2,FALSE)),"",IF(VLOOKUP(F206,DECLARATIONS!C$5:D$292,2,FALSE)="","NOT DECLARED",VLOOKUP(F206,DECLARATIONS!C$5:D$292,2,FALSE)))</f>
        <v/>
      </c>
      <c r="I206" s="186">
        <f>IF(LOWER(LEFT(G206,1))="n",1,VLOOKUP(G206,ScoringTable!D$2:I$95,6))</f>
        <v>0</v>
      </c>
      <c r="J206" s="186" t="str" cm="1">
        <f t="array" ref="J206">IF(OR(ISBLANK(G206),G206=0), "", IF(NOT(ISNUMBER(G206)), "Not a valid distance", IF(E206="","", IF(RIGHT(E206)="B", _xlfn.IFS(G206&lt;Data!$Z$9,"...",G206&lt;Data!$AA$9,"Stage 1",G206&lt;Data!$AB$9,"Stage 2",G206&lt;Data!$AC$9,"Stage 3",G206&lt;Data!$AD$9,"Stage 4",G206&lt;Data!$AE$9,"Stage 5",G206&lt;Data!$AF$9,"Stage 6",G206&lt;Data!$AG$9,"Stage 7",G206&lt;Data!$AH$9,"Stage 8",G206&gt;=Data!$AH$9,"Stage 9"), _xlfn.IFS(G206&lt;Data!$Z$20,"...",G206&lt;Data!$AA$20,"Stage 1",G206&lt;Data!$AB$20,"Stage 2",G206&lt;Data!$AC$20,"Stage 3",G206&lt;Data!$AD$20,"Stage 4",G206&lt;Data!$AE$20,"Stage 5",G206&lt;Data!$AF$20,"Stage 6",G206&lt;Data!$AG$20,"Stage 7",G206&lt;Data!$AH$20,"Stage 8",G206&gt;=Data!$AH$20,"Stage 9")))))</f>
        <v/>
      </c>
      <c r="K206" s="266" t="str" cm="1">
        <f t="array" ref="K206">IFERROR(_xlfn.IFNA(
                      _xlfn.IFS(
                      G206="", "",
                      AND(E206="U9B",G206&gt;=Data!$AI$9), "U9 Boys record",
                      AND(E206="U11B",G206&gt;=Data!$AI$15), "U11 Boys record",
                      AND(E206="U9G",G206&gt;=Data!$AI$20), "U9 Girls record",
                      AND(E206="U11G",G206&gt;=Data!$AI$26), "U11 Girls record"
                       ),""), "")</f>
        <v/>
      </c>
    </row>
    <row r="207" spans="1:11" s="11" customFormat="1" ht="16" customHeight="1">
      <c r="A207" s="187" t="s">
        <v>127</v>
      </c>
      <c r="B207" s="188" t="str">
        <f>IF(ISNA(VLOOKUP($F207,DECLARATIONS!C$5:D$292,2,FALSE)),"",IF(VLOOKUP($F207,DECLARATIONS!C$5:D$292,2,FALSE)="","NOT DECLARED",IF(ISNA(_xlfn.TEXTBEFORE(VLOOKUP($F207,DECLARATIONS!C$5:D$292,2,FALSE)," ")),VLOOKUP($F207,DECLARATIONS!C$5:D$292,2,FALSE),_xlfn.TEXTBEFORE(VLOOKUP($F207,DECLARATIONS!C$5:D$292,2,FALSE)," "))))</f>
        <v/>
      </c>
      <c r="C207" s="188" t="str">
        <f>IF(ISNA(VLOOKUP($F207,DECLARATIONS!C$5:D$292,2,FALSE)),"",IF(VLOOKUP($F207,DECLARATIONS!C$5:D$292,2,FALSE)="","NOT DECLARED",IF(ISNA(_xlfn.TEXTAFTER(VLOOKUP($F207,DECLARATIONS!C$5:D$292,2,FALSE)," ")),VLOOKUP($F207,DECLARATIONS!C$5:D$292,2,FALSE),_xlfn.TEXTAFTER(VLOOKUP($F207,DECLARATIONS!C$5:D$292,2,FALSE)," "))))</f>
        <v/>
      </c>
      <c r="D207" s="188" t="str">
        <f>IF(ISNA(VLOOKUP($F207,DECLARATIONS!$C$5:$G$292,5,FALSE)),"",IF(VLOOKUP($F207,DECLARATIONS!$C$5:$G$292,5,FALSE)="","NOT DECLARED",VLOOKUP($F207,DECLARATIONS!$C$5:$G$292,5,FALSE)))</f>
        <v/>
      </c>
      <c r="E207" s="188" t="str">
        <f>IF(ISNA(VLOOKUP($F207,DECLARATIONS!$C$5:$F$292,4,FALSE)),"",IF(VLOOKUP($F207,DECLARATIONS!$C$5:$F$292,4,FALSE)="","NOT DECLARED",VLOOKUP($F207,DECLARATIONS!$C$5:$F$292,4,FALSE)&amp;LEFT(VLOOKUP($F207,DECLARATIONS!$C$5:$H$292,6,FALSE))))</f>
        <v/>
      </c>
      <c r="F207" s="91"/>
      <c r="G207" s="195"/>
      <c r="H207" s="188" t="str">
        <f>IF(ISNA(VLOOKUP(F207,DECLARATIONS!C$5:D$292,2,FALSE)),"",IF(VLOOKUP(F207,DECLARATIONS!C$5:D$292,2,FALSE)="","NOT DECLARED",VLOOKUP(F207,DECLARATIONS!C$5:D$292,2,FALSE)))</f>
        <v/>
      </c>
      <c r="I207" s="186">
        <f>IF(LOWER(LEFT(G207,1))="n",1,VLOOKUP(G207,ScoringTable!D$2:I$95,6))</f>
        <v>0</v>
      </c>
      <c r="J207" s="186" t="str" cm="1">
        <f t="array" ref="J207">IF(OR(ISBLANK(G207),G207=0), "", IF(NOT(ISNUMBER(G207)), "Not a valid distance", IF(E207="","", IF(RIGHT(E207)="B", _xlfn.IFS(G207&lt;Data!$Z$9,"...",G207&lt;Data!$AA$9,"Stage 1",G207&lt;Data!$AB$9,"Stage 2",G207&lt;Data!$AC$9,"Stage 3",G207&lt;Data!$AD$9,"Stage 4",G207&lt;Data!$AE$9,"Stage 5",G207&lt;Data!$AF$9,"Stage 6",G207&lt;Data!$AG$9,"Stage 7",G207&lt;Data!$AH$9,"Stage 8",G207&gt;=Data!$AH$9,"Stage 9"), _xlfn.IFS(G207&lt;Data!$Z$20,"...",G207&lt;Data!$AA$20,"Stage 1",G207&lt;Data!$AB$20,"Stage 2",G207&lt;Data!$AC$20,"Stage 3",G207&lt;Data!$AD$20,"Stage 4",G207&lt;Data!$AE$20,"Stage 5",G207&lt;Data!$AF$20,"Stage 6",G207&lt;Data!$AG$20,"Stage 7",G207&lt;Data!$AH$20,"Stage 8",G207&gt;=Data!$AH$20,"Stage 9")))))</f>
        <v/>
      </c>
      <c r="K207" s="266" t="str" cm="1">
        <f t="array" ref="K207">IFERROR(_xlfn.IFNA(
                      _xlfn.IFS(
                      G207="", "",
                      AND(E207="U9B",G207&gt;=Data!$AI$9), "U9 Boys record",
                      AND(E207="U11B",G207&gt;=Data!$AI$15), "U11 Boys record",
                      AND(E207="U9G",G207&gt;=Data!$AI$20), "U9 Girls record",
                      AND(E207="U11G",G207&gt;=Data!$AI$26), "U11 Girls record"
                       ),""), "")</f>
        <v/>
      </c>
    </row>
    <row r="208" spans="1:11" s="11" customFormat="1" ht="16" customHeight="1">
      <c r="A208" s="187" t="s">
        <v>127</v>
      </c>
      <c r="B208" s="188" t="str">
        <f>IF(ISNA(VLOOKUP($F208,DECLARATIONS!C$5:D$292,2,FALSE)),"",IF(VLOOKUP($F208,DECLARATIONS!C$5:D$292,2,FALSE)="","NOT DECLARED",IF(ISNA(_xlfn.TEXTBEFORE(VLOOKUP($F208,DECLARATIONS!C$5:D$292,2,FALSE)," ")),VLOOKUP($F208,DECLARATIONS!C$5:D$292,2,FALSE),_xlfn.TEXTBEFORE(VLOOKUP($F208,DECLARATIONS!C$5:D$292,2,FALSE)," "))))</f>
        <v/>
      </c>
      <c r="C208" s="188" t="str">
        <f>IF(ISNA(VLOOKUP($F208,DECLARATIONS!C$5:D$292,2,FALSE)),"",IF(VLOOKUP($F208,DECLARATIONS!C$5:D$292,2,FALSE)="","NOT DECLARED",IF(ISNA(_xlfn.TEXTAFTER(VLOOKUP($F208,DECLARATIONS!C$5:D$292,2,FALSE)," ")),VLOOKUP($F208,DECLARATIONS!C$5:D$292,2,FALSE),_xlfn.TEXTAFTER(VLOOKUP($F208,DECLARATIONS!C$5:D$292,2,FALSE)," "))))</f>
        <v/>
      </c>
      <c r="D208" s="188" t="str">
        <f>IF(ISNA(VLOOKUP($F208,DECLARATIONS!$C$5:$G$292,5,FALSE)),"",IF(VLOOKUP($F208,DECLARATIONS!$C$5:$G$292,5,FALSE)="","NOT DECLARED",VLOOKUP($F208,DECLARATIONS!$C$5:$G$292,5,FALSE)))</f>
        <v/>
      </c>
      <c r="E208" s="188" t="str">
        <f>IF(ISNA(VLOOKUP($F208,DECLARATIONS!$C$5:$F$292,4,FALSE)),"",IF(VLOOKUP($F208,DECLARATIONS!$C$5:$F$292,4,FALSE)="","NOT DECLARED",VLOOKUP($F208,DECLARATIONS!$C$5:$F$292,4,FALSE)&amp;LEFT(VLOOKUP($F208,DECLARATIONS!$C$5:$H$292,6,FALSE))))</f>
        <v/>
      </c>
      <c r="F208" s="91"/>
      <c r="G208" s="195"/>
      <c r="H208" s="188" t="str">
        <f>IF(ISNA(VLOOKUP(F208,DECLARATIONS!C$5:D$292,2,FALSE)),"",IF(VLOOKUP(F208,DECLARATIONS!C$5:D$292,2,FALSE)="","NOT DECLARED",VLOOKUP(F208,DECLARATIONS!C$5:D$292,2,FALSE)))</f>
        <v/>
      </c>
      <c r="I208" s="186">
        <f>IF(LOWER(LEFT(G208,1))="n",1,VLOOKUP(G208,ScoringTable!D$2:I$95,6))</f>
        <v>0</v>
      </c>
      <c r="J208" s="186" t="str" cm="1">
        <f t="array" ref="J208">IF(OR(ISBLANK(G208),G208=0), "", IF(NOT(ISNUMBER(G208)), "Not a valid distance", IF(E208="","", IF(RIGHT(E208)="B", _xlfn.IFS(G208&lt;Data!$Z$9,"...",G208&lt;Data!$AA$9,"Stage 1",G208&lt;Data!$AB$9,"Stage 2",G208&lt;Data!$AC$9,"Stage 3",G208&lt;Data!$AD$9,"Stage 4",G208&lt;Data!$AE$9,"Stage 5",G208&lt;Data!$AF$9,"Stage 6",G208&lt;Data!$AG$9,"Stage 7",G208&lt;Data!$AH$9,"Stage 8",G208&gt;=Data!$AH$9,"Stage 9"), _xlfn.IFS(G208&lt;Data!$Z$20,"...",G208&lt;Data!$AA$20,"Stage 1",G208&lt;Data!$AB$20,"Stage 2",G208&lt;Data!$AC$20,"Stage 3",G208&lt;Data!$AD$20,"Stage 4",G208&lt;Data!$AE$20,"Stage 5",G208&lt;Data!$AF$20,"Stage 6",G208&lt;Data!$AG$20,"Stage 7",G208&lt;Data!$AH$20,"Stage 8",G208&gt;=Data!$AH$20,"Stage 9")))))</f>
        <v/>
      </c>
      <c r="K208" s="266" t="str" cm="1">
        <f t="array" ref="K208">IFERROR(_xlfn.IFNA(
                      _xlfn.IFS(
                      G208="", "",
                      AND(E208="U9B",G208&gt;=Data!$AI$9), "U9 Boys record",
                      AND(E208="U11B",G208&gt;=Data!$AI$15), "U11 Boys record",
                      AND(E208="U9G",G208&gt;=Data!$AI$20), "U9 Girls record",
                      AND(E208="U11G",G208&gt;=Data!$AI$26), "U11 Girls record"
                       ),""), "")</f>
        <v/>
      </c>
    </row>
    <row r="209" spans="1:11" s="11" customFormat="1" ht="16" customHeight="1">
      <c r="A209" s="187" t="s">
        <v>127</v>
      </c>
      <c r="B209" s="188" t="str">
        <f>IF(ISNA(VLOOKUP($F209,DECLARATIONS!C$5:D$292,2,FALSE)),"",IF(VLOOKUP($F209,DECLARATIONS!C$5:D$292,2,FALSE)="","NOT DECLARED",IF(ISNA(_xlfn.TEXTBEFORE(VLOOKUP($F209,DECLARATIONS!C$5:D$292,2,FALSE)," ")),VLOOKUP($F209,DECLARATIONS!C$5:D$292,2,FALSE),_xlfn.TEXTBEFORE(VLOOKUP($F209,DECLARATIONS!C$5:D$292,2,FALSE)," "))))</f>
        <v/>
      </c>
      <c r="C209" s="188" t="str">
        <f>IF(ISNA(VLOOKUP($F209,DECLARATIONS!C$5:D$292,2,FALSE)),"",IF(VLOOKUP($F209,DECLARATIONS!C$5:D$292,2,FALSE)="","NOT DECLARED",IF(ISNA(_xlfn.TEXTAFTER(VLOOKUP($F209,DECLARATIONS!C$5:D$292,2,FALSE)," ")),VLOOKUP($F209,DECLARATIONS!C$5:D$292,2,FALSE),_xlfn.TEXTAFTER(VLOOKUP($F209,DECLARATIONS!C$5:D$292,2,FALSE)," "))))</f>
        <v/>
      </c>
      <c r="D209" s="188" t="str">
        <f>IF(ISNA(VLOOKUP($F209,DECLARATIONS!$C$5:$G$292,5,FALSE)),"",IF(VLOOKUP($F209,DECLARATIONS!$C$5:$G$292,5,FALSE)="","NOT DECLARED",VLOOKUP($F209,DECLARATIONS!$C$5:$G$292,5,FALSE)))</f>
        <v/>
      </c>
      <c r="E209" s="188" t="str">
        <f>IF(ISNA(VLOOKUP($F209,DECLARATIONS!$C$5:$F$292,4,FALSE)),"",IF(VLOOKUP($F209,DECLARATIONS!$C$5:$F$292,4,FALSE)="","NOT DECLARED",VLOOKUP($F209,DECLARATIONS!$C$5:$F$292,4,FALSE)&amp;LEFT(VLOOKUP($F209,DECLARATIONS!$C$5:$H$292,6,FALSE))))</f>
        <v/>
      </c>
      <c r="F209" s="91"/>
      <c r="G209" s="195"/>
      <c r="H209" s="188" t="str">
        <f>IF(ISNA(VLOOKUP(F209,DECLARATIONS!C$5:D$292,2,FALSE)),"",IF(VLOOKUP(F209,DECLARATIONS!C$5:D$292,2,FALSE)="","NOT DECLARED",VLOOKUP(F209,DECLARATIONS!C$5:D$292,2,FALSE)))</f>
        <v/>
      </c>
      <c r="I209" s="186">
        <f>IF(LOWER(LEFT(G209,1))="n",1,VLOOKUP(G209,ScoringTable!D$2:I$95,6))</f>
        <v>0</v>
      </c>
      <c r="J209" s="186" t="str" cm="1">
        <f t="array" ref="J209">IF(OR(ISBLANK(G209),G209=0), "", IF(NOT(ISNUMBER(G209)), "Not a valid distance", IF(E209="","", IF(RIGHT(E209)="B", _xlfn.IFS(G209&lt;Data!$Z$9,"...",G209&lt;Data!$AA$9,"Stage 1",G209&lt;Data!$AB$9,"Stage 2",G209&lt;Data!$AC$9,"Stage 3",G209&lt;Data!$AD$9,"Stage 4",G209&lt;Data!$AE$9,"Stage 5",G209&lt;Data!$AF$9,"Stage 6",G209&lt;Data!$AG$9,"Stage 7",G209&lt;Data!$AH$9,"Stage 8",G209&gt;=Data!$AH$9,"Stage 9"), _xlfn.IFS(G209&lt;Data!$Z$20,"...",G209&lt;Data!$AA$20,"Stage 1",G209&lt;Data!$AB$20,"Stage 2",G209&lt;Data!$AC$20,"Stage 3",G209&lt;Data!$AD$20,"Stage 4",G209&lt;Data!$AE$20,"Stage 5",G209&lt;Data!$AF$20,"Stage 6",G209&lt;Data!$AG$20,"Stage 7",G209&lt;Data!$AH$20,"Stage 8",G209&gt;=Data!$AH$20,"Stage 9")))))</f>
        <v/>
      </c>
      <c r="K209" s="266" t="str" cm="1">
        <f t="array" ref="K209">IFERROR(_xlfn.IFNA(
                      _xlfn.IFS(
                      G209="", "",
                      AND(E209="U9B",G209&gt;=Data!$AI$9), "U9 Boys record",
                      AND(E209="U11B",G209&gt;=Data!$AI$15), "U11 Boys record",
                      AND(E209="U9G",G209&gt;=Data!$AI$20), "U9 Girls record",
                      AND(E209="U11G",G209&gt;=Data!$AI$26), "U11 Girls record"
                       ),""), "")</f>
        <v/>
      </c>
    </row>
    <row r="210" spans="1:11" s="11" customFormat="1" ht="16" customHeight="1">
      <c r="A210" s="187" t="s">
        <v>127</v>
      </c>
      <c r="B210" s="188" t="str">
        <f>IF(ISNA(VLOOKUP($F210,DECLARATIONS!C$5:D$292,2,FALSE)),"",IF(VLOOKUP($F210,DECLARATIONS!C$5:D$292,2,FALSE)="","NOT DECLARED",IF(ISNA(_xlfn.TEXTBEFORE(VLOOKUP($F210,DECLARATIONS!C$5:D$292,2,FALSE)," ")),VLOOKUP($F210,DECLARATIONS!C$5:D$292,2,FALSE),_xlfn.TEXTBEFORE(VLOOKUP($F210,DECLARATIONS!C$5:D$292,2,FALSE)," "))))</f>
        <v/>
      </c>
      <c r="C210" s="188" t="str">
        <f>IF(ISNA(VLOOKUP($F210,DECLARATIONS!C$5:D$292,2,FALSE)),"",IF(VLOOKUP($F210,DECLARATIONS!C$5:D$292,2,FALSE)="","NOT DECLARED",IF(ISNA(_xlfn.TEXTAFTER(VLOOKUP($F210,DECLARATIONS!C$5:D$292,2,FALSE)," ")),VLOOKUP($F210,DECLARATIONS!C$5:D$292,2,FALSE),_xlfn.TEXTAFTER(VLOOKUP($F210,DECLARATIONS!C$5:D$292,2,FALSE)," "))))</f>
        <v/>
      </c>
      <c r="D210" s="188" t="str">
        <f>IF(ISNA(VLOOKUP($F210,DECLARATIONS!$C$5:$G$292,5,FALSE)),"",IF(VLOOKUP($F210,DECLARATIONS!$C$5:$G$292,5,FALSE)="","NOT DECLARED",VLOOKUP($F210,DECLARATIONS!$C$5:$G$292,5,FALSE)))</f>
        <v/>
      </c>
      <c r="E210" s="188" t="str">
        <f>IF(ISNA(VLOOKUP($F210,DECLARATIONS!$C$5:$F$292,4,FALSE)),"",IF(VLOOKUP($F210,DECLARATIONS!$C$5:$F$292,4,FALSE)="","NOT DECLARED",VLOOKUP($F210,DECLARATIONS!$C$5:$F$292,4,FALSE)&amp;LEFT(VLOOKUP($F210,DECLARATIONS!$C$5:$H$292,6,FALSE))))</f>
        <v/>
      </c>
      <c r="F210" s="91"/>
      <c r="G210" s="195"/>
      <c r="H210" s="188" t="str">
        <f>IF(ISNA(VLOOKUP(F210,DECLARATIONS!C$5:D$292,2,FALSE)),"",IF(VLOOKUP(F210,DECLARATIONS!C$5:D$292,2,FALSE)="","NOT DECLARED",VLOOKUP(F210,DECLARATIONS!C$5:D$292,2,FALSE)))</f>
        <v/>
      </c>
      <c r="I210" s="186">
        <f>IF(LOWER(LEFT(G210,1))="n",1,VLOOKUP(G210,ScoringTable!D$2:I$95,6))</f>
        <v>0</v>
      </c>
      <c r="J210" s="186" t="str" cm="1">
        <f t="array" ref="J210">IF(OR(ISBLANK(G210),G210=0), "", IF(NOT(ISNUMBER(G210)), "Not a valid distance", IF(E210="","", IF(RIGHT(E210)="B", _xlfn.IFS(G210&lt;Data!$Z$9,"...",G210&lt;Data!$AA$9,"Stage 1",G210&lt;Data!$AB$9,"Stage 2",G210&lt;Data!$AC$9,"Stage 3",G210&lt;Data!$AD$9,"Stage 4",G210&lt;Data!$AE$9,"Stage 5",G210&lt;Data!$AF$9,"Stage 6",G210&lt;Data!$AG$9,"Stage 7",G210&lt;Data!$AH$9,"Stage 8",G210&gt;=Data!$AH$9,"Stage 9"), _xlfn.IFS(G210&lt;Data!$Z$20,"...",G210&lt;Data!$AA$20,"Stage 1",G210&lt;Data!$AB$20,"Stage 2",G210&lt;Data!$AC$20,"Stage 3",G210&lt;Data!$AD$20,"Stage 4",G210&lt;Data!$AE$20,"Stage 5",G210&lt;Data!$AF$20,"Stage 6",G210&lt;Data!$AG$20,"Stage 7",G210&lt;Data!$AH$20,"Stage 8",G210&gt;=Data!$AH$20,"Stage 9")))))</f>
        <v/>
      </c>
      <c r="K210" s="266" t="str" cm="1">
        <f t="array" ref="K210">IFERROR(_xlfn.IFNA(
                      _xlfn.IFS(
                      G210="", "",
                      AND(E210="U9B",G210&gt;=Data!$AI$9), "U9 Boys record",
                      AND(E210="U11B",G210&gt;=Data!$AI$15), "U11 Boys record",
                      AND(E210="U9G",G210&gt;=Data!$AI$20), "U9 Girls record",
                      AND(E210="U11G",G210&gt;=Data!$AI$26), "U11 Girls record"
                       ),""), "")</f>
        <v/>
      </c>
    </row>
    <row r="211" spans="1:11" s="11" customFormat="1" ht="16" customHeight="1">
      <c r="A211" s="187" t="s">
        <v>127</v>
      </c>
      <c r="B211" s="188" t="str">
        <f>IF(ISNA(VLOOKUP($F211,DECLARATIONS!C$5:D$292,2,FALSE)),"",IF(VLOOKUP($F211,DECLARATIONS!C$5:D$292,2,FALSE)="","NOT DECLARED",IF(ISNA(_xlfn.TEXTBEFORE(VLOOKUP($F211,DECLARATIONS!C$5:D$292,2,FALSE)," ")),VLOOKUP($F211,DECLARATIONS!C$5:D$292,2,FALSE),_xlfn.TEXTBEFORE(VLOOKUP($F211,DECLARATIONS!C$5:D$292,2,FALSE)," "))))</f>
        <v/>
      </c>
      <c r="C211" s="188" t="str">
        <f>IF(ISNA(VLOOKUP($F211,DECLARATIONS!C$5:D$292,2,FALSE)),"",IF(VLOOKUP($F211,DECLARATIONS!C$5:D$292,2,FALSE)="","NOT DECLARED",IF(ISNA(_xlfn.TEXTAFTER(VLOOKUP($F211,DECLARATIONS!C$5:D$292,2,FALSE)," ")),VLOOKUP($F211,DECLARATIONS!C$5:D$292,2,FALSE),_xlfn.TEXTAFTER(VLOOKUP($F211,DECLARATIONS!C$5:D$292,2,FALSE)," "))))</f>
        <v/>
      </c>
      <c r="D211" s="188" t="str">
        <f>IF(ISNA(VLOOKUP($F211,DECLARATIONS!$C$5:$G$292,5,FALSE)),"",IF(VLOOKUP($F211,DECLARATIONS!$C$5:$G$292,5,FALSE)="","NOT DECLARED",VLOOKUP($F211,DECLARATIONS!$C$5:$G$292,5,FALSE)))</f>
        <v/>
      </c>
      <c r="E211" s="188" t="str">
        <f>IF(ISNA(VLOOKUP($F211,DECLARATIONS!$C$5:$F$292,4,FALSE)),"",IF(VLOOKUP($F211,DECLARATIONS!$C$5:$F$292,4,FALSE)="","NOT DECLARED",VLOOKUP($F211,DECLARATIONS!$C$5:$F$292,4,FALSE)&amp;LEFT(VLOOKUP($F211,DECLARATIONS!$C$5:$H$292,6,FALSE))))</f>
        <v/>
      </c>
      <c r="F211" s="91"/>
      <c r="G211" s="195"/>
      <c r="H211" s="188" t="str">
        <f>IF(ISNA(VLOOKUP(F211,DECLARATIONS!C$5:D$292,2,FALSE)),"",IF(VLOOKUP(F211,DECLARATIONS!C$5:D$292,2,FALSE)="","NOT DECLARED",VLOOKUP(F211,DECLARATIONS!C$5:D$292,2,FALSE)))</f>
        <v/>
      </c>
      <c r="I211" s="186">
        <f>IF(LOWER(LEFT(G211,1))="n",1,VLOOKUP(G211,ScoringTable!D$2:I$95,6))</f>
        <v>0</v>
      </c>
      <c r="J211" s="186" t="str" cm="1">
        <f t="array" ref="J211">IF(OR(ISBLANK(G211),G211=0), "", IF(NOT(ISNUMBER(G211)), "Not a valid distance", IF(E211="","", IF(RIGHT(E211)="B", _xlfn.IFS(G211&lt;Data!$Z$9,"...",G211&lt;Data!$AA$9,"Stage 1",G211&lt;Data!$AB$9,"Stage 2",G211&lt;Data!$AC$9,"Stage 3",G211&lt;Data!$AD$9,"Stage 4",G211&lt;Data!$AE$9,"Stage 5",G211&lt;Data!$AF$9,"Stage 6",G211&lt;Data!$AG$9,"Stage 7",G211&lt;Data!$AH$9,"Stage 8",G211&gt;=Data!$AH$9,"Stage 9"), _xlfn.IFS(G211&lt;Data!$Z$20,"...",G211&lt;Data!$AA$20,"Stage 1",G211&lt;Data!$AB$20,"Stage 2",G211&lt;Data!$AC$20,"Stage 3",G211&lt;Data!$AD$20,"Stage 4",G211&lt;Data!$AE$20,"Stage 5",G211&lt;Data!$AF$20,"Stage 6",G211&lt;Data!$AG$20,"Stage 7",G211&lt;Data!$AH$20,"Stage 8",G211&gt;=Data!$AH$20,"Stage 9")))))</f>
        <v/>
      </c>
      <c r="K211" s="266" t="str" cm="1">
        <f t="array" ref="K211">IFERROR(_xlfn.IFNA(
                      _xlfn.IFS(
                      G211="", "",
                      AND(E211="U9B",G211&gt;=Data!$AI$9), "U9 Boys record",
                      AND(E211="U11B",G211&gt;=Data!$AI$15), "U11 Boys record",
                      AND(E211="U9G",G211&gt;=Data!$AI$20), "U9 Girls record",
                      AND(E211="U11G",G211&gt;=Data!$AI$26), "U11 Girls record"
                       ),""), "")</f>
        <v/>
      </c>
    </row>
    <row r="212" spans="1:11" s="11" customFormat="1" ht="16" customHeight="1">
      <c r="A212" s="187" t="s">
        <v>127</v>
      </c>
      <c r="B212" s="188" t="str">
        <f>IF(ISNA(VLOOKUP($F212,DECLARATIONS!C$5:D$292,2,FALSE)),"",IF(VLOOKUP($F212,DECLARATIONS!C$5:D$292,2,FALSE)="","NOT DECLARED",IF(ISNA(_xlfn.TEXTBEFORE(VLOOKUP($F212,DECLARATIONS!C$5:D$292,2,FALSE)," ")),VLOOKUP($F212,DECLARATIONS!C$5:D$292,2,FALSE),_xlfn.TEXTBEFORE(VLOOKUP($F212,DECLARATIONS!C$5:D$292,2,FALSE)," "))))</f>
        <v/>
      </c>
      <c r="C212" s="188" t="str">
        <f>IF(ISNA(VLOOKUP($F212,DECLARATIONS!C$5:D$292,2,FALSE)),"",IF(VLOOKUP($F212,DECLARATIONS!C$5:D$292,2,FALSE)="","NOT DECLARED",IF(ISNA(_xlfn.TEXTAFTER(VLOOKUP($F212,DECLARATIONS!C$5:D$292,2,FALSE)," ")),VLOOKUP($F212,DECLARATIONS!C$5:D$292,2,FALSE),_xlfn.TEXTAFTER(VLOOKUP($F212,DECLARATIONS!C$5:D$292,2,FALSE)," "))))</f>
        <v/>
      </c>
      <c r="D212" s="188" t="str">
        <f>IF(ISNA(VLOOKUP($F212,DECLARATIONS!$C$5:$G$292,5,FALSE)),"",IF(VLOOKUP($F212,DECLARATIONS!$C$5:$G$292,5,FALSE)="","NOT DECLARED",VLOOKUP($F212,DECLARATIONS!$C$5:$G$292,5,FALSE)))</f>
        <v/>
      </c>
      <c r="E212" s="188" t="str">
        <f>IF(ISNA(VLOOKUP($F212,DECLARATIONS!$C$5:$F$292,4,FALSE)),"",IF(VLOOKUP($F212,DECLARATIONS!$C$5:$F$292,4,FALSE)="","NOT DECLARED",VLOOKUP($F212,DECLARATIONS!$C$5:$F$292,4,FALSE)&amp;LEFT(VLOOKUP($F212,DECLARATIONS!$C$5:$H$292,6,FALSE))))</f>
        <v/>
      </c>
      <c r="F212" s="91"/>
      <c r="G212" s="195"/>
      <c r="H212" s="188" t="str">
        <f>IF(ISNA(VLOOKUP(F212,DECLARATIONS!C$5:D$292,2,FALSE)),"",IF(VLOOKUP(F212,DECLARATIONS!C$5:D$292,2,FALSE)="","NOT DECLARED",VLOOKUP(F212,DECLARATIONS!C$5:D$292,2,FALSE)))</f>
        <v/>
      </c>
      <c r="I212" s="186">
        <f>IF(LOWER(LEFT(G212,1))="n",1,VLOOKUP(G212,ScoringTable!D$2:I$95,6))</f>
        <v>0</v>
      </c>
      <c r="J212" s="186" t="str" cm="1">
        <f t="array" ref="J212">IF(OR(ISBLANK(G212),G212=0), "", IF(NOT(ISNUMBER(G212)), "Not a valid distance", IF(E212="","", IF(RIGHT(E212)="B", _xlfn.IFS(G212&lt;Data!$Z$9,"...",G212&lt;Data!$AA$9,"Stage 1",G212&lt;Data!$AB$9,"Stage 2",G212&lt;Data!$AC$9,"Stage 3",G212&lt;Data!$AD$9,"Stage 4",G212&lt;Data!$AE$9,"Stage 5",G212&lt;Data!$AF$9,"Stage 6",G212&lt;Data!$AG$9,"Stage 7",G212&lt;Data!$AH$9,"Stage 8",G212&gt;=Data!$AH$9,"Stage 9"), _xlfn.IFS(G212&lt;Data!$Z$20,"...",G212&lt;Data!$AA$20,"Stage 1",G212&lt;Data!$AB$20,"Stage 2",G212&lt;Data!$AC$20,"Stage 3",G212&lt;Data!$AD$20,"Stage 4",G212&lt;Data!$AE$20,"Stage 5",G212&lt;Data!$AF$20,"Stage 6",G212&lt;Data!$AG$20,"Stage 7",G212&lt;Data!$AH$20,"Stage 8",G212&gt;=Data!$AH$20,"Stage 9")))))</f>
        <v/>
      </c>
      <c r="K212" s="266" t="str" cm="1">
        <f t="array" ref="K212">IFERROR(_xlfn.IFNA(
                      _xlfn.IFS(
                      G212="", "",
                      AND(E212="U9B",G212&gt;=Data!$AI$9), "U9 Boys record",
                      AND(E212="U11B",G212&gt;=Data!$AI$15), "U11 Boys record",
                      AND(E212="U9G",G212&gt;=Data!$AI$20), "U9 Girls record",
                      AND(E212="U11G",G212&gt;=Data!$AI$26), "U11 Girls record"
                       ),""), "")</f>
        <v/>
      </c>
    </row>
    <row r="213" spans="1:11" s="11" customFormat="1" ht="16" customHeight="1">
      <c r="A213" s="187" t="s">
        <v>127</v>
      </c>
      <c r="B213" s="188" t="str">
        <f>IF(ISNA(VLOOKUP($F213,DECLARATIONS!C$5:D$292,2,FALSE)),"",IF(VLOOKUP($F213,DECLARATIONS!C$5:D$292,2,FALSE)="","NOT DECLARED",IF(ISNA(_xlfn.TEXTBEFORE(VLOOKUP($F213,DECLARATIONS!C$5:D$292,2,FALSE)," ")),VLOOKUP($F213,DECLARATIONS!C$5:D$292,2,FALSE),_xlfn.TEXTBEFORE(VLOOKUP($F213,DECLARATIONS!C$5:D$292,2,FALSE)," "))))</f>
        <v/>
      </c>
      <c r="C213" s="188" t="str">
        <f>IF(ISNA(VLOOKUP($F213,DECLARATIONS!C$5:D$292,2,FALSE)),"",IF(VLOOKUP($F213,DECLARATIONS!C$5:D$292,2,FALSE)="","NOT DECLARED",IF(ISNA(_xlfn.TEXTAFTER(VLOOKUP($F213,DECLARATIONS!C$5:D$292,2,FALSE)," ")),VLOOKUP($F213,DECLARATIONS!C$5:D$292,2,FALSE),_xlfn.TEXTAFTER(VLOOKUP($F213,DECLARATIONS!C$5:D$292,2,FALSE)," "))))</f>
        <v/>
      </c>
      <c r="D213" s="188" t="str">
        <f>IF(ISNA(VLOOKUP($F213,DECLARATIONS!$C$5:$G$292,5,FALSE)),"",IF(VLOOKUP($F213,DECLARATIONS!$C$5:$G$292,5,FALSE)="","NOT DECLARED",VLOOKUP($F213,DECLARATIONS!$C$5:$G$292,5,FALSE)))</f>
        <v/>
      </c>
      <c r="E213" s="188" t="str">
        <f>IF(ISNA(VLOOKUP($F213,DECLARATIONS!$C$5:$F$292,4,FALSE)),"",IF(VLOOKUP($F213,DECLARATIONS!$C$5:$F$292,4,FALSE)="","NOT DECLARED",VLOOKUP($F213,DECLARATIONS!$C$5:$F$292,4,FALSE)&amp;LEFT(VLOOKUP($F213,DECLARATIONS!$C$5:$H$292,6,FALSE))))</f>
        <v/>
      </c>
      <c r="F213" s="91"/>
      <c r="G213" s="195"/>
      <c r="H213" s="188" t="str">
        <f>IF(ISNA(VLOOKUP(F213,DECLARATIONS!C$5:D$292,2,FALSE)),"",IF(VLOOKUP(F213,DECLARATIONS!C$5:D$292,2,FALSE)="","NOT DECLARED",VLOOKUP(F213,DECLARATIONS!C$5:D$292,2,FALSE)))</f>
        <v/>
      </c>
      <c r="I213" s="186">
        <f>IF(LOWER(LEFT(G213,1))="n",1,VLOOKUP(G213,ScoringTable!D$2:I$95,6))</f>
        <v>0</v>
      </c>
      <c r="J213" s="186" t="str" cm="1">
        <f t="array" ref="J213">IF(OR(ISBLANK(G213),G213=0), "", IF(NOT(ISNUMBER(G213)), "Not a valid distance", IF(E213="","", IF(RIGHT(E213)="B", _xlfn.IFS(G213&lt;Data!$Z$9,"...",G213&lt;Data!$AA$9,"Stage 1",G213&lt;Data!$AB$9,"Stage 2",G213&lt;Data!$AC$9,"Stage 3",G213&lt;Data!$AD$9,"Stage 4",G213&lt;Data!$AE$9,"Stage 5",G213&lt;Data!$AF$9,"Stage 6",G213&lt;Data!$AG$9,"Stage 7",G213&lt;Data!$AH$9,"Stage 8",G213&gt;=Data!$AH$9,"Stage 9"), _xlfn.IFS(G213&lt;Data!$Z$20,"...",G213&lt;Data!$AA$20,"Stage 1",G213&lt;Data!$AB$20,"Stage 2",G213&lt;Data!$AC$20,"Stage 3",G213&lt;Data!$AD$20,"Stage 4",G213&lt;Data!$AE$20,"Stage 5",G213&lt;Data!$AF$20,"Stage 6",G213&lt;Data!$AG$20,"Stage 7",G213&lt;Data!$AH$20,"Stage 8",G213&gt;=Data!$AH$20,"Stage 9")))))</f>
        <v/>
      </c>
      <c r="K213" s="266" t="str" cm="1">
        <f t="array" ref="K213">IFERROR(_xlfn.IFNA(
                      _xlfn.IFS(
                      G213="", "",
                      AND(E213="U9B",G213&gt;=Data!$AI$9), "U9 Boys record",
                      AND(E213="U11B",G213&gt;=Data!$AI$15), "U11 Boys record",
                      AND(E213="U9G",G213&gt;=Data!$AI$20), "U9 Girls record",
                      AND(E213="U11G",G213&gt;=Data!$AI$26), "U11 Girls record"
                       ),""), "")</f>
        <v/>
      </c>
    </row>
    <row r="214" spans="1:11" s="11" customFormat="1" ht="16" customHeight="1">
      <c r="A214" s="187" t="s">
        <v>127</v>
      </c>
      <c r="B214" s="188" t="str">
        <f>IF(ISNA(VLOOKUP($F214,DECLARATIONS!C$5:D$292,2,FALSE)),"",IF(VLOOKUP($F214,DECLARATIONS!C$5:D$292,2,FALSE)="","NOT DECLARED",IF(ISNA(_xlfn.TEXTBEFORE(VLOOKUP($F214,DECLARATIONS!C$5:D$292,2,FALSE)," ")),VLOOKUP($F214,DECLARATIONS!C$5:D$292,2,FALSE),_xlfn.TEXTBEFORE(VLOOKUP($F214,DECLARATIONS!C$5:D$292,2,FALSE)," "))))</f>
        <v/>
      </c>
      <c r="C214" s="188" t="str">
        <f>IF(ISNA(VLOOKUP($F214,DECLARATIONS!C$5:D$292,2,FALSE)),"",IF(VLOOKUP($F214,DECLARATIONS!C$5:D$292,2,FALSE)="","NOT DECLARED",IF(ISNA(_xlfn.TEXTAFTER(VLOOKUP($F214,DECLARATIONS!C$5:D$292,2,FALSE)," ")),VLOOKUP($F214,DECLARATIONS!C$5:D$292,2,FALSE),_xlfn.TEXTAFTER(VLOOKUP($F214,DECLARATIONS!C$5:D$292,2,FALSE)," "))))</f>
        <v/>
      </c>
      <c r="D214" s="188" t="str">
        <f>IF(ISNA(VLOOKUP($F214,DECLARATIONS!$C$5:$G$292,5,FALSE)),"",IF(VLOOKUP($F214,DECLARATIONS!$C$5:$G$292,5,FALSE)="","NOT DECLARED",VLOOKUP($F214,DECLARATIONS!$C$5:$G$292,5,FALSE)))</f>
        <v/>
      </c>
      <c r="E214" s="188" t="str">
        <f>IF(ISNA(VLOOKUP($F214,DECLARATIONS!$C$5:$F$292,4,FALSE)),"",IF(VLOOKUP($F214,DECLARATIONS!$C$5:$F$292,4,FALSE)="","NOT DECLARED",VLOOKUP($F214,DECLARATIONS!$C$5:$F$292,4,FALSE)&amp;LEFT(VLOOKUP($F214,DECLARATIONS!$C$5:$H$292,6,FALSE))))</f>
        <v/>
      </c>
      <c r="F214" s="91"/>
      <c r="G214" s="195"/>
      <c r="H214" s="188" t="str">
        <f>IF(ISNA(VLOOKUP(F214,DECLARATIONS!C$5:D$292,2,FALSE)),"",IF(VLOOKUP(F214,DECLARATIONS!C$5:D$292,2,FALSE)="","NOT DECLARED",VLOOKUP(F214,DECLARATIONS!C$5:D$292,2,FALSE)))</f>
        <v/>
      </c>
      <c r="I214" s="186">
        <f>IF(LOWER(LEFT(G214,1))="n",1,VLOOKUP(G214,ScoringTable!D$2:I$95,6))</f>
        <v>0</v>
      </c>
      <c r="J214" s="186" t="str" cm="1">
        <f t="array" ref="J214">IF(OR(ISBLANK(G214),G214=0), "", IF(NOT(ISNUMBER(G214)), "Not a valid distance", IF(E214="","", IF(RIGHT(E214)="B", _xlfn.IFS(G214&lt;Data!$Z$9,"...",G214&lt;Data!$AA$9,"Stage 1",G214&lt;Data!$AB$9,"Stage 2",G214&lt;Data!$AC$9,"Stage 3",G214&lt;Data!$AD$9,"Stage 4",G214&lt;Data!$AE$9,"Stage 5",G214&lt;Data!$AF$9,"Stage 6",G214&lt;Data!$AG$9,"Stage 7",G214&lt;Data!$AH$9,"Stage 8",G214&gt;=Data!$AH$9,"Stage 9"), _xlfn.IFS(G214&lt;Data!$Z$20,"...",G214&lt;Data!$AA$20,"Stage 1",G214&lt;Data!$AB$20,"Stage 2",G214&lt;Data!$AC$20,"Stage 3",G214&lt;Data!$AD$20,"Stage 4",G214&lt;Data!$AE$20,"Stage 5",G214&lt;Data!$AF$20,"Stage 6",G214&lt;Data!$AG$20,"Stage 7",G214&lt;Data!$AH$20,"Stage 8",G214&gt;=Data!$AH$20,"Stage 9")))))</f>
        <v/>
      </c>
      <c r="K214" s="266" t="str" cm="1">
        <f t="array" ref="K214">IFERROR(_xlfn.IFNA(
                      _xlfn.IFS(
                      G214="", "",
                      AND(E214="U9B",G214&gt;=Data!$AI$9), "U9 Boys record",
                      AND(E214="U11B",G214&gt;=Data!$AI$15), "U11 Boys record",
                      AND(E214="U9G",G214&gt;=Data!$AI$20), "U9 Girls record",
                      AND(E214="U11G",G214&gt;=Data!$AI$26), "U11 Girls record"
                       ),""), "")</f>
        <v/>
      </c>
    </row>
    <row r="215" spans="1:11" s="11" customFormat="1" ht="16" customHeight="1">
      <c r="A215" s="187" t="s">
        <v>127</v>
      </c>
      <c r="B215" s="188" t="str">
        <f>IF(ISNA(VLOOKUP($F215,DECLARATIONS!C$5:D$292,2,FALSE)),"",IF(VLOOKUP($F215,DECLARATIONS!C$5:D$292,2,FALSE)="","NOT DECLARED",IF(ISNA(_xlfn.TEXTBEFORE(VLOOKUP($F215,DECLARATIONS!C$5:D$292,2,FALSE)," ")),VLOOKUP($F215,DECLARATIONS!C$5:D$292,2,FALSE),_xlfn.TEXTBEFORE(VLOOKUP($F215,DECLARATIONS!C$5:D$292,2,FALSE)," "))))</f>
        <v/>
      </c>
      <c r="C215" s="188" t="str">
        <f>IF(ISNA(VLOOKUP($F215,DECLARATIONS!C$5:D$292,2,FALSE)),"",IF(VLOOKUP($F215,DECLARATIONS!C$5:D$292,2,FALSE)="","NOT DECLARED",IF(ISNA(_xlfn.TEXTAFTER(VLOOKUP($F215,DECLARATIONS!C$5:D$292,2,FALSE)," ")),VLOOKUP($F215,DECLARATIONS!C$5:D$292,2,FALSE),_xlfn.TEXTAFTER(VLOOKUP($F215,DECLARATIONS!C$5:D$292,2,FALSE)," "))))</f>
        <v/>
      </c>
      <c r="D215" s="188" t="str">
        <f>IF(ISNA(VLOOKUP($F215,DECLARATIONS!$C$5:$G$292,5,FALSE)),"",IF(VLOOKUP($F215,DECLARATIONS!$C$5:$G$292,5,FALSE)="","NOT DECLARED",VLOOKUP($F215,DECLARATIONS!$C$5:$G$292,5,FALSE)))</f>
        <v/>
      </c>
      <c r="E215" s="188" t="str">
        <f>IF(ISNA(VLOOKUP($F215,DECLARATIONS!$C$5:$F$292,4,FALSE)),"",IF(VLOOKUP($F215,DECLARATIONS!$C$5:$F$292,4,FALSE)="","NOT DECLARED",VLOOKUP($F215,DECLARATIONS!$C$5:$F$292,4,FALSE)&amp;LEFT(VLOOKUP($F215,DECLARATIONS!$C$5:$H$292,6,FALSE))))</f>
        <v/>
      </c>
      <c r="F215" s="91"/>
      <c r="G215" s="195"/>
      <c r="H215" s="188" t="str">
        <f>IF(ISNA(VLOOKUP(F215,DECLARATIONS!C$5:D$292,2,FALSE)),"",IF(VLOOKUP(F215,DECLARATIONS!C$5:D$292,2,FALSE)="","NOT DECLARED",VLOOKUP(F215,DECLARATIONS!C$5:D$292,2,FALSE)))</f>
        <v/>
      </c>
      <c r="I215" s="186">
        <f>IF(LOWER(LEFT(G215,1))="n",1,VLOOKUP(G215,ScoringTable!D$2:I$95,6))</f>
        <v>0</v>
      </c>
      <c r="J215" s="186" t="str" cm="1">
        <f t="array" ref="J215">IF(OR(ISBLANK(G215),G215=0), "", IF(NOT(ISNUMBER(G215)), "Not a valid distance", IF(E215="","", IF(RIGHT(E215)="B", _xlfn.IFS(G215&lt;Data!$Z$9,"...",G215&lt;Data!$AA$9,"Stage 1",G215&lt;Data!$AB$9,"Stage 2",G215&lt;Data!$AC$9,"Stage 3",G215&lt;Data!$AD$9,"Stage 4",G215&lt;Data!$AE$9,"Stage 5",G215&lt;Data!$AF$9,"Stage 6",G215&lt;Data!$AG$9,"Stage 7",G215&lt;Data!$AH$9,"Stage 8",G215&gt;=Data!$AH$9,"Stage 9"), _xlfn.IFS(G215&lt;Data!$Z$20,"...",G215&lt;Data!$AA$20,"Stage 1",G215&lt;Data!$AB$20,"Stage 2",G215&lt;Data!$AC$20,"Stage 3",G215&lt;Data!$AD$20,"Stage 4",G215&lt;Data!$AE$20,"Stage 5",G215&lt;Data!$AF$20,"Stage 6",G215&lt;Data!$AG$20,"Stage 7",G215&lt;Data!$AH$20,"Stage 8",G215&gt;=Data!$AH$20,"Stage 9")))))</f>
        <v/>
      </c>
      <c r="K215" s="266" t="str" cm="1">
        <f t="array" ref="K215">IFERROR(_xlfn.IFNA(
                      _xlfn.IFS(
                      G215="", "",
                      AND(E215="U9B",G215&gt;=Data!$AI$9), "U9 Boys record",
                      AND(E215="U11B",G215&gt;=Data!$AI$15), "U11 Boys record",
                      AND(E215="U9G",G215&gt;=Data!$AI$20), "U9 Girls record",
                      AND(E215="U11G",G215&gt;=Data!$AI$26), "U11 Girls record"
                       ),""), "")</f>
        <v/>
      </c>
    </row>
    <row r="216" spans="1:11" s="11" customFormat="1" ht="16" customHeight="1">
      <c r="A216" s="187" t="s">
        <v>127</v>
      </c>
      <c r="B216" s="188" t="str">
        <f>IF(ISNA(VLOOKUP($F216,DECLARATIONS!C$5:D$292,2,FALSE)),"",IF(VLOOKUP($F216,DECLARATIONS!C$5:D$292,2,FALSE)="","NOT DECLARED",IF(ISNA(_xlfn.TEXTBEFORE(VLOOKUP($F216,DECLARATIONS!C$5:D$292,2,FALSE)," ")),VLOOKUP($F216,DECLARATIONS!C$5:D$292,2,FALSE),_xlfn.TEXTBEFORE(VLOOKUP($F216,DECLARATIONS!C$5:D$292,2,FALSE)," "))))</f>
        <v/>
      </c>
      <c r="C216" s="188" t="str">
        <f>IF(ISNA(VLOOKUP($F216,DECLARATIONS!C$5:D$292,2,FALSE)),"",IF(VLOOKUP($F216,DECLARATIONS!C$5:D$292,2,FALSE)="","NOT DECLARED",IF(ISNA(_xlfn.TEXTAFTER(VLOOKUP($F216,DECLARATIONS!C$5:D$292,2,FALSE)," ")),VLOOKUP($F216,DECLARATIONS!C$5:D$292,2,FALSE),_xlfn.TEXTAFTER(VLOOKUP($F216,DECLARATIONS!C$5:D$292,2,FALSE)," "))))</f>
        <v/>
      </c>
      <c r="D216" s="188" t="str">
        <f>IF(ISNA(VLOOKUP($F216,DECLARATIONS!$C$5:$G$292,5,FALSE)),"",IF(VLOOKUP($F216,DECLARATIONS!$C$5:$G$292,5,FALSE)="","NOT DECLARED",VLOOKUP($F216,DECLARATIONS!$C$5:$G$292,5,FALSE)))</f>
        <v/>
      </c>
      <c r="E216" s="188" t="str">
        <f>IF(ISNA(VLOOKUP($F216,DECLARATIONS!$C$5:$F$292,4,FALSE)),"",IF(VLOOKUP($F216,DECLARATIONS!$C$5:$F$292,4,FALSE)="","NOT DECLARED",VLOOKUP($F216,DECLARATIONS!$C$5:$F$292,4,FALSE)&amp;LEFT(VLOOKUP($F216,DECLARATIONS!$C$5:$H$292,6,FALSE))))</f>
        <v/>
      </c>
      <c r="F216" s="91"/>
      <c r="G216" s="195"/>
      <c r="H216" s="188" t="str">
        <f>IF(ISNA(VLOOKUP(F216,DECLARATIONS!C$5:D$292,2,FALSE)),"",IF(VLOOKUP(F216,DECLARATIONS!C$5:D$292,2,FALSE)="","NOT DECLARED",VLOOKUP(F216,DECLARATIONS!C$5:D$292,2,FALSE)))</f>
        <v/>
      </c>
      <c r="I216" s="186">
        <f>IF(LOWER(LEFT(G216,1))="n",1,VLOOKUP(G216,ScoringTable!D$2:I$95,6))</f>
        <v>0</v>
      </c>
      <c r="J216" s="186" t="str" cm="1">
        <f t="array" ref="J216">IF(OR(ISBLANK(G216),G216=0), "", IF(NOT(ISNUMBER(G216)), "Not a valid distance", IF(E216="","", IF(RIGHT(E216)="B", _xlfn.IFS(G216&lt;Data!$Z$9,"...",G216&lt;Data!$AA$9,"Stage 1",G216&lt;Data!$AB$9,"Stage 2",G216&lt;Data!$AC$9,"Stage 3",G216&lt;Data!$AD$9,"Stage 4",G216&lt;Data!$AE$9,"Stage 5",G216&lt;Data!$AF$9,"Stage 6",G216&lt;Data!$AG$9,"Stage 7",G216&lt;Data!$AH$9,"Stage 8",G216&gt;=Data!$AH$9,"Stage 9"), _xlfn.IFS(G216&lt;Data!$Z$20,"...",G216&lt;Data!$AA$20,"Stage 1",G216&lt;Data!$AB$20,"Stage 2",G216&lt;Data!$AC$20,"Stage 3",G216&lt;Data!$AD$20,"Stage 4",G216&lt;Data!$AE$20,"Stage 5",G216&lt;Data!$AF$20,"Stage 6",G216&lt;Data!$AG$20,"Stage 7",G216&lt;Data!$AH$20,"Stage 8",G216&gt;=Data!$AH$20,"Stage 9")))))</f>
        <v/>
      </c>
      <c r="K216" s="266" t="str" cm="1">
        <f t="array" ref="K216">IFERROR(_xlfn.IFNA(
                      _xlfn.IFS(
                      G216="", "",
                      AND(E216="U9B",G216&gt;=Data!$AI$9), "U9 Boys record",
                      AND(E216="U11B",G216&gt;=Data!$AI$15), "U11 Boys record",
                      AND(E216="U9G",G216&gt;=Data!$AI$20), "U9 Girls record",
                      AND(E216="U11G",G216&gt;=Data!$AI$26), "U11 Girls record"
                       ),""), "")</f>
        <v/>
      </c>
    </row>
    <row r="217" spans="1:11" s="11" customFormat="1" ht="16" customHeight="1">
      <c r="A217" s="187" t="s">
        <v>127</v>
      </c>
      <c r="B217" s="188" t="str">
        <f>IF(ISNA(VLOOKUP($F217,DECLARATIONS!C$5:D$292,2,FALSE)),"",IF(VLOOKUP($F217,DECLARATIONS!C$5:D$292,2,FALSE)="","NOT DECLARED",IF(ISNA(_xlfn.TEXTBEFORE(VLOOKUP($F217,DECLARATIONS!C$5:D$292,2,FALSE)," ")),VLOOKUP($F217,DECLARATIONS!C$5:D$292,2,FALSE),_xlfn.TEXTBEFORE(VLOOKUP($F217,DECLARATIONS!C$5:D$292,2,FALSE)," "))))</f>
        <v/>
      </c>
      <c r="C217" s="188" t="str">
        <f>IF(ISNA(VLOOKUP($F217,DECLARATIONS!C$5:D$292,2,FALSE)),"",IF(VLOOKUP($F217,DECLARATIONS!C$5:D$292,2,FALSE)="","NOT DECLARED",IF(ISNA(_xlfn.TEXTAFTER(VLOOKUP($F217,DECLARATIONS!C$5:D$292,2,FALSE)," ")),VLOOKUP($F217,DECLARATIONS!C$5:D$292,2,FALSE),_xlfn.TEXTAFTER(VLOOKUP($F217,DECLARATIONS!C$5:D$292,2,FALSE)," "))))</f>
        <v/>
      </c>
      <c r="D217" s="188" t="str">
        <f>IF(ISNA(VLOOKUP($F217,DECLARATIONS!$C$5:$G$292,5,FALSE)),"",IF(VLOOKUP($F217,DECLARATIONS!$C$5:$G$292,5,FALSE)="","NOT DECLARED",VLOOKUP($F217,DECLARATIONS!$C$5:$G$292,5,FALSE)))</f>
        <v/>
      </c>
      <c r="E217" s="188" t="str">
        <f>IF(ISNA(VLOOKUP($F217,DECLARATIONS!$C$5:$F$292,4,FALSE)),"",IF(VLOOKUP($F217,DECLARATIONS!$C$5:$F$292,4,FALSE)="","NOT DECLARED",VLOOKUP($F217,DECLARATIONS!$C$5:$F$292,4,FALSE)&amp;LEFT(VLOOKUP($F217,DECLARATIONS!$C$5:$H$292,6,FALSE))))</f>
        <v/>
      </c>
      <c r="F217" s="91"/>
      <c r="G217" s="195"/>
      <c r="H217" s="188" t="str">
        <f>IF(ISNA(VLOOKUP(F217,DECLARATIONS!C$5:D$292,2,FALSE)),"",IF(VLOOKUP(F217,DECLARATIONS!C$5:D$292,2,FALSE)="","NOT DECLARED",VLOOKUP(F217,DECLARATIONS!C$5:D$292,2,FALSE)))</f>
        <v/>
      </c>
      <c r="I217" s="186">
        <f>IF(LOWER(LEFT(G217,1))="n",1,VLOOKUP(G217,ScoringTable!D$2:I$95,6))</f>
        <v>0</v>
      </c>
      <c r="J217" s="186" t="str" cm="1">
        <f t="array" ref="J217">IF(OR(ISBLANK(G217),G217=0), "", IF(NOT(ISNUMBER(G217)), "Not a valid distance", IF(E217="","", IF(RIGHT(E217)="B", _xlfn.IFS(G217&lt;Data!$Z$9,"...",G217&lt;Data!$AA$9,"Stage 1",G217&lt;Data!$AB$9,"Stage 2",G217&lt;Data!$AC$9,"Stage 3",G217&lt;Data!$AD$9,"Stage 4",G217&lt;Data!$AE$9,"Stage 5",G217&lt;Data!$AF$9,"Stage 6",G217&lt;Data!$AG$9,"Stage 7",G217&lt;Data!$AH$9,"Stage 8",G217&gt;=Data!$AH$9,"Stage 9"), _xlfn.IFS(G217&lt;Data!$Z$20,"...",G217&lt;Data!$AA$20,"Stage 1",G217&lt;Data!$AB$20,"Stage 2",G217&lt;Data!$AC$20,"Stage 3",G217&lt;Data!$AD$20,"Stage 4",G217&lt;Data!$AE$20,"Stage 5",G217&lt;Data!$AF$20,"Stage 6",G217&lt;Data!$AG$20,"Stage 7",G217&lt;Data!$AH$20,"Stage 8",G217&gt;=Data!$AH$20,"Stage 9")))))</f>
        <v/>
      </c>
      <c r="K217" s="266" t="str" cm="1">
        <f t="array" ref="K217">IFERROR(_xlfn.IFNA(
                      _xlfn.IFS(
                      G217="", "",
                      AND(E217="U9B",G217&gt;=Data!$AI$9), "U9 Boys record",
                      AND(E217="U11B",G217&gt;=Data!$AI$15), "U11 Boys record",
                      AND(E217="U9G",G217&gt;=Data!$AI$20), "U9 Girls record",
                      AND(E217="U11G",G217&gt;=Data!$AI$26), "U11 Girls record"
                       ),""), "")</f>
        <v/>
      </c>
    </row>
    <row r="218" spans="1:11" s="11" customFormat="1" ht="16" customHeight="1">
      <c r="A218" s="187" t="s">
        <v>127</v>
      </c>
      <c r="B218" s="188" t="str">
        <f>IF(ISNA(VLOOKUP($F218,DECLARATIONS!C$5:D$292,2,FALSE)),"",IF(VLOOKUP($F218,DECLARATIONS!C$5:D$292,2,FALSE)="","NOT DECLARED",IF(ISNA(_xlfn.TEXTBEFORE(VLOOKUP($F218,DECLARATIONS!C$5:D$292,2,FALSE)," ")),VLOOKUP($F218,DECLARATIONS!C$5:D$292,2,FALSE),_xlfn.TEXTBEFORE(VLOOKUP($F218,DECLARATIONS!C$5:D$292,2,FALSE)," "))))</f>
        <v/>
      </c>
      <c r="C218" s="188" t="str">
        <f>IF(ISNA(VLOOKUP($F218,DECLARATIONS!C$5:D$292,2,FALSE)),"",IF(VLOOKUP($F218,DECLARATIONS!C$5:D$292,2,FALSE)="","NOT DECLARED",IF(ISNA(_xlfn.TEXTAFTER(VLOOKUP($F218,DECLARATIONS!C$5:D$292,2,FALSE)," ")),VLOOKUP($F218,DECLARATIONS!C$5:D$292,2,FALSE),_xlfn.TEXTAFTER(VLOOKUP($F218,DECLARATIONS!C$5:D$292,2,FALSE)," "))))</f>
        <v/>
      </c>
      <c r="D218" s="188" t="str">
        <f>IF(ISNA(VLOOKUP($F218,DECLARATIONS!$C$5:$G$292,5,FALSE)),"",IF(VLOOKUP($F218,DECLARATIONS!$C$5:$G$292,5,FALSE)="","NOT DECLARED",VLOOKUP($F218,DECLARATIONS!$C$5:$G$292,5,FALSE)))</f>
        <v/>
      </c>
      <c r="E218" s="188" t="str">
        <f>IF(ISNA(VLOOKUP($F218,DECLARATIONS!$C$5:$F$292,4,FALSE)),"",IF(VLOOKUP($F218,DECLARATIONS!$C$5:$F$292,4,FALSE)="","NOT DECLARED",VLOOKUP($F218,DECLARATIONS!$C$5:$F$292,4,FALSE)&amp;LEFT(VLOOKUP($F218,DECLARATIONS!$C$5:$H$292,6,FALSE))))</f>
        <v/>
      </c>
      <c r="F218" s="91"/>
      <c r="G218" s="195"/>
      <c r="H218" s="188" t="str">
        <f>IF(ISNA(VLOOKUP(F218,DECLARATIONS!C$5:D$292,2,FALSE)),"",IF(VLOOKUP(F218,DECLARATIONS!C$5:D$292,2,FALSE)="","NOT DECLARED",VLOOKUP(F218,DECLARATIONS!C$5:D$292,2,FALSE)))</f>
        <v/>
      </c>
      <c r="I218" s="186">
        <f>IF(LOWER(LEFT(G218,1))="n",1,VLOOKUP(G218,ScoringTable!D$2:I$95,6))</f>
        <v>0</v>
      </c>
      <c r="J218" s="186" t="str" cm="1">
        <f t="array" ref="J218">IF(OR(ISBLANK(G218),G218=0), "", IF(NOT(ISNUMBER(G218)), "Not a valid distance", IF(E218="","", IF(RIGHT(E218)="B", _xlfn.IFS(G218&lt;Data!$Z$9,"...",G218&lt;Data!$AA$9,"Stage 1",G218&lt;Data!$AB$9,"Stage 2",G218&lt;Data!$AC$9,"Stage 3",G218&lt;Data!$AD$9,"Stage 4",G218&lt;Data!$AE$9,"Stage 5",G218&lt;Data!$AF$9,"Stage 6",G218&lt;Data!$AG$9,"Stage 7",G218&lt;Data!$AH$9,"Stage 8",G218&gt;=Data!$AH$9,"Stage 9"), _xlfn.IFS(G218&lt;Data!$Z$20,"...",G218&lt;Data!$AA$20,"Stage 1",G218&lt;Data!$AB$20,"Stage 2",G218&lt;Data!$AC$20,"Stage 3",G218&lt;Data!$AD$20,"Stage 4",G218&lt;Data!$AE$20,"Stage 5",G218&lt;Data!$AF$20,"Stage 6",G218&lt;Data!$AG$20,"Stage 7",G218&lt;Data!$AH$20,"Stage 8",G218&gt;=Data!$AH$20,"Stage 9")))))</f>
        <v/>
      </c>
      <c r="K218" s="266" t="str" cm="1">
        <f t="array" ref="K218">IFERROR(_xlfn.IFNA(
                      _xlfn.IFS(
                      G218="", "",
                      AND(E218="U9B",G218&gt;=Data!$AI$9), "U9 Boys record",
                      AND(E218="U11B",G218&gt;=Data!$AI$15), "U11 Boys record",
                      AND(E218="U9G",G218&gt;=Data!$AI$20), "U9 Girls record",
                      AND(E218="U11G",G218&gt;=Data!$AI$26), "U11 Girls record"
                       ),""), "")</f>
        <v/>
      </c>
    </row>
    <row r="219" spans="1:11" s="11" customFormat="1" ht="16" customHeight="1">
      <c r="A219" s="187" t="s">
        <v>127</v>
      </c>
      <c r="B219" s="188" t="str">
        <f>IF(ISNA(VLOOKUP($F219,DECLARATIONS!C$5:D$292,2,FALSE)),"",IF(VLOOKUP($F219,DECLARATIONS!C$5:D$292,2,FALSE)="","NOT DECLARED",IF(ISNA(_xlfn.TEXTBEFORE(VLOOKUP($F219,DECLARATIONS!C$5:D$292,2,FALSE)," ")),VLOOKUP($F219,DECLARATIONS!C$5:D$292,2,FALSE),_xlfn.TEXTBEFORE(VLOOKUP($F219,DECLARATIONS!C$5:D$292,2,FALSE)," "))))</f>
        <v/>
      </c>
      <c r="C219" s="188" t="str">
        <f>IF(ISNA(VLOOKUP($F219,DECLARATIONS!C$5:D$292,2,FALSE)),"",IF(VLOOKUP($F219,DECLARATIONS!C$5:D$292,2,FALSE)="","NOT DECLARED",IF(ISNA(_xlfn.TEXTAFTER(VLOOKUP($F219,DECLARATIONS!C$5:D$292,2,FALSE)," ")),VLOOKUP($F219,DECLARATIONS!C$5:D$292,2,FALSE),_xlfn.TEXTAFTER(VLOOKUP($F219,DECLARATIONS!C$5:D$292,2,FALSE)," "))))</f>
        <v/>
      </c>
      <c r="D219" s="188" t="str">
        <f>IF(ISNA(VLOOKUP($F219,DECLARATIONS!$C$5:$G$292,5,FALSE)),"",IF(VLOOKUP($F219,DECLARATIONS!$C$5:$G$292,5,FALSE)="","NOT DECLARED",VLOOKUP($F219,DECLARATIONS!$C$5:$G$292,5,FALSE)))</f>
        <v/>
      </c>
      <c r="E219" s="188" t="str">
        <f>IF(ISNA(VLOOKUP($F219,DECLARATIONS!$C$5:$F$292,4,FALSE)),"",IF(VLOOKUP($F219,DECLARATIONS!$C$5:$F$292,4,FALSE)="","NOT DECLARED",VLOOKUP($F219,DECLARATIONS!$C$5:$F$292,4,FALSE)&amp;LEFT(VLOOKUP($F219,DECLARATIONS!$C$5:$H$292,6,FALSE))))</f>
        <v/>
      </c>
      <c r="F219" s="91"/>
      <c r="G219" s="195"/>
      <c r="H219" s="188" t="str">
        <f>IF(ISNA(VLOOKUP(F219,DECLARATIONS!C$5:D$292,2,FALSE)),"",IF(VLOOKUP(F219,DECLARATIONS!C$5:D$292,2,FALSE)="","NOT DECLARED",VLOOKUP(F219,DECLARATIONS!C$5:D$292,2,FALSE)))</f>
        <v/>
      </c>
      <c r="I219" s="186">
        <f>IF(LOWER(LEFT(G219,1))="n",1,VLOOKUP(G219,ScoringTable!D$2:I$95,6))</f>
        <v>0</v>
      </c>
      <c r="J219" s="186" t="str" cm="1">
        <f t="array" ref="J219">IF(OR(ISBLANK(G219),G219=0), "", IF(NOT(ISNUMBER(G219)), "Not a valid distance", IF(E219="","", IF(RIGHT(E219)="B", _xlfn.IFS(G219&lt;Data!$Z$9,"...",G219&lt;Data!$AA$9,"Stage 1",G219&lt;Data!$AB$9,"Stage 2",G219&lt;Data!$AC$9,"Stage 3",G219&lt;Data!$AD$9,"Stage 4",G219&lt;Data!$AE$9,"Stage 5",G219&lt;Data!$AF$9,"Stage 6",G219&lt;Data!$AG$9,"Stage 7",G219&lt;Data!$AH$9,"Stage 8",G219&gt;=Data!$AH$9,"Stage 9"), _xlfn.IFS(G219&lt;Data!$Z$20,"...",G219&lt;Data!$AA$20,"Stage 1",G219&lt;Data!$AB$20,"Stage 2",G219&lt;Data!$AC$20,"Stage 3",G219&lt;Data!$AD$20,"Stage 4",G219&lt;Data!$AE$20,"Stage 5",G219&lt;Data!$AF$20,"Stage 6",G219&lt;Data!$AG$20,"Stage 7",G219&lt;Data!$AH$20,"Stage 8",G219&gt;=Data!$AH$20,"Stage 9")))))</f>
        <v/>
      </c>
      <c r="K219" s="266" t="str" cm="1">
        <f t="array" ref="K219">IFERROR(_xlfn.IFNA(
                      _xlfn.IFS(
                      G219="", "",
                      AND(E219="U9B",G219&gt;=Data!$AI$9), "U9 Boys record",
                      AND(E219="U11B",G219&gt;=Data!$AI$15), "U11 Boys record",
                      AND(E219="U9G",G219&gt;=Data!$AI$20), "U9 Girls record",
                      AND(E219="U11G",G219&gt;=Data!$AI$26), "U11 Girls record"
                       ),""), "")</f>
        <v/>
      </c>
    </row>
    <row r="220" spans="1:11" s="11" customFormat="1" ht="16" customHeight="1">
      <c r="A220" s="187" t="s">
        <v>127</v>
      </c>
      <c r="B220" s="188" t="str">
        <f>IF(ISNA(VLOOKUP($F220,DECLARATIONS!C$5:D$292,2,FALSE)),"",IF(VLOOKUP($F220,DECLARATIONS!C$5:D$292,2,FALSE)="","NOT DECLARED",IF(ISNA(_xlfn.TEXTBEFORE(VLOOKUP($F220,DECLARATIONS!C$5:D$292,2,FALSE)," ")),VLOOKUP($F220,DECLARATIONS!C$5:D$292,2,FALSE),_xlfn.TEXTBEFORE(VLOOKUP($F220,DECLARATIONS!C$5:D$292,2,FALSE)," "))))</f>
        <v/>
      </c>
      <c r="C220" s="188" t="str">
        <f>IF(ISNA(VLOOKUP($F220,DECLARATIONS!C$5:D$292,2,FALSE)),"",IF(VLOOKUP($F220,DECLARATIONS!C$5:D$292,2,FALSE)="","NOT DECLARED",IF(ISNA(_xlfn.TEXTAFTER(VLOOKUP($F220,DECLARATIONS!C$5:D$292,2,FALSE)," ")),VLOOKUP($F220,DECLARATIONS!C$5:D$292,2,FALSE),_xlfn.TEXTAFTER(VLOOKUP($F220,DECLARATIONS!C$5:D$292,2,FALSE)," "))))</f>
        <v/>
      </c>
      <c r="D220" s="188" t="str">
        <f>IF(ISNA(VLOOKUP($F220,DECLARATIONS!$C$5:$G$292,5,FALSE)),"",IF(VLOOKUP($F220,DECLARATIONS!$C$5:$G$292,5,FALSE)="","NOT DECLARED",VLOOKUP($F220,DECLARATIONS!$C$5:$G$292,5,FALSE)))</f>
        <v/>
      </c>
      <c r="E220" s="188" t="str">
        <f>IF(ISNA(VLOOKUP($F220,DECLARATIONS!$C$5:$F$292,4,FALSE)),"",IF(VLOOKUP($F220,DECLARATIONS!$C$5:$F$292,4,FALSE)="","NOT DECLARED",VLOOKUP($F220,DECLARATIONS!$C$5:$F$292,4,FALSE)&amp;LEFT(VLOOKUP($F220,DECLARATIONS!$C$5:$H$292,6,FALSE))))</f>
        <v/>
      </c>
      <c r="F220" s="91"/>
      <c r="G220" s="195"/>
      <c r="H220" s="188" t="str">
        <f>IF(ISNA(VLOOKUP(F220,DECLARATIONS!C$5:D$292,2,FALSE)),"",IF(VLOOKUP(F220,DECLARATIONS!C$5:D$292,2,FALSE)="","NOT DECLARED",VLOOKUP(F220,DECLARATIONS!C$5:D$292,2,FALSE)))</f>
        <v/>
      </c>
      <c r="I220" s="186">
        <f>IF(LOWER(LEFT(G220,1))="n",1,VLOOKUP(G220,ScoringTable!D$2:I$95,6))</f>
        <v>0</v>
      </c>
      <c r="J220" s="186" t="str" cm="1">
        <f t="array" ref="J220">IF(OR(ISBLANK(G220),G220=0), "", IF(NOT(ISNUMBER(G220)), "Not a valid distance", IF(E220="","", IF(RIGHT(E220)="B", _xlfn.IFS(G220&lt;Data!$Z$9,"...",G220&lt;Data!$AA$9,"Stage 1",G220&lt;Data!$AB$9,"Stage 2",G220&lt;Data!$AC$9,"Stage 3",G220&lt;Data!$AD$9,"Stage 4",G220&lt;Data!$AE$9,"Stage 5",G220&lt;Data!$AF$9,"Stage 6",G220&lt;Data!$AG$9,"Stage 7",G220&lt;Data!$AH$9,"Stage 8",G220&gt;=Data!$AH$9,"Stage 9"), _xlfn.IFS(G220&lt;Data!$Z$20,"...",G220&lt;Data!$AA$20,"Stage 1",G220&lt;Data!$AB$20,"Stage 2",G220&lt;Data!$AC$20,"Stage 3",G220&lt;Data!$AD$20,"Stage 4",G220&lt;Data!$AE$20,"Stage 5",G220&lt;Data!$AF$20,"Stage 6",G220&lt;Data!$AG$20,"Stage 7",G220&lt;Data!$AH$20,"Stage 8",G220&gt;=Data!$AH$20,"Stage 9")))))</f>
        <v/>
      </c>
      <c r="K220" s="266" t="str" cm="1">
        <f t="array" ref="K220">IFERROR(_xlfn.IFNA(
                      _xlfn.IFS(
                      G220="", "",
                      AND(E220="U9B",G220&gt;=Data!$AI$9), "U9 Boys record",
                      AND(E220="U11B",G220&gt;=Data!$AI$15), "U11 Boys record",
                      AND(E220="U9G",G220&gt;=Data!$AI$20), "U9 Girls record",
                      AND(E220="U11G",G220&gt;=Data!$AI$26), "U11 Girls record"
                       ),""), "")</f>
        <v/>
      </c>
    </row>
    <row r="221" spans="1:11" s="11" customFormat="1" ht="16" customHeight="1">
      <c r="A221" s="187" t="s">
        <v>127</v>
      </c>
      <c r="B221" s="188" t="str">
        <f>IF(ISNA(VLOOKUP($F221,DECLARATIONS!C$5:D$292,2,FALSE)),"",IF(VLOOKUP($F221,DECLARATIONS!C$5:D$292,2,FALSE)="","NOT DECLARED",IF(ISNA(_xlfn.TEXTBEFORE(VLOOKUP($F221,DECLARATIONS!C$5:D$292,2,FALSE)," ")),VLOOKUP($F221,DECLARATIONS!C$5:D$292,2,FALSE),_xlfn.TEXTBEFORE(VLOOKUP($F221,DECLARATIONS!C$5:D$292,2,FALSE)," "))))</f>
        <v/>
      </c>
      <c r="C221" s="188" t="str">
        <f>IF(ISNA(VLOOKUP($F221,DECLARATIONS!C$5:D$292,2,FALSE)),"",IF(VLOOKUP($F221,DECLARATIONS!C$5:D$292,2,FALSE)="","NOT DECLARED",IF(ISNA(_xlfn.TEXTAFTER(VLOOKUP($F221,DECLARATIONS!C$5:D$292,2,FALSE)," ")),VLOOKUP($F221,DECLARATIONS!C$5:D$292,2,FALSE),_xlfn.TEXTAFTER(VLOOKUP($F221,DECLARATIONS!C$5:D$292,2,FALSE)," "))))</f>
        <v/>
      </c>
      <c r="D221" s="188" t="str">
        <f>IF(ISNA(VLOOKUP($F221,DECLARATIONS!$C$5:$G$292,5,FALSE)),"",IF(VLOOKUP($F221,DECLARATIONS!$C$5:$G$292,5,FALSE)="","NOT DECLARED",VLOOKUP($F221,DECLARATIONS!$C$5:$G$292,5,FALSE)))</f>
        <v/>
      </c>
      <c r="E221" s="188" t="str">
        <f>IF(ISNA(VLOOKUP($F221,DECLARATIONS!$C$5:$F$292,4,FALSE)),"",IF(VLOOKUP($F221,DECLARATIONS!$C$5:$F$292,4,FALSE)="","NOT DECLARED",VLOOKUP($F221,DECLARATIONS!$C$5:$F$292,4,FALSE)&amp;LEFT(VLOOKUP($F221,DECLARATIONS!$C$5:$H$292,6,FALSE))))</f>
        <v/>
      </c>
      <c r="F221" s="91"/>
      <c r="G221" s="195"/>
      <c r="H221" s="188" t="str">
        <f>IF(ISNA(VLOOKUP(F221,DECLARATIONS!C$5:D$292,2,FALSE)),"",IF(VLOOKUP(F221,DECLARATIONS!C$5:D$292,2,FALSE)="","NOT DECLARED",VLOOKUP(F221,DECLARATIONS!C$5:D$292,2,FALSE)))</f>
        <v/>
      </c>
      <c r="I221" s="186">
        <f>IF(LOWER(LEFT(G221,1))="n",1,VLOOKUP(G221,ScoringTable!D$2:I$95,6))</f>
        <v>0</v>
      </c>
      <c r="J221" s="186" t="str" cm="1">
        <f t="array" ref="J221">IF(OR(ISBLANK(G221),G221=0), "", IF(NOT(ISNUMBER(G221)), "Not a valid distance", IF(E221="","", IF(RIGHT(E221)="B", _xlfn.IFS(G221&lt;Data!$Z$9,"...",G221&lt;Data!$AA$9,"Stage 1",G221&lt;Data!$AB$9,"Stage 2",G221&lt;Data!$AC$9,"Stage 3",G221&lt;Data!$AD$9,"Stage 4",G221&lt;Data!$AE$9,"Stage 5",G221&lt;Data!$AF$9,"Stage 6",G221&lt;Data!$AG$9,"Stage 7",G221&lt;Data!$AH$9,"Stage 8",G221&gt;=Data!$AH$9,"Stage 9"), _xlfn.IFS(G221&lt;Data!$Z$20,"...",G221&lt;Data!$AA$20,"Stage 1",G221&lt;Data!$AB$20,"Stage 2",G221&lt;Data!$AC$20,"Stage 3",G221&lt;Data!$AD$20,"Stage 4",G221&lt;Data!$AE$20,"Stage 5",G221&lt;Data!$AF$20,"Stage 6",G221&lt;Data!$AG$20,"Stage 7",G221&lt;Data!$AH$20,"Stage 8",G221&gt;=Data!$AH$20,"Stage 9")))))</f>
        <v/>
      </c>
      <c r="K221" s="266" t="str" cm="1">
        <f t="array" ref="K221">IFERROR(_xlfn.IFNA(
                      _xlfn.IFS(
                      G221="", "",
                      AND(E221="U9B",G221&gt;=Data!$AI$9), "U9 Boys record",
                      AND(E221="U11B",G221&gt;=Data!$AI$15), "U11 Boys record",
                      AND(E221="U9G",G221&gt;=Data!$AI$20), "U9 Girls record",
                      AND(E221="U11G",G221&gt;=Data!$AI$26), "U11 Girls record"
                       ),""), "")</f>
        <v/>
      </c>
    </row>
    <row r="222" spans="1:11" s="11" customFormat="1" ht="16" customHeight="1">
      <c r="A222" s="187" t="s">
        <v>127</v>
      </c>
      <c r="B222" s="188" t="str">
        <f>IF(ISNA(VLOOKUP($F222,DECLARATIONS!C$5:D$292,2,FALSE)),"",IF(VLOOKUP($F222,DECLARATIONS!C$5:D$292,2,FALSE)="","NOT DECLARED",IF(ISNA(_xlfn.TEXTBEFORE(VLOOKUP($F222,DECLARATIONS!C$5:D$292,2,FALSE)," ")),VLOOKUP($F222,DECLARATIONS!C$5:D$292,2,FALSE),_xlfn.TEXTBEFORE(VLOOKUP($F222,DECLARATIONS!C$5:D$292,2,FALSE)," "))))</f>
        <v/>
      </c>
      <c r="C222" s="188" t="str">
        <f>IF(ISNA(VLOOKUP($F222,DECLARATIONS!C$5:D$292,2,FALSE)),"",IF(VLOOKUP($F222,DECLARATIONS!C$5:D$292,2,FALSE)="","NOT DECLARED",IF(ISNA(_xlfn.TEXTAFTER(VLOOKUP($F222,DECLARATIONS!C$5:D$292,2,FALSE)," ")),VLOOKUP($F222,DECLARATIONS!C$5:D$292,2,FALSE),_xlfn.TEXTAFTER(VLOOKUP($F222,DECLARATIONS!C$5:D$292,2,FALSE)," "))))</f>
        <v/>
      </c>
      <c r="D222" s="188" t="str">
        <f>IF(ISNA(VLOOKUP($F222,DECLARATIONS!$C$5:$G$292,5,FALSE)),"",IF(VLOOKUP($F222,DECLARATIONS!$C$5:$G$292,5,FALSE)="","NOT DECLARED",VLOOKUP($F222,DECLARATIONS!$C$5:$G$292,5,FALSE)))</f>
        <v/>
      </c>
      <c r="E222" s="188" t="str">
        <f>IF(ISNA(VLOOKUP($F222,DECLARATIONS!$C$5:$F$292,4,FALSE)),"",IF(VLOOKUP($F222,DECLARATIONS!$C$5:$F$292,4,FALSE)="","NOT DECLARED",VLOOKUP($F222,DECLARATIONS!$C$5:$F$292,4,FALSE)&amp;LEFT(VLOOKUP($F222,DECLARATIONS!$C$5:$H$292,6,FALSE))))</f>
        <v/>
      </c>
      <c r="F222" s="91"/>
      <c r="G222" s="195"/>
      <c r="H222" s="188" t="str">
        <f>IF(ISNA(VLOOKUP(F222,DECLARATIONS!C$5:D$292,2,FALSE)),"",IF(VLOOKUP(F222,DECLARATIONS!C$5:D$292,2,FALSE)="","NOT DECLARED",VLOOKUP(F222,DECLARATIONS!C$5:D$292,2,FALSE)))</f>
        <v/>
      </c>
      <c r="I222" s="186">
        <f>IF(LOWER(LEFT(G222,1))="n",1,VLOOKUP(G222,ScoringTable!D$2:I$95,6))</f>
        <v>0</v>
      </c>
      <c r="J222" s="186" t="str" cm="1">
        <f t="array" ref="J222">IF(OR(ISBLANK(G222),G222=0), "", IF(NOT(ISNUMBER(G222)), "Not a valid distance", IF(E222="","", IF(RIGHT(E222)="B", _xlfn.IFS(G222&lt;Data!$Z$9,"...",G222&lt;Data!$AA$9,"Stage 1",G222&lt;Data!$AB$9,"Stage 2",G222&lt;Data!$AC$9,"Stage 3",G222&lt;Data!$AD$9,"Stage 4",G222&lt;Data!$AE$9,"Stage 5",G222&lt;Data!$AF$9,"Stage 6",G222&lt;Data!$AG$9,"Stage 7",G222&lt;Data!$AH$9,"Stage 8",G222&gt;=Data!$AH$9,"Stage 9"), _xlfn.IFS(G222&lt;Data!$Z$20,"...",G222&lt;Data!$AA$20,"Stage 1",G222&lt;Data!$AB$20,"Stage 2",G222&lt;Data!$AC$20,"Stage 3",G222&lt;Data!$AD$20,"Stage 4",G222&lt;Data!$AE$20,"Stage 5",G222&lt;Data!$AF$20,"Stage 6",G222&lt;Data!$AG$20,"Stage 7",G222&lt;Data!$AH$20,"Stage 8",G222&gt;=Data!$AH$20,"Stage 9")))))</f>
        <v/>
      </c>
      <c r="K222" s="266" t="str" cm="1">
        <f t="array" ref="K222">IFERROR(_xlfn.IFNA(
                      _xlfn.IFS(
                      G222="", "",
                      AND(E222="U9B",G222&gt;=Data!$AI$9), "U9 Boys record",
                      AND(E222="U11B",G222&gt;=Data!$AI$15), "U11 Boys record",
                      AND(E222="U9G",G222&gt;=Data!$AI$20), "U9 Girls record",
                      AND(E222="U11G",G222&gt;=Data!$AI$26), "U11 Girls record"
                       ),""), "")</f>
        <v/>
      </c>
    </row>
    <row r="223" spans="1:11" s="11" customFormat="1" ht="16" customHeight="1">
      <c r="A223" s="187" t="s">
        <v>127</v>
      </c>
      <c r="B223" s="188" t="str">
        <f>IF(ISNA(VLOOKUP($F223,DECLARATIONS!C$5:D$292,2,FALSE)),"",IF(VLOOKUP($F223,DECLARATIONS!C$5:D$292,2,FALSE)="","NOT DECLARED",IF(ISNA(_xlfn.TEXTBEFORE(VLOOKUP($F223,DECLARATIONS!C$5:D$292,2,FALSE)," ")),VLOOKUP($F223,DECLARATIONS!C$5:D$292,2,FALSE),_xlfn.TEXTBEFORE(VLOOKUP($F223,DECLARATIONS!C$5:D$292,2,FALSE)," "))))</f>
        <v/>
      </c>
      <c r="C223" s="188" t="str">
        <f>IF(ISNA(VLOOKUP($F223,DECLARATIONS!C$5:D$292,2,FALSE)),"",IF(VLOOKUP($F223,DECLARATIONS!C$5:D$292,2,FALSE)="","NOT DECLARED",IF(ISNA(_xlfn.TEXTAFTER(VLOOKUP($F223,DECLARATIONS!C$5:D$292,2,FALSE)," ")),VLOOKUP($F223,DECLARATIONS!C$5:D$292,2,FALSE),_xlfn.TEXTAFTER(VLOOKUP($F223,DECLARATIONS!C$5:D$292,2,FALSE)," "))))</f>
        <v/>
      </c>
      <c r="D223" s="188" t="str">
        <f>IF(ISNA(VLOOKUP($F223,DECLARATIONS!$C$5:$G$292,5,FALSE)),"",IF(VLOOKUP($F223,DECLARATIONS!$C$5:$G$292,5,FALSE)="","NOT DECLARED",VLOOKUP($F223,DECLARATIONS!$C$5:$G$292,5,FALSE)))</f>
        <v/>
      </c>
      <c r="E223" s="188" t="str">
        <f>IF(ISNA(VLOOKUP($F223,DECLARATIONS!$C$5:$F$292,4,FALSE)),"",IF(VLOOKUP($F223,DECLARATIONS!$C$5:$F$292,4,FALSE)="","NOT DECLARED",VLOOKUP($F223,DECLARATIONS!$C$5:$F$292,4,FALSE)&amp;LEFT(VLOOKUP($F223,DECLARATIONS!$C$5:$H$292,6,FALSE))))</f>
        <v/>
      </c>
      <c r="F223" s="91"/>
      <c r="G223" s="195"/>
      <c r="H223" s="188" t="str">
        <f>IF(ISNA(VLOOKUP(F223,DECLARATIONS!C$5:D$292,2,FALSE)),"",IF(VLOOKUP(F223,DECLARATIONS!C$5:D$292,2,FALSE)="","NOT DECLARED",VLOOKUP(F223,DECLARATIONS!C$5:D$292,2,FALSE)))</f>
        <v/>
      </c>
      <c r="I223" s="186">
        <f>IF(LOWER(LEFT(G223,1))="n",1,VLOOKUP(G223,ScoringTable!D$2:I$95,6))</f>
        <v>0</v>
      </c>
      <c r="J223" s="186" t="str" cm="1">
        <f t="array" ref="J223">IF(OR(ISBLANK(G223),G223=0), "", IF(NOT(ISNUMBER(G223)), "Not a valid distance", IF(E223="","", IF(RIGHT(E223)="B", _xlfn.IFS(G223&lt;Data!$Z$9,"...",G223&lt;Data!$AA$9,"Stage 1",G223&lt;Data!$AB$9,"Stage 2",G223&lt;Data!$AC$9,"Stage 3",G223&lt;Data!$AD$9,"Stage 4",G223&lt;Data!$AE$9,"Stage 5",G223&lt;Data!$AF$9,"Stage 6",G223&lt;Data!$AG$9,"Stage 7",G223&lt;Data!$AH$9,"Stage 8",G223&gt;=Data!$AH$9,"Stage 9"), _xlfn.IFS(G223&lt;Data!$Z$20,"...",G223&lt;Data!$AA$20,"Stage 1",G223&lt;Data!$AB$20,"Stage 2",G223&lt;Data!$AC$20,"Stage 3",G223&lt;Data!$AD$20,"Stage 4",G223&lt;Data!$AE$20,"Stage 5",G223&lt;Data!$AF$20,"Stage 6",G223&lt;Data!$AG$20,"Stage 7",G223&lt;Data!$AH$20,"Stage 8",G223&gt;=Data!$AH$20,"Stage 9")))))</f>
        <v/>
      </c>
      <c r="K223" s="266" t="str" cm="1">
        <f t="array" ref="K223">IFERROR(_xlfn.IFNA(
                      _xlfn.IFS(
                      G223="", "",
                      AND(E223="U9B",G223&gt;=Data!$AI$9), "U9 Boys record",
                      AND(E223="U11B",G223&gt;=Data!$AI$15), "U11 Boys record",
                      AND(E223="U9G",G223&gt;=Data!$AI$20), "U9 Girls record",
                      AND(E223="U11G",G223&gt;=Data!$AI$26), "U11 Girls record"
                       ),""), "")</f>
        <v/>
      </c>
    </row>
    <row r="224" spans="1:11" s="11" customFormat="1" ht="16" customHeight="1">
      <c r="A224" s="187" t="s">
        <v>127</v>
      </c>
      <c r="B224" s="188" t="str">
        <f>IF(ISNA(VLOOKUP($F224,DECLARATIONS!C$5:D$292,2,FALSE)),"",IF(VLOOKUP($F224,DECLARATIONS!C$5:D$292,2,FALSE)="","NOT DECLARED",IF(ISNA(_xlfn.TEXTBEFORE(VLOOKUP($F224,DECLARATIONS!C$5:D$292,2,FALSE)," ")),VLOOKUP($F224,DECLARATIONS!C$5:D$292,2,FALSE),_xlfn.TEXTBEFORE(VLOOKUP($F224,DECLARATIONS!C$5:D$292,2,FALSE)," "))))</f>
        <v/>
      </c>
      <c r="C224" s="188" t="str">
        <f>IF(ISNA(VLOOKUP($F224,DECLARATIONS!C$5:D$292,2,FALSE)),"",IF(VLOOKUP($F224,DECLARATIONS!C$5:D$292,2,FALSE)="","NOT DECLARED",IF(ISNA(_xlfn.TEXTAFTER(VLOOKUP($F224,DECLARATIONS!C$5:D$292,2,FALSE)," ")),VLOOKUP($F224,DECLARATIONS!C$5:D$292,2,FALSE),_xlfn.TEXTAFTER(VLOOKUP($F224,DECLARATIONS!C$5:D$292,2,FALSE)," "))))</f>
        <v/>
      </c>
      <c r="D224" s="188" t="str">
        <f>IF(ISNA(VLOOKUP($F224,DECLARATIONS!$C$5:$G$292,5,FALSE)),"",IF(VLOOKUP($F224,DECLARATIONS!$C$5:$G$292,5,FALSE)="","NOT DECLARED",VLOOKUP($F224,DECLARATIONS!$C$5:$G$292,5,FALSE)))</f>
        <v/>
      </c>
      <c r="E224" s="188" t="str">
        <f>IF(ISNA(VLOOKUP($F224,DECLARATIONS!$C$5:$F$292,4,FALSE)),"",IF(VLOOKUP($F224,DECLARATIONS!$C$5:$F$292,4,FALSE)="","NOT DECLARED",VLOOKUP($F224,DECLARATIONS!$C$5:$F$292,4,FALSE)&amp;LEFT(VLOOKUP($F224,DECLARATIONS!$C$5:$H$292,6,FALSE))))</f>
        <v/>
      </c>
      <c r="F224" s="91"/>
      <c r="G224" s="195"/>
      <c r="H224" s="188" t="str">
        <f>IF(ISNA(VLOOKUP(F224,DECLARATIONS!C$5:D$292,2,FALSE)),"",IF(VLOOKUP(F224,DECLARATIONS!C$5:D$292,2,FALSE)="","NOT DECLARED",VLOOKUP(F224,DECLARATIONS!C$5:D$292,2,FALSE)))</f>
        <v/>
      </c>
      <c r="I224" s="186">
        <f>IF(LOWER(LEFT(G224,1))="n",1,VLOOKUP(G224,ScoringTable!D$2:I$95,6))</f>
        <v>0</v>
      </c>
      <c r="J224" s="186" t="str" cm="1">
        <f t="array" ref="J224">IF(OR(ISBLANK(G224),G224=0), "", IF(NOT(ISNUMBER(G224)), "Not a valid distance", IF(E224="","", IF(RIGHT(E224)="B", _xlfn.IFS(G224&lt;Data!$Z$9,"...",G224&lt;Data!$AA$9,"Stage 1",G224&lt;Data!$AB$9,"Stage 2",G224&lt;Data!$AC$9,"Stage 3",G224&lt;Data!$AD$9,"Stage 4",G224&lt;Data!$AE$9,"Stage 5",G224&lt;Data!$AF$9,"Stage 6",G224&lt;Data!$AG$9,"Stage 7",G224&lt;Data!$AH$9,"Stage 8",G224&gt;=Data!$AH$9,"Stage 9"), _xlfn.IFS(G224&lt;Data!$Z$20,"...",G224&lt;Data!$AA$20,"Stage 1",G224&lt;Data!$AB$20,"Stage 2",G224&lt;Data!$AC$20,"Stage 3",G224&lt;Data!$AD$20,"Stage 4",G224&lt;Data!$AE$20,"Stage 5",G224&lt;Data!$AF$20,"Stage 6",G224&lt;Data!$AG$20,"Stage 7",G224&lt;Data!$AH$20,"Stage 8",G224&gt;=Data!$AH$20,"Stage 9")))))</f>
        <v/>
      </c>
      <c r="K224" s="266" t="str" cm="1">
        <f t="array" ref="K224">IFERROR(_xlfn.IFNA(
                      _xlfn.IFS(
                      G224="", "",
                      AND(E224="U9B",G224&gt;=Data!$AI$9), "U9 Boys record",
                      AND(E224="U11B",G224&gt;=Data!$AI$15), "U11 Boys record",
                      AND(E224="U9G",G224&gt;=Data!$AI$20), "U9 Girls record",
                      AND(E224="U11G",G224&gt;=Data!$AI$26), "U11 Girls record"
                       ),""), "")</f>
        <v/>
      </c>
    </row>
    <row r="225" spans="1:11" s="11" customFormat="1" ht="16" customHeight="1">
      <c r="A225" s="187" t="s">
        <v>127</v>
      </c>
      <c r="B225" s="188" t="str">
        <f>IF(ISNA(VLOOKUP($F225,DECLARATIONS!C$5:D$292,2,FALSE)),"",IF(VLOOKUP($F225,DECLARATIONS!C$5:D$292,2,FALSE)="","NOT DECLARED",IF(ISNA(_xlfn.TEXTBEFORE(VLOOKUP($F225,DECLARATIONS!C$5:D$292,2,FALSE)," ")),VLOOKUP($F225,DECLARATIONS!C$5:D$292,2,FALSE),_xlfn.TEXTBEFORE(VLOOKUP($F225,DECLARATIONS!C$5:D$292,2,FALSE)," "))))</f>
        <v/>
      </c>
      <c r="C225" s="188" t="str">
        <f>IF(ISNA(VLOOKUP($F225,DECLARATIONS!C$5:D$292,2,FALSE)),"",IF(VLOOKUP($F225,DECLARATIONS!C$5:D$292,2,FALSE)="","NOT DECLARED",IF(ISNA(_xlfn.TEXTAFTER(VLOOKUP($F225,DECLARATIONS!C$5:D$292,2,FALSE)," ")),VLOOKUP($F225,DECLARATIONS!C$5:D$292,2,FALSE),_xlfn.TEXTAFTER(VLOOKUP($F225,DECLARATIONS!C$5:D$292,2,FALSE)," "))))</f>
        <v/>
      </c>
      <c r="D225" s="188" t="str">
        <f>IF(ISNA(VLOOKUP($F225,DECLARATIONS!$C$5:$G$292,5,FALSE)),"",IF(VLOOKUP($F225,DECLARATIONS!$C$5:$G$292,5,FALSE)="","NOT DECLARED",VLOOKUP($F225,DECLARATIONS!$C$5:$G$292,5,FALSE)))</f>
        <v/>
      </c>
      <c r="E225" s="188" t="str">
        <f>IF(ISNA(VLOOKUP($F225,DECLARATIONS!$C$5:$F$292,4,FALSE)),"",IF(VLOOKUP($F225,DECLARATIONS!$C$5:$F$292,4,FALSE)="","NOT DECLARED",VLOOKUP($F225,DECLARATIONS!$C$5:$F$292,4,FALSE)&amp;LEFT(VLOOKUP($F225,DECLARATIONS!$C$5:$H$292,6,FALSE))))</f>
        <v/>
      </c>
      <c r="F225" s="91"/>
      <c r="G225" s="195"/>
      <c r="H225" s="188" t="str">
        <f>IF(ISNA(VLOOKUP(F225,DECLARATIONS!C$5:D$292,2,FALSE)),"",IF(VLOOKUP(F225,DECLARATIONS!C$5:D$292,2,FALSE)="","NOT DECLARED",VLOOKUP(F225,DECLARATIONS!C$5:D$292,2,FALSE)))</f>
        <v/>
      </c>
      <c r="I225" s="186">
        <f>IF(LOWER(LEFT(G225,1))="n",1,VLOOKUP(G225,ScoringTable!D$2:I$95,6))</f>
        <v>0</v>
      </c>
      <c r="J225" s="186" t="str" cm="1">
        <f t="array" ref="J225">IF(OR(ISBLANK(G225),G225=0), "", IF(NOT(ISNUMBER(G225)), "Not a valid distance", IF(E225="","", IF(RIGHT(E225)="B", _xlfn.IFS(G225&lt;Data!$Z$9,"...",G225&lt;Data!$AA$9,"Stage 1",G225&lt;Data!$AB$9,"Stage 2",G225&lt;Data!$AC$9,"Stage 3",G225&lt;Data!$AD$9,"Stage 4",G225&lt;Data!$AE$9,"Stage 5",G225&lt;Data!$AF$9,"Stage 6",G225&lt;Data!$AG$9,"Stage 7",G225&lt;Data!$AH$9,"Stage 8",G225&gt;=Data!$AH$9,"Stage 9"), _xlfn.IFS(G225&lt;Data!$Z$20,"...",G225&lt;Data!$AA$20,"Stage 1",G225&lt;Data!$AB$20,"Stage 2",G225&lt;Data!$AC$20,"Stage 3",G225&lt;Data!$AD$20,"Stage 4",G225&lt;Data!$AE$20,"Stage 5",G225&lt;Data!$AF$20,"Stage 6",G225&lt;Data!$AG$20,"Stage 7",G225&lt;Data!$AH$20,"Stage 8",G225&gt;=Data!$AH$20,"Stage 9")))))</f>
        <v/>
      </c>
      <c r="K225" s="266" t="str" cm="1">
        <f t="array" ref="K225">IFERROR(_xlfn.IFNA(
                      _xlfn.IFS(
                      G225="", "",
                      AND(E225="U9B",G225&gt;=Data!$AI$9), "U9 Boys record",
                      AND(E225="U11B",G225&gt;=Data!$AI$15), "U11 Boys record",
                      AND(E225="U9G",G225&gt;=Data!$AI$20), "U9 Girls record",
                      AND(E225="U11G",G225&gt;=Data!$AI$26), "U11 Girls record"
                       ),""), "")</f>
        <v/>
      </c>
    </row>
    <row r="226" spans="1:11" s="11" customFormat="1" ht="16" customHeight="1">
      <c r="A226" s="187" t="s">
        <v>127</v>
      </c>
      <c r="B226" s="188" t="str">
        <f>IF(ISNA(VLOOKUP($F226,DECLARATIONS!C$5:D$292,2,FALSE)),"",IF(VLOOKUP($F226,DECLARATIONS!C$5:D$292,2,FALSE)="","NOT DECLARED",IF(ISNA(_xlfn.TEXTBEFORE(VLOOKUP($F226,DECLARATIONS!C$5:D$292,2,FALSE)," ")),VLOOKUP($F226,DECLARATIONS!C$5:D$292,2,FALSE),_xlfn.TEXTBEFORE(VLOOKUP($F226,DECLARATIONS!C$5:D$292,2,FALSE)," "))))</f>
        <v/>
      </c>
      <c r="C226" s="188" t="str">
        <f>IF(ISNA(VLOOKUP($F226,DECLARATIONS!C$5:D$292,2,FALSE)),"",IF(VLOOKUP($F226,DECLARATIONS!C$5:D$292,2,FALSE)="","NOT DECLARED",IF(ISNA(_xlfn.TEXTAFTER(VLOOKUP($F226,DECLARATIONS!C$5:D$292,2,FALSE)," ")),VLOOKUP($F226,DECLARATIONS!C$5:D$292,2,FALSE),_xlfn.TEXTAFTER(VLOOKUP($F226,DECLARATIONS!C$5:D$292,2,FALSE)," "))))</f>
        <v/>
      </c>
      <c r="D226" s="188" t="str">
        <f>IF(ISNA(VLOOKUP($F226,DECLARATIONS!$C$5:$G$292,5,FALSE)),"",IF(VLOOKUP($F226,DECLARATIONS!$C$5:$G$292,5,FALSE)="","NOT DECLARED",VLOOKUP($F226,DECLARATIONS!$C$5:$G$292,5,FALSE)))</f>
        <v/>
      </c>
      <c r="E226" s="188" t="str">
        <f>IF(ISNA(VLOOKUP($F226,DECLARATIONS!$C$5:$F$292,4,FALSE)),"",IF(VLOOKUP($F226,DECLARATIONS!$C$5:$F$292,4,FALSE)="","NOT DECLARED",VLOOKUP($F226,DECLARATIONS!$C$5:$F$292,4,FALSE)&amp;LEFT(VLOOKUP($F226,DECLARATIONS!$C$5:$H$292,6,FALSE))))</f>
        <v/>
      </c>
      <c r="F226" s="91"/>
      <c r="G226" s="195"/>
      <c r="H226" s="188" t="str">
        <f>IF(ISNA(VLOOKUP(F226,DECLARATIONS!C$5:D$292,2,FALSE)),"",IF(VLOOKUP(F226,DECLARATIONS!C$5:D$292,2,FALSE)="","NOT DECLARED",VLOOKUP(F226,DECLARATIONS!C$5:D$292,2,FALSE)))</f>
        <v/>
      </c>
      <c r="I226" s="186">
        <f>IF(LOWER(LEFT(G226,1))="n",1,VLOOKUP(G226,ScoringTable!D$2:I$95,6))</f>
        <v>0</v>
      </c>
      <c r="J226" s="186" t="str" cm="1">
        <f t="array" ref="J226">IF(OR(ISBLANK(G226),G226=0), "", IF(NOT(ISNUMBER(G226)), "Not a valid distance", IF(E226="","", IF(RIGHT(E226)="B", _xlfn.IFS(G226&lt;Data!$Z$9,"...",G226&lt;Data!$AA$9,"Stage 1",G226&lt;Data!$AB$9,"Stage 2",G226&lt;Data!$AC$9,"Stage 3",G226&lt;Data!$AD$9,"Stage 4",G226&lt;Data!$AE$9,"Stage 5",G226&lt;Data!$AF$9,"Stage 6",G226&lt;Data!$AG$9,"Stage 7",G226&lt;Data!$AH$9,"Stage 8",G226&gt;=Data!$AH$9,"Stage 9"), _xlfn.IFS(G226&lt;Data!$Z$20,"...",G226&lt;Data!$AA$20,"Stage 1",G226&lt;Data!$AB$20,"Stage 2",G226&lt;Data!$AC$20,"Stage 3",G226&lt;Data!$AD$20,"Stage 4",G226&lt;Data!$AE$20,"Stage 5",G226&lt;Data!$AF$20,"Stage 6",G226&lt;Data!$AG$20,"Stage 7",G226&lt;Data!$AH$20,"Stage 8",G226&gt;=Data!$AH$20,"Stage 9")))))</f>
        <v/>
      </c>
      <c r="K226" s="266" t="str" cm="1">
        <f t="array" ref="K226">IFERROR(_xlfn.IFNA(
                      _xlfn.IFS(
                      G226="", "",
                      AND(E226="U9B",G226&gt;=Data!$AI$9), "U9 Boys record",
                      AND(E226="U11B",G226&gt;=Data!$AI$15), "U11 Boys record",
                      AND(E226="U9G",G226&gt;=Data!$AI$20), "U9 Girls record",
                      AND(E226="U11G",G226&gt;=Data!$AI$26), "U11 Girls record"
                       ),""), "")</f>
        <v/>
      </c>
    </row>
    <row r="227" spans="1:11" s="11" customFormat="1" ht="16" customHeight="1">
      <c r="A227" s="187" t="s">
        <v>127</v>
      </c>
      <c r="B227" s="188" t="str">
        <f>IF(ISNA(VLOOKUP($F227,DECLARATIONS!C$5:D$292,2,FALSE)),"",IF(VLOOKUP($F227,DECLARATIONS!C$5:D$292,2,FALSE)="","NOT DECLARED",IF(ISNA(_xlfn.TEXTBEFORE(VLOOKUP($F227,DECLARATIONS!C$5:D$292,2,FALSE)," ")),VLOOKUP($F227,DECLARATIONS!C$5:D$292,2,FALSE),_xlfn.TEXTBEFORE(VLOOKUP($F227,DECLARATIONS!C$5:D$292,2,FALSE)," "))))</f>
        <v/>
      </c>
      <c r="C227" s="188" t="str">
        <f>IF(ISNA(VLOOKUP($F227,DECLARATIONS!C$5:D$292,2,FALSE)),"",IF(VLOOKUP($F227,DECLARATIONS!C$5:D$292,2,FALSE)="","NOT DECLARED",IF(ISNA(_xlfn.TEXTAFTER(VLOOKUP($F227,DECLARATIONS!C$5:D$292,2,FALSE)," ")),VLOOKUP($F227,DECLARATIONS!C$5:D$292,2,FALSE),_xlfn.TEXTAFTER(VLOOKUP($F227,DECLARATIONS!C$5:D$292,2,FALSE)," "))))</f>
        <v/>
      </c>
      <c r="D227" s="188" t="str">
        <f>IF(ISNA(VLOOKUP($F227,DECLARATIONS!$C$5:$G$292,5,FALSE)),"",IF(VLOOKUP($F227,DECLARATIONS!$C$5:$G$292,5,FALSE)="","NOT DECLARED",VLOOKUP($F227,DECLARATIONS!$C$5:$G$292,5,FALSE)))</f>
        <v/>
      </c>
      <c r="E227" s="188" t="str">
        <f>IF(ISNA(VLOOKUP($F227,DECLARATIONS!$C$5:$F$292,4,FALSE)),"",IF(VLOOKUP($F227,DECLARATIONS!$C$5:$F$292,4,FALSE)="","NOT DECLARED",VLOOKUP($F227,DECLARATIONS!$C$5:$F$292,4,FALSE)&amp;LEFT(VLOOKUP($F227,DECLARATIONS!$C$5:$H$292,6,FALSE))))</f>
        <v/>
      </c>
      <c r="F227" s="91"/>
      <c r="G227" s="195"/>
      <c r="H227" s="188" t="str">
        <f>IF(ISNA(VLOOKUP(F227,DECLARATIONS!C$5:D$292,2,FALSE)),"",IF(VLOOKUP(F227,DECLARATIONS!C$5:D$292,2,FALSE)="","NOT DECLARED",VLOOKUP(F227,DECLARATIONS!C$5:D$292,2,FALSE)))</f>
        <v/>
      </c>
      <c r="I227" s="186">
        <f>IF(LOWER(LEFT(G227,1))="n",1,VLOOKUP(G227,ScoringTable!D$2:I$95,6))</f>
        <v>0</v>
      </c>
      <c r="J227" s="186" t="str" cm="1">
        <f t="array" ref="J227">IF(OR(ISBLANK(G227),G227=0), "", IF(NOT(ISNUMBER(G227)), "Not a valid distance", IF(E227="","", IF(RIGHT(E227)="B", _xlfn.IFS(G227&lt;Data!$Z$9,"...",G227&lt;Data!$AA$9,"Stage 1",G227&lt;Data!$AB$9,"Stage 2",G227&lt;Data!$AC$9,"Stage 3",G227&lt;Data!$AD$9,"Stage 4",G227&lt;Data!$AE$9,"Stage 5",G227&lt;Data!$AF$9,"Stage 6",G227&lt;Data!$AG$9,"Stage 7",G227&lt;Data!$AH$9,"Stage 8",G227&gt;=Data!$AH$9,"Stage 9"), _xlfn.IFS(G227&lt;Data!$Z$20,"...",G227&lt;Data!$AA$20,"Stage 1",G227&lt;Data!$AB$20,"Stage 2",G227&lt;Data!$AC$20,"Stage 3",G227&lt;Data!$AD$20,"Stage 4",G227&lt;Data!$AE$20,"Stage 5",G227&lt;Data!$AF$20,"Stage 6",G227&lt;Data!$AG$20,"Stage 7",G227&lt;Data!$AH$20,"Stage 8",G227&gt;=Data!$AH$20,"Stage 9")))))</f>
        <v/>
      </c>
      <c r="K227" s="266" t="str" cm="1">
        <f t="array" ref="K227">IFERROR(_xlfn.IFNA(
                      _xlfn.IFS(
                      G227="", "",
                      AND(E227="U9B",G227&gt;=Data!$AI$9), "U9 Boys record",
                      AND(E227="U11B",G227&gt;=Data!$AI$15), "U11 Boys record",
                      AND(E227="U9G",G227&gt;=Data!$AI$20), "U9 Girls record",
                      AND(E227="U11G",G227&gt;=Data!$AI$26), "U11 Girls record"
                       ),""), "")</f>
        <v/>
      </c>
    </row>
    <row r="228" spans="1:11" s="11" customFormat="1" ht="16" customHeight="1">
      <c r="A228" s="187" t="s">
        <v>127</v>
      </c>
      <c r="B228" s="188" t="str">
        <f>IF(ISNA(VLOOKUP($F228,DECLARATIONS!C$5:D$292,2,FALSE)),"",IF(VLOOKUP($F228,DECLARATIONS!C$5:D$292,2,FALSE)="","NOT DECLARED",IF(ISNA(_xlfn.TEXTBEFORE(VLOOKUP($F228,DECLARATIONS!C$5:D$292,2,FALSE)," ")),VLOOKUP($F228,DECLARATIONS!C$5:D$292,2,FALSE),_xlfn.TEXTBEFORE(VLOOKUP($F228,DECLARATIONS!C$5:D$292,2,FALSE)," "))))</f>
        <v/>
      </c>
      <c r="C228" s="188" t="str">
        <f>IF(ISNA(VLOOKUP($F228,DECLARATIONS!C$5:D$292,2,FALSE)),"",IF(VLOOKUP($F228,DECLARATIONS!C$5:D$292,2,FALSE)="","NOT DECLARED",IF(ISNA(_xlfn.TEXTAFTER(VLOOKUP($F228,DECLARATIONS!C$5:D$292,2,FALSE)," ")),VLOOKUP($F228,DECLARATIONS!C$5:D$292,2,FALSE),_xlfn.TEXTAFTER(VLOOKUP($F228,DECLARATIONS!C$5:D$292,2,FALSE)," "))))</f>
        <v/>
      </c>
      <c r="D228" s="188" t="str">
        <f>IF(ISNA(VLOOKUP($F228,DECLARATIONS!$C$5:$G$292,5,FALSE)),"",IF(VLOOKUP($F228,DECLARATIONS!$C$5:$G$292,5,FALSE)="","NOT DECLARED",VLOOKUP($F228,DECLARATIONS!$C$5:$G$292,5,FALSE)))</f>
        <v/>
      </c>
      <c r="E228" s="188" t="str">
        <f>IF(ISNA(VLOOKUP($F228,DECLARATIONS!$C$5:$F$292,4,FALSE)),"",IF(VLOOKUP($F228,DECLARATIONS!$C$5:$F$292,4,FALSE)="","NOT DECLARED",VLOOKUP($F228,DECLARATIONS!$C$5:$F$292,4,FALSE)&amp;LEFT(VLOOKUP($F228,DECLARATIONS!$C$5:$H$292,6,FALSE))))</f>
        <v/>
      </c>
      <c r="F228" s="91"/>
      <c r="G228" s="195"/>
      <c r="H228" s="188" t="str">
        <f>IF(ISNA(VLOOKUP(F228,DECLARATIONS!C$5:D$292,2,FALSE)),"",IF(VLOOKUP(F228,DECLARATIONS!C$5:D$292,2,FALSE)="","NOT DECLARED",VLOOKUP(F228,DECLARATIONS!C$5:D$292,2,FALSE)))</f>
        <v/>
      </c>
      <c r="I228" s="186">
        <f>IF(LOWER(LEFT(G228,1))="n",1,VLOOKUP(G228,ScoringTable!D$2:I$95,6))</f>
        <v>0</v>
      </c>
      <c r="J228" s="186" t="str" cm="1">
        <f t="array" ref="J228">IF(OR(ISBLANK(G228),G228=0), "", IF(NOT(ISNUMBER(G228)), "Not a valid distance", IF(E228="","", IF(RIGHT(E228)="B", _xlfn.IFS(G228&lt;Data!$Z$9,"...",G228&lt;Data!$AA$9,"Stage 1",G228&lt;Data!$AB$9,"Stage 2",G228&lt;Data!$AC$9,"Stage 3",G228&lt;Data!$AD$9,"Stage 4",G228&lt;Data!$AE$9,"Stage 5",G228&lt;Data!$AF$9,"Stage 6",G228&lt;Data!$AG$9,"Stage 7",G228&lt;Data!$AH$9,"Stage 8",G228&gt;=Data!$AH$9,"Stage 9"), _xlfn.IFS(G228&lt;Data!$Z$20,"...",G228&lt;Data!$AA$20,"Stage 1",G228&lt;Data!$AB$20,"Stage 2",G228&lt;Data!$AC$20,"Stage 3",G228&lt;Data!$AD$20,"Stage 4",G228&lt;Data!$AE$20,"Stage 5",G228&lt;Data!$AF$20,"Stage 6",G228&lt;Data!$AG$20,"Stage 7",G228&lt;Data!$AH$20,"Stage 8",G228&gt;=Data!$AH$20,"Stage 9")))))</f>
        <v/>
      </c>
      <c r="K228" s="266" t="str" cm="1">
        <f t="array" ref="K228">IFERROR(_xlfn.IFNA(
                      _xlfn.IFS(
                      G228="", "",
                      AND(E228="U9B",G228&gt;=Data!$AI$9), "U9 Boys record",
                      AND(E228="U11B",G228&gt;=Data!$AI$15), "U11 Boys record",
                      AND(E228="U9G",G228&gt;=Data!$AI$20), "U9 Girls record",
                      AND(E228="U11G",G228&gt;=Data!$AI$26), "U11 Girls record"
                       ),""), "")</f>
        <v/>
      </c>
    </row>
    <row r="229" spans="1:11" s="11" customFormat="1" ht="16" customHeight="1">
      <c r="A229" s="187" t="s">
        <v>127</v>
      </c>
      <c r="B229" s="188" t="str">
        <f>IF(ISNA(VLOOKUP($F229,DECLARATIONS!C$5:D$292,2,FALSE)),"",IF(VLOOKUP($F229,DECLARATIONS!C$5:D$292,2,FALSE)="","NOT DECLARED",IF(ISNA(_xlfn.TEXTBEFORE(VLOOKUP($F229,DECLARATIONS!C$5:D$292,2,FALSE)," ")),VLOOKUP($F229,DECLARATIONS!C$5:D$292,2,FALSE),_xlfn.TEXTBEFORE(VLOOKUP($F229,DECLARATIONS!C$5:D$292,2,FALSE)," "))))</f>
        <v/>
      </c>
      <c r="C229" s="188" t="str">
        <f>IF(ISNA(VLOOKUP($F229,DECLARATIONS!C$5:D$292,2,FALSE)),"",IF(VLOOKUP($F229,DECLARATIONS!C$5:D$292,2,FALSE)="","NOT DECLARED",IF(ISNA(_xlfn.TEXTAFTER(VLOOKUP($F229,DECLARATIONS!C$5:D$292,2,FALSE)," ")),VLOOKUP($F229,DECLARATIONS!C$5:D$292,2,FALSE),_xlfn.TEXTAFTER(VLOOKUP($F229,DECLARATIONS!C$5:D$292,2,FALSE)," "))))</f>
        <v/>
      </c>
      <c r="D229" s="188" t="str">
        <f>IF(ISNA(VLOOKUP($F229,DECLARATIONS!$C$5:$G$292,5,FALSE)),"",IF(VLOOKUP($F229,DECLARATIONS!$C$5:$G$292,5,FALSE)="","NOT DECLARED",VLOOKUP($F229,DECLARATIONS!$C$5:$G$292,5,FALSE)))</f>
        <v/>
      </c>
      <c r="E229" s="188" t="str">
        <f>IF(ISNA(VLOOKUP($F229,DECLARATIONS!$C$5:$F$292,4,FALSE)),"",IF(VLOOKUP($F229,DECLARATIONS!$C$5:$F$292,4,FALSE)="","NOT DECLARED",VLOOKUP($F229,DECLARATIONS!$C$5:$F$292,4,FALSE)&amp;LEFT(VLOOKUP($F229,DECLARATIONS!$C$5:$H$292,6,FALSE))))</f>
        <v/>
      </c>
      <c r="F229" s="91"/>
      <c r="G229" s="195"/>
      <c r="H229" s="188" t="str">
        <f>IF(ISNA(VLOOKUP(F229,DECLARATIONS!C$5:D$292,2,FALSE)),"",IF(VLOOKUP(F229,DECLARATIONS!C$5:D$292,2,FALSE)="","NOT DECLARED",VLOOKUP(F229,DECLARATIONS!C$5:D$292,2,FALSE)))</f>
        <v/>
      </c>
      <c r="I229" s="186">
        <f>IF(LOWER(LEFT(G229,1))="n",1,VLOOKUP(G229,ScoringTable!D$2:I$95,6))</f>
        <v>0</v>
      </c>
      <c r="J229" s="186" t="str" cm="1">
        <f t="array" ref="J229">IF(OR(ISBLANK(G229),G229=0), "", IF(NOT(ISNUMBER(G229)), "Not a valid distance", IF(E229="","", IF(RIGHT(E229)="B", _xlfn.IFS(G229&lt;Data!$Z$9,"...",G229&lt;Data!$AA$9,"Stage 1",G229&lt;Data!$AB$9,"Stage 2",G229&lt;Data!$AC$9,"Stage 3",G229&lt;Data!$AD$9,"Stage 4",G229&lt;Data!$AE$9,"Stage 5",G229&lt;Data!$AF$9,"Stage 6",G229&lt;Data!$AG$9,"Stage 7",G229&lt;Data!$AH$9,"Stage 8",G229&gt;=Data!$AH$9,"Stage 9"), _xlfn.IFS(G229&lt;Data!$Z$20,"...",G229&lt;Data!$AA$20,"Stage 1",G229&lt;Data!$AB$20,"Stage 2",G229&lt;Data!$AC$20,"Stage 3",G229&lt;Data!$AD$20,"Stage 4",G229&lt;Data!$AE$20,"Stage 5",G229&lt;Data!$AF$20,"Stage 6",G229&lt;Data!$AG$20,"Stage 7",G229&lt;Data!$AH$20,"Stage 8",G229&gt;=Data!$AH$20,"Stage 9")))))</f>
        <v/>
      </c>
      <c r="K229" s="266" t="str" cm="1">
        <f t="array" ref="K229">IFERROR(_xlfn.IFNA(
                      _xlfn.IFS(
                      G229="", "",
                      AND(E229="U9B",G229&gt;=Data!$AI$9), "U9 Boys record",
                      AND(E229="U11B",G229&gt;=Data!$AI$15), "U11 Boys record",
                      AND(E229="U9G",G229&gt;=Data!$AI$20), "U9 Girls record",
                      AND(E229="U11G",G229&gt;=Data!$AI$26), "U11 Girls record"
                       ),""), "")</f>
        <v/>
      </c>
    </row>
    <row r="230" spans="1:11" s="11" customFormat="1" ht="16" customHeight="1">
      <c r="A230" s="187" t="s">
        <v>127</v>
      </c>
      <c r="B230" s="188" t="str">
        <f>IF(ISNA(VLOOKUP($F230,DECLARATIONS!C$5:D$292,2,FALSE)),"",IF(VLOOKUP($F230,DECLARATIONS!C$5:D$292,2,FALSE)="","NOT DECLARED",IF(ISNA(_xlfn.TEXTBEFORE(VLOOKUP($F230,DECLARATIONS!C$5:D$292,2,FALSE)," ")),VLOOKUP($F230,DECLARATIONS!C$5:D$292,2,FALSE),_xlfn.TEXTBEFORE(VLOOKUP($F230,DECLARATIONS!C$5:D$292,2,FALSE)," "))))</f>
        <v/>
      </c>
      <c r="C230" s="188" t="str">
        <f>IF(ISNA(VLOOKUP($F230,DECLARATIONS!C$5:D$292,2,FALSE)),"",IF(VLOOKUP($F230,DECLARATIONS!C$5:D$292,2,FALSE)="","NOT DECLARED",IF(ISNA(_xlfn.TEXTAFTER(VLOOKUP($F230,DECLARATIONS!C$5:D$292,2,FALSE)," ")),VLOOKUP($F230,DECLARATIONS!C$5:D$292,2,FALSE),_xlfn.TEXTAFTER(VLOOKUP($F230,DECLARATIONS!C$5:D$292,2,FALSE)," "))))</f>
        <v/>
      </c>
      <c r="D230" s="188" t="str">
        <f>IF(ISNA(VLOOKUP($F230,DECLARATIONS!$C$5:$G$292,5,FALSE)),"",IF(VLOOKUP($F230,DECLARATIONS!$C$5:$G$292,5,FALSE)="","NOT DECLARED",VLOOKUP($F230,DECLARATIONS!$C$5:$G$292,5,FALSE)))</f>
        <v/>
      </c>
      <c r="E230" s="188" t="str">
        <f>IF(ISNA(VLOOKUP($F230,DECLARATIONS!$C$5:$F$292,4,FALSE)),"",IF(VLOOKUP($F230,DECLARATIONS!$C$5:$F$292,4,FALSE)="","NOT DECLARED",VLOOKUP($F230,DECLARATIONS!$C$5:$F$292,4,FALSE)&amp;LEFT(VLOOKUP($F230,DECLARATIONS!$C$5:$H$292,6,FALSE))))</f>
        <v/>
      </c>
      <c r="F230" s="91"/>
      <c r="G230" s="195"/>
      <c r="H230" s="188" t="str">
        <f>IF(ISNA(VLOOKUP(F230,DECLARATIONS!C$5:D$292,2,FALSE)),"",IF(VLOOKUP(F230,DECLARATIONS!C$5:D$292,2,FALSE)="","NOT DECLARED",VLOOKUP(F230,DECLARATIONS!C$5:D$292,2,FALSE)))</f>
        <v/>
      </c>
      <c r="I230" s="186">
        <f>IF(LOWER(LEFT(G230,1))="n",1,VLOOKUP(G230,ScoringTable!D$2:I$95,6))</f>
        <v>0</v>
      </c>
      <c r="J230" s="186" t="str" cm="1">
        <f t="array" ref="J230">IF(OR(ISBLANK(G230),G230=0), "", IF(NOT(ISNUMBER(G230)), "Not a valid distance", IF(E230="","", IF(RIGHT(E230)="B", _xlfn.IFS(G230&lt;Data!$Z$9,"...",G230&lt;Data!$AA$9,"Stage 1",G230&lt;Data!$AB$9,"Stage 2",G230&lt;Data!$AC$9,"Stage 3",G230&lt;Data!$AD$9,"Stage 4",G230&lt;Data!$AE$9,"Stage 5",G230&lt;Data!$AF$9,"Stage 6",G230&lt;Data!$AG$9,"Stage 7",G230&lt;Data!$AH$9,"Stage 8",G230&gt;=Data!$AH$9,"Stage 9"), _xlfn.IFS(G230&lt;Data!$Z$20,"...",G230&lt;Data!$AA$20,"Stage 1",G230&lt;Data!$AB$20,"Stage 2",G230&lt;Data!$AC$20,"Stage 3",G230&lt;Data!$AD$20,"Stage 4",G230&lt;Data!$AE$20,"Stage 5",G230&lt;Data!$AF$20,"Stage 6",G230&lt;Data!$AG$20,"Stage 7",G230&lt;Data!$AH$20,"Stage 8",G230&gt;=Data!$AH$20,"Stage 9")))))</f>
        <v/>
      </c>
      <c r="K230" s="266" t="str" cm="1">
        <f t="array" ref="K230">IFERROR(_xlfn.IFNA(
                      _xlfn.IFS(
                      G230="", "",
                      AND(E230="U9B",G230&gt;=Data!$AI$9), "U9 Boys record",
                      AND(E230="U11B",G230&gt;=Data!$AI$15), "U11 Boys record",
                      AND(E230="U9G",G230&gt;=Data!$AI$20), "U9 Girls record",
                      AND(E230="U11G",G230&gt;=Data!$AI$26), "U11 Girls record"
                       ),""), "")</f>
        <v/>
      </c>
    </row>
    <row r="231" spans="1:11" s="11" customFormat="1" ht="16" customHeight="1">
      <c r="A231" s="187" t="s">
        <v>127</v>
      </c>
      <c r="B231" s="188" t="str">
        <f>IF(ISNA(VLOOKUP($F231,DECLARATIONS!C$5:D$292,2,FALSE)),"",IF(VLOOKUP($F231,DECLARATIONS!C$5:D$292,2,FALSE)="","NOT DECLARED",IF(ISNA(_xlfn.TEXTBEFORE(VLOOKUP($F231,DECLARATIONS!C$5:D$292,2,FALSE)," ")),VLOOKUP($F231,DECLARATIONS!C$5:D$292,2,FALSE),_xlfn.TEXTBEFORE(VLOOKUP($F231,DECLARATIONS!C$5:D$292,2,FALSE)," "))))</f>
        <v/>
      </c>
      <c r="C231" s="188" t="str">
        <f>IF(ISNA(VLOOKUP($F231,DECLARATIONS!C$5:D$292,2,FALSE)),"",IF(VLOOKUP($F231,DECLARATIONS!C$5:D$292,2,FALSE)="","NOT DECLARED",IF(ISNA(_xlfn.TEXTAFTER(VLOOKUP($F231,DECLARATIONS!C$5:D$292,2,FALSE)," ")),VLOOKUP($F231,DECLARATIONS!C$5:D$292,2,FALSE),_xlfn.TEXTAFTER(VLOOKUP($F231,DECLARATIONS!C$5:D$292,2,FALSE)," "))))</f>
        <v/>
      </c>
      <c r="D231" s="188" t="str">
        <f>IF(ISNA(VLOOKUP($F231,DECLARATIONS!$C$5:$G$292,5,FALSE)),"",IF(VLOOKUP($F231,DECLARATIONS!$C$5:$G$292,5,FALSE)="","NOT DECLARED",VLOOKUP($F231,DECLARATIONS!$C$5:$G$292,5,FALSE)))</f>
        <v/>
      </c>
      <c r="E231" s="188" t="str">
        <f>IF(ISNA(VLOOKUP($F231,DECLARATIONS!$C$5:$F$292,4,FALSE)),"",IF(VLOOKUP($F231,DECLARATIONS!$C$5:$F$292,4,FALSE)="","NOT DECLARED",VLOOKUP($F231,DECLARATIONS!$C$5:$F$292,4,FALSE)&amp;LEFT(VLOOKUP($F231,DECLARATIONS!$C$5:$H$292,6,FALSE))))</f>
        <v/>
      </c>
      <c r="F231" s="91"/>
      <c r="G231" s="195"/>
      <c r="H231" s="188" t="str">
        <f>IF(ISNA(VLOOKUP(F231,DECLARATIONS!C$5:D$292,2,FALSE)),"",IF(VLOOKUP(F231,DECLARATIONS!C$5:D$292,2,FALSE)="","NOT DECLARED",VLOOKUP(F231,DECLARATIONS!C$5:D$292,2,FALSE)))</f>
        <v/>
      </c>
      <c r="I231" s="186">
        <f>IF(LOWER(LEFT(G231,1))="n",1,VLOOKUP(G231,ScoringTable!D$2:I$95,6))</f>
        <v>0</v>
      </c>
      <c r="J231" s="186" t="str" cm="1">
        <f t="array" ref="J231">IF(OR(ISBLANK(G231),G231=0), "", IF(NOT(ISNUMBER(G231)), "Not a valid distance", IF(E231="","", IF(RIGHT(E231)="B", _xlfn.IFS(G231&lt;Data!$Z$9,"...",G231&lt;Data!$AA$9,"Stage 1",G231&lt;Data!$AB$9,"Stage 2",G231&lt;Data!$AC$9,"Stage 3",G231&lt;Data!$AD$9,"Stage 4",G231&lt;Data!$AE$9,"Stage 5",G231&lt;Data!$AF$9,"Stage 6",G231&lt;Data!$AG$9,"Stage 7",G231&lt;Data!$AH$9,"Stage 8",G231&gt;=Data!$AH$9,"Stage 9"), _xlfn.IFS(G231&lt;Data!$Z$20,"...",G231&lt;Data!$AA$20,"Stage 1",G231&lt;Data!$AB$20,"Stage 2",G231&lt;Data!$AC$20,"Stage 3",G231&lt;Data!$AD$20,"Stage 4",G231&lt;Data!$AE$20,"Stage 5",G231&lt;Data!$AF$20,"Stage 6",G231&lt;Data!$AG$20,"Stage 7",G231&lt;Data!$AH$20,"Stage 8",G231&gt;=Data!$AH$20,"Stage 9")))))</f>
        <v/>
      </c>
      <c r="K231" s="266" t="str" cm="1">
        <f t="array" ref="K231">IFERROR(_xlfn.IFNA(
                      _xlfn.IFS(
                      G231="", "",
                      AND(E231="U9B",G231&gt;=Data!$AI$9), "U9 Boys record",
                      AND(E231="U11B",G231&gt;=Data!$AI$15), "U11 Boys record",
                      AND(E231="U9G",G231&gt;=Data!$AI$20), "U9 Girls record",
                      AND(E231="U11G",G231&gt;=Data!$AI$26), "U11 Girls record"
                       ),""), "")</f>
        <v/>
      </c>
    </row>
    <row r="232" spans="1:11" s="11" customFormat="1" ht="16" customHeight="1">
      <c r="A232" s="187" t="s">
        <v>127</v>
      </c>
      <c r="B232" s="188" t="str">
        <f>IF(ISNA(VLOOKUP($F232,DECLARATIONS!C$5:D$292,2,FALSE)),"",IF(VLOOKUP($F232,DECLARATIONS!C$5:D$292,2,FALSE)="","NOT DECLARED",IF(ISNA(_xlfn.TEXTBEFORE(VLOOKUP($F232,DECLARATIONS!C$5:D$292,2,FALSE)," ")),VLOOKUP($F232,DECLARATIONS!C$5:D$292,2,FALSE),_xlfn.TEXTBEFORE(VLOOKUP($F232,DECLARATIONS!C$5:D$292,2,FALSE)," "))))</f>
        <v/>
      </c>
      <c r="C232" s="188" t="str">
        <f>IF(ISNA(VLOOKUP($F232,DECLARATIONS!C$5:D$292,2,FALSE)),"",IF(VLOOKUP($F232,DECLARATIONS!C$5:D$292,2,FALSE)="","NOT DECLARED",IF(ISNA(_xlfn.TEXTAFTER(VLOOKUP($F232,DECLARATIONS!C$5:D$292,2,FALSE)," ")),VLOOKUP($F232,DECLARATIONS!C$5:D$292,2,FALSE),_xlfn.TEXTAFTER(VLOOKUP($F232,DECLARATIONS!C$5:D$292,2,FALSE)," "))))</f>
        <v/>
      </c>
      <c r="D232" s="188" t="str">
        <f>IF(ISNA(VLOOKUP($F232,DECLARATIONS!$C$5:$G$292,5,FALSE)),"",IF(VLOOKUP($F232,DECLARATIONS!$C$5:$G$292,5,FALSE)="","NOT DECLARED",VLOOKUP($F232,DECLARATIONS!$C$5:$G$292,5,FALSE)))</f>
        <v/>
      </c>
      <c r="E232" s="188" t="str">
        <f>IF(ISNA(VLOOKUP($F232,DECLARATIONS!$C$5:$F$292,4,FALSE)),"",IF(VLOOKUP($F232,DECLARATIONS!$C$5:$F$292,4,FALSE)="","NOT DECLARED",VLOOKUP($F232,DECLARATIONS!$C$5:$F$292,4,FALSE)&amp;LEFT(VLOOKUP($F232,DECLARATIONS!$C$5:$H$292,6,FALSE))))</f>
        <v/>
      </c>
      <c r="F232" s="91"/>
      <c r="G232" s="195"/>
      <c r="H232" s="188" t="str">
        <f>IF(ISNA(VLOOKUP(F232,DECLARATIONS!C$5:D$292,2,FALSE)),"",IF(VLOOKUP(F232,DECLARATIONS!C$5:D$292,2,FALSE)="","NOT DECLARED",VLOOKUP(F232,DECLARATIONS!C$5:D$292,2,FALSE)))</f>
        <v/>
      </c>
      <c r="I232" s="186">
        <f>IF(LOWER(LEFT(G232,1))="n",1,VLOOKUP(G232,ScoringTable!D$2:I$95,6))</f>
        <v>0</v>
      </c>
      <c r="J232" s="186" t="str" cm="1">
        <f t="array" ref="J232">IF(OR(ISBLANK(G232),G232=0), "", IF(NOT(ISNUMBER(G232)), "Not a valid distance", IF(E232="","", IF(RIGHT(E232)="B", _xlfn.IFS(G232&lt;Data!$Z$9,"...",G232&lt;Data!$AA$9,"Stage 1",G232&lt;Data!$AB$9,"Stage 2",G232&lt;Data!$AC$9,"Stage 3",G232&lt;Data!$AD$9,"Stage 4",G232&lt;Data!$AE$9,"Stage 5",G232&lt;Data!$AF$9,"Stage 6",G232&lt;Data!$AG$9,"Stage 7",G232&lt;Data!$AH$9,"Stage 8",G232&gt;=Data!$AH$9,"Stage 9"), _xlfn.IFS(G232&lt;Data!$Z$20,"...",G232&lt;Data!$AA$20,"Stage 1",G232&lt;Data!$AB$20,"Stage 2",G232&lt;Data!$AC$20,"Stage 3",G232&lt;Data!$AD$20,"Stage 4",G232&lt;Data!$AE$20,"Stage 5",G232&lt;Data!$AF$20,"Stage 6",G232&lt;Data!$AG$20,"Stage 7",G232&lt;Data!$AH$20,"Stage 8",G232&gt;=Data!$AH$20,"Stage 9")))))</f>
        <v/>
      </c>
      <c r="K232" s="266" t="str" cm="1">
        <f t="array" ref="K232">IFERROR(_xlfn.IFNA(
                      _xlfn.IFS(
                      G232="", "",
                      AND(E232="U9B",G232&gt;=Data!$AI$9), "U9 Boys record",
                      AND(E232="U11B",G232&gt;=Data!$AI$15), "U11 Boys record",
                      AND(E232="U9G",G232&gt;=Data!$AI$20), "U9 Girls record",
                      AND(E232="U11G",G232&gt;=Data!$AI$26), "U11 Girls record"
                       ),""), "")</f>
        <v/>
      </c>
    </row>
    <row r="233" spans="1:11" s="11" customFormat="1" ht="16" customHeight="1">
      <c r="A233" s="187" t="s">
        <v>127</v>
      </c>
      <c r="B233" s="188" t="str">
        <f>IF(ISNA(VLOOKUP($F233,DECLARATIONS!C$5:D$292,2,FALSE)),"",IF(VLOOKUP($F233,DECLARATIONS!C$5:D$292,2,FALSE)="","NOT DECLARED",IF(ISNA(_xlfn.TEXTBEFORE(VLOOKUP($F233,DECLARATIONS!C$5:D$292,2,FALSE)," ")),VLOOKUP($F233,DECLARATIONS!C$5:D$292,2,FALSE),_xlfn.TEXTBEFORE(VLOOKUP($F233,DECLARATIONS!C$5:D$292,2,FALSE)," "))))</f>
        <v/>
      </c>
      <c r="C233" s="188" t="str">
        <f>IF(ISNA(VLOOKUP($F233,DECLARATIONS!C$5:D$292,2,FALSE)),"",IF(VLOOKUP($F233,DECLARATIONS!C$5:D$292,2,FALSE)="","NOT DECLARED",IF(ISNA(_xlfn.TEXTAFTER(VLOOKUP($F233,DECLARATIONS!C$5:D$292,2,FALSE)," ")),VLOOKUP($F233,DECLARATIONS!C$5:D$292,2,FALSE),_xlfn.TEXTAFTER(VLOOKUP($F233,DECLARATIONS!C$5:D$292,2,FALSE)," "))))</f>
        <v/>
      </c>
      <c r="D233" s="188" t="str">
        <f>IF(ISNA(VLOOKUP($F233,DECLARATIONS!$C$5:$G$292,5,FALSE)),"",IF(VLOOKUP($F233,DECLARATIONS!$C$5:$G$292,5,FALSE)="","NOT DECLARED",VLOOKUP($F233,DECLARATIONS!$C$5:$G$292,5,FALSE)))</f>
        <v/>
      </c>
      <c r="E233" s="188" t="str">
        <f>IF(ISNA(VLOOKUP($F233,DECLARATIONS!$C$5:$F$292,4,FALSE)),"",IF(VLOOKUP($F233,DECLARATIONS!$C$5:$F$292,4,FALSE)="","NOT DECLARED",VLOOKUP($F233,DECLARATIONS!$C$5:$F$292,4,FALSE)&amp;LEFT(VLOOKUP($F233,DECLARATIONS!$C$5:$H$292,6,FALSE))))</f>
        <v/>
      </c>
      <c r="F233" s="91"/>
      <c r="G233" s="195"/>
      <c r="H233" s="188" t="str">
        <f>IF(ISNA(VLOOKUP(F233,DECLARATIONS!C$5:D$292,2,FALSE)),"",IF(VLOOKUP(F233,DECLARATIONS!C$5:D$292,2,FALSE)="","NOT DECLARED",VLOOKUP(F233,DECLARATIONS!C$5:D$292,2,FALSE)))</f>
        <v/>
      </c>
      <c r="I233" s="186">
        <f>IF(LOWER(LEFT(G233,1))="n",1,VLOOKUP(G233,ScoringTable!D$2:I$95,6))</f>
        <v>0</v>
      </c>
      <c r="J233" s="186" t="str" cm="1">
        <f t="array" ref="J233">IF(OR(ISBLANK(G233),G233=0), "", IF(NOT(ISNUMBER(G233)), "Not a valid distance", IF(E233="","", IF(RIGHT(E233)="B", _xlfn.IFS(G233&lt;Data!$Z$9,"...",G233&lt;Data!$AA$9,"Stage 1",G233&lt;Data!$AB$9,"Stage 2",G233&lt;Data!$AC$9,"Stage 3",G233&lt;Data!$AD$9,"Stage 4",G233&lt;Data!$AE$9,"Stage 5",G233&lt;Data!$AF$9,"Stage 6",G233&lt;Data!$AG$9,"Stage 7",G233&lt;Data!$AH$9,"Stage 8",G233&gt;=Data!$AH$9,"Stage 9"), _xlfn.IFS(G233&lt;Data!$Z$20,"...",G233&lt;Data!$AA$20,"Stage 1",G233&lt;Data!$AB$20,"Stage 2",G233&lt;Data!$AC$20,"Stage 3",G233&lt;Data!$AD$20,"Stage 4",G233&lt;Data!$AE$20,"Stage 5",G233&lt;Data!$AF$20,"Stage 6",G233&lt;Data!$AG$20,"Stage 7",G233&lt;Data!$AH$20,"Stage 8",G233&gt;=Data!$AH$20,"Stage 9")))))</f>
        <v/>
      </c>
      <c r="K233" s="266" t="str" cm="1">
        <f t="array" ref="K233">IFERROR(_xlfn.IFNA(
                      _xlfn.IFS(
                      G233="", "",
                      AND(E233="U9B",G233&gt;=Data!$AI$9), "U9 Boys record",
                      AND(E233="U11B",G233&gt;=Data!$AI$15), "U11 Boys record",
                      AND(E233="U9G",G233&gt;=Data!$AI$20), "U9 Girls record",
                      AND(E233="U11G",G233&gt;=Data!$AI$26), "U11 Girls record"
                       ),""), "")</f>
        <v/>
      </c>
    </row>
    <row r="234" spans="1:11" s="11" customFormat="1" ht="16" customHeight="1">
      <c r="A234" s="187" t="s">
        <v>127</v>
      </c>
      <c r="B234" s="188" t="str">
        <f>IF(ISNA(VLOOKUP($F234,DECLARATIONS!C$5:D$292,2,FALSE)),"",IF(VLOOKUP($F234,DECLARATIONS!C$5:D$292,2,FALSE)="","NOT DECLARED",IF(ISNA(_xlfn.TEXTBEFORE(VLOOKUP($F234,DECLARATIONS!C$5:D$292,2,FALSE)," ")),VLOOKUP($F234,DECLARATIONS!C$5:D$292,2,FALSE),_xlfn.TEXTBEFORE(VLOOKUP($F234,DECLARATIONS!C$5:D$292,2,FALSE)," "))))</f>
        <v/>
      </c>
      <c r="C234" s="188" t="str">
        <f>IF(ISNA(VLOOKUP($F234,DECLARATIONS!C$5:D$292,2,FALSE)),"",IF(VLOOKUP($F234,DECLARATIONS!C$5:D$292,2,FALSE)="","NOT DECLARED",IF(ISNA(_xlfn.TEXTAFTER(VLOOKUP($F234,DECLARATIONS!C$5:D$292,2,FALSE)," ")),VLOOKUP($F234,DECLARATIONS!C$5:D$292,2,FALSE),_xlfn.TEXTAFTER(VLOOKUP($F234,DECLARATIONS!C$5:D$292,2,FALSE)," "))))</f>
        <v/>
      </c>
      <c r="D234" s="188" t="str">
        <f>IF(ISNA(VLOOKUP($F234,DECLARATIONS!$C$5:$G$292,5,FALSE)),"",IF(VLOOKUP($F234,DECLARATIONS!$C$5:$G$292,5,FALSE)="","NOT DECLARED",VLOOKUP($F234,DECLARATIONS!$C$5:$G$292,5,FALSE)))</f>
        <v/>
      </c>
      <c r="E234" s="188" t="str">
        <f>IF(ISNA(VLOOKUP($F234,DECLARATIONS!$C$5:$F$292,4,FALSE)),"",IF(VLOOKUP($F234,DECLARATIONS!$C$5:$F$292,4,FALSE)="","NOT DECLARED",VLOOKUP($F234,DECLARATIONS!$C$5:$F$292,4,FALSE)&amp;LEFT(VLOOKUP($F234,DECLARATIONS!$C$5:$H$292,6,FALSE))))</f>
        <v/>
      </c>
      <c r="F234" s="91"/>
      <c r="G234" s="195"/>
      <c r="H234" s="188" t="str">
        <f>IF(ISNA(VLOOKUP(F234,DECLARATIONS!C$5:D$292,2,FALSE)),"",IF(VLOOKUP(F234,DECLARATIONS!C$5:D$292,2,FALSE)="","NOT DECLARED",VLOOKUP(F234,DECLARATIONS!C$5:D$292,2,FALSE)))</f>
        <v/>
      </c>
      <c r="I234" s="186">
        <f>IF(LOWER(LEFT(G234,1))="n",1,VLOOKUP(G234,ScoringTable!D$2:I$95,6))</f>
        <v>0</v>
      </c>
      <c r="J234" s="186" t="str" cm="1">
        <f t="array" ref="J234">IF(OR(ISBLANK(G234),G234=0), "", IF(NOT(ISNUMBER(G234)), "Not a valid distance", IF(E234="","", IF(RIGHT(E234)="B", _xlfn.IFS(G234&lt;Data!$Z$9,"...",G234&lt;Data!$AA$9,"Stage 1",G234&lt;Data!$AB$9,"Stage 2",G234&lt;Data!$AC$9,"Stage 3",G234&lt;Data!$AD$9,"Stage 4",G234&lt;Data!$AE$9,"Stage 5",G234&lt;Data!$AF$9,"Stage 6",G234&lt;Data!$AG$9,"Stage 7",G234&lt;Data!$AH$9,"Stage 8",G234&gt;=Data!$AH$9,"Stage 9"), _xlfn.IFS(G234&lt;Data!$Z$20,"...",G234&lt;Data!$AA$20,"Stage 1",G234&lt;Data!$AB$20,"Stage 2",G234&lt;Data!$AC$20,"Stage 3",G234&lt;Data!$AD$20,"Stage 4",G234&lt;Data!$AE$20,"Stage 5",G234&lt;Data!$AF$20,"Stage 6",G234&lt;Data!$AG$20,"Stage 7",G234&lt;Data!$AH$20,"Stage 8",G234&gt;=Data!$AH$20,"Stage 9")))))</f>
        <v/>
      </c>
      <c r="K234" s="266" t="str" cm="1">
        <f t="array" ref="K234">IFERROR(_xlfn.IFNA(
                      _xlfn.IFS(
                      G234="", "",
                      AND(E234="U9B",G234&gt;=Data!$AI$9), "U9 Boys record",
                      AND(E234="U11B",G234&gt;=Data!$AI$15), "U11 Boys record",
                      AND(E234="U9G",G234&gt;=Data!$AI$20), "U9 Girls record",
                      AND(E234="U11G",G234&gt;=Data!$AI$26), "U11 Girls record"
                       ),""), "")</f>
        <v/>
      </c>
    </row>
    <row r="235" spans="1:11" s="11" customFormat="1" ht="16" customHeight="1">
      <c r="A235" s="187" t="s">
        <v>127</v>
      </c>
      <c r="B235" s="188" t="str">
        <f>IF(ISNA(VLOOKUP($F235,DECLARATIONS!C$5:D$292,2,FALSE)),"",IF(VLOOKUP($F235,DECLARATIONS!C$5:D$292,2,FALSE)="","NOT DECLARED",IF(ISNA(_xlfn.TEXTBEFORE(VLOOKUP($F235,DECLARATIONS!C$5:D$292,2,FALSE)," ")),VLOOKUP($F235,DECLARATIONS!C$5:D$292,2,FALSE),_xlfn.TEXTBEFORE(VLOOKUP($F235,DECLARATIONS!C$5:D$292,2,FALSE)," "))))</f>
        <v/>
      </c>
      <c r="C235" s="188" t="str">
        <f>IF(ISNA(VLOOKUP($F235,DECLARATIONS!C$5:D$292,2,FALSE)),"",IF(VLOOKUP($F235,DECLARATIONS!C$5:D$292,2,FALSE)="","NOT DECLARED",IF(ISNA(_xlfn.TEXTAFTER(VLOOKUP($F235,DECLARATIONS!C$5:D$292,2,FALSE)," ")),VLOOKUP($F235,DECLARATIONS!C$5:D$292,2,FALSE),_xlfn.TEXTAFTER(VLOOKUP($F235,DECLARATIONS!C$5:D$292,2,FALSE)," "))))</f>
        <v/>
      </c>
      <c r="D235" s="188" t="str">
        <f>IF(ISNA(VLOOKUP($F235,DECLARATIONS!$C$5:$G$292,5,FALSE)),"",IF(VLOOKUP($F235,DECLARATIONS!$C$5:$G$292,5,FALSE)="","NOT DECLARED",VLOOKUP($F235,DECLARATIONS!$C$5:$G$292,5,FALSE)))</f>
        <v/>
      </c>
      <c r="E235" s="188" t="str">
        <f>IF(ISNA(VLOOKUP($F235,DECLARATIONS!$C$5:$F$292,4,FALSE)),"",IF(VLOOKUP($F235,DECLARATIONS!$C$5:$F$292,4,FALSE)="","NOT DECLARED",VLOOKUP($F235,DECLARATIONS!$C$5:$F$292,4,FALSE)&amp;LEFT(VLOOKUP($F235,DECLARATIONS!$C$5:$H$292,6,FALSE))))</f>
        <v/>
      </c>
      <c r="F235" s="91"/>
      <c r="G235" s="195"/>
      <c r="H235" s="188" t="str">
        <f>IF(ISNA(VLOOKUP(F235,DECLARATIONS!C$5:D$292,2,FALSE)),"",IF(VLOOKUP(F235,DECLARATIONS!C$5:D$292,2,FALSE)="","NOT DECLARED",VLOOKUP(F235,DECLARATIONS!C$5:D$292,2,FALSE)))</f>
        <v/>
      </c>
      <c r="I235" s="186">
        <f>IF(LOWER(LEFT(G235,1))="n",1,VLOOKUP(G235,ScoringTable!D$2:I$95,6))</f>
        <v>0</v>
      </c>
      <c r="J235" s="186" t="str" cm="1">
        <f t="array" ref="J235">IF(OR(ISBLANK(G235),G235=0), "", IF(NOT(ISNUMBER(G235)), "Not a valid distance", IF(E235="","", IF(RIGHT(E235)="B", _xlfn.IFS(G235&lt;Data!$Z$9,"...",G235&lt;Data!$AA$9,"Stage 1",G235&lt;Data!$AB$9,"Stage 2",G235&lt;Data!$AC$9,"Stage 3",G235&lt;Data!$AD$9,"Stage 4",G235&lt;Data!$AE$9,"Stage 5",G235&lt;Data!$AF$9,"Stage 6",G235&lt;Data!$AG$9,"Stage 7",G235&lt;Data!$AH$9,"Stage 8",G235&gt;=Data!$AH$9,"Stage 9"), _xlfn.IFS(G235&lt;Data!$Z$20,"...",G235&lt;Data!$AA$20,"Stage 1",G235&lt;Data!$AB$20,"Stage 2",G235&lt;Data!$AC$20,"Stage 3",G235&lt;Data!$AD$20,"Stage 4",G235&lt;Data!$AE$20,"Stage 5",G235&lt;Data!$AF$20,"Stage 6",G235&lt;Data!$AG$20,"Stage 7",G235&lt;Data!$AH$20,"Stage 8",G235&gt;=Data!$AH$20,"Stage 9")))))</f>
        <v/>
      </c>
      <c r="K235" s="266" t="str" cm="1">
        <f t="array" ref="K235">IFERROR(_xlfn.IFNA(
                      _xlfn.IFS(
                      G235="", "",
                      AND(E235="U9B",G235&gt;=Data!$AI$9), "U9 Boys record",
                      AND(E235="U11B",G235&gt;=Data!$AI$15), "U11 Boys record",
                      AND(E235="U9G",G235&gt;=Data!$AI$20), "U9 Girls record",
                      AND(E235="U11G",G235&gt;=Data!$AI$26), "U11 Girls record"
                       ),""), "")</f>
        <v/>
      </c>
    </row>
    <row r="236" spans="1:11" s="11" customFormat="1" ht="16" customHeight="1">
      <c r="A236" s="187" t="s">
        <v>127</v>
      </c>
      <c r="B236" s="188" t="str">
        <f>IF(ISNA(VLOOKUP($F236,DECLARATIONS!C$5:D$292,2,FALSE)),"",IF(VLOOKUP($F236,DECLARATIONS!C$5:D$292,2,FALSE)="","NOT DECLARED",IF(ISNA(_xlfn.TEXTBEFORE(VLOOKUP($F236,DECLARATIONS!C$5:D$292,2,FALSE)," ")),VLOOKUP($F236,DECLARATIONS!C$5:D$292,2,FALSE),_xlfn.TEXTBEFORE(VLOOKUP($F236,DECLARATIONS!C$5:D$292,2,FALSE)," "))))</f>
        <v/>
      </c>
      <c r="C236" s="188" t="str">
        <f>IF(ISNA(VLOOKUP($F236,DECLARATIONS!C$5:D$292,2,FALSE)),"",IF(VLOOKUP($F236,DECLARATIONS!C$5:D$292,2,FALSE)="","NOT DECLARED",IF(ISNA(_xlfn.TEXTAFTER(VLOOKUP($F236,DECLARATIONS!C$5:D$292,2,FALSE)," ")),VLOOKUP($F236,DECLARATIONS!C$5:D$292,2,FALSE),_xlfn.TEXTAFTER(VLOOKUP($F236,DECLARATIONS!C$5:D$292,2,FALSE)," "))))</f>
        <v/>
      </c>
      <c r="D236" s="188" t="str">
        <f>IF(ISNA(VLOOKUP($F236,DECLARATIONS!$C$5:$G$292,5,FALSE)),"",IF(VLOOKUP($F236,DECLARATIONS!$C$5:$G$292,5,FALSE)="","NOT DECLARED",VLOOKUP($F236,DECLARATIONS!$C$5:$G$292,5,FALSE)))</f>
        <v/>
      </c>
      <c r="E236" s="188" t="str">
        <f>IF(ISNA(VLOOKUP($F236,DECLARATIONS!$C$5:$F$292,4,FALSE)),"",IF(VLOOKUP($F236,DECLARATIONS!$C$5:$F$292,4,FALSE)="","NOT DECLARED",VLOOKUP($F236,DECLARATIONS!$C$5:$F$292,4,FALSE)&amp;LEFT(VLOOKUP($F236,DECLARATIONS!$C$5:$H$292,6,FALSE))))</f>
        <v/>
      </c>
      <c r="F236" s="91"/>
      <c r="G236" s="195"/>
      <c r="H236" s="188" t="str">
        <f>IF(ISNA(VLOOKUP(F236,DECLARATIONS!C$5:D$292,2,FALSE)),"",IF(VLOOKUP(F236,DECLARATIONS!C$5:D$292,2,FALSE)="","NOT DECLARED",VLOOKUP(F236,DECLARATIONS!C$5:D$292,2,FALSE)))</f>
        <v/>
      </c>
      <c r="I236" s="186">
        <f>IF(LOWER(LEFT(G236,1))="n",1,VLOOKUP(G236,ScoringTable!D$2:I$95,6))</f>
        <v>0</v>
      </c>
      <c r="J236" s="186" t="str" cm="1">
        <f t="array" ref="J236">IF(OR(ISBLANK(G236),G236=0), "", IF(NOT(ISNUMBER(G236)), "Not a valid distance", IF(E236="","", IF(RIGHT(E236)="B", _xlfn.IFS(G236&lt;Data!$Z$9,"...",G236&lt;Data!$AA$9,"Stage 1",G236&lt;Data!$AB$9,"Stage 2",G236&lt;Data!$AC$9,"Stage 3",G236&lt;Data!$AD$9,"Stage 4",G236&lt;Data!$AE$9,"Stage 5",G236&lt;Data!$AF$9,"Stage 6",G236&lt;Data!$AG$9,"Stage 7",G236&lt;Data!$AH$9,"Stage 8",G236&gt;=Data!$AH$9,"Stage 9"), _xlfn.IFS(G236&lt;Data!$Z$20,"...",G236&lt;Data!$AA$20,"Stage 1",G236&lt;Data!$AB$20,"Stage 2",G236&lt;Data!$AC$20,"Stage 3",G236&lt;Data!$AD$20,"Stage 4",G236&lt;Data!$AE$20,"Stage 5",G236&lt;Data!$AF$20,"Stage 6",G236&lt;Data!$AG$20,"Stage 7",G236&lt;Data!$AH$20,"Stage 8",G236&gt;=Data!$AH$20,"Stage 9")))))</f>
        <v/>
      </c>
      <c r="K236" s="266" t="str" cm="1">
        <f t="array" ref="K236">IFERROR(_xlfn.IFNA(
                      _xlfn.IFS(
                      G236="", "",
                      AND(E236="U9B",G236&gt;=Data!$AI$9), "U9 Boys record",
                      AND(E236="U11B",G236&gt;=Data!$AI$15), "U11 Boys record",
                      AND(E236="U9G",G236&gt;=Data!$AI$20), "U9 Girls record",
                      AND(E236="U11G",G236&gt;=Data!$AI$26), "U11 Girls record"
                       ),""), "")</f>
        <v/>
      </c>
    </row>
    <row r="237" spans="1:11" s="11" customFormat="1" ht="16" customHeight="1">
      <c r="A237" s="187" t="s">
        <v>127</v>
      </c>
      <c r="B237" s="188" t="str">
        <f>IF(ISNA(VLOOKUP($F237,DECLARATIONS!C$5:D$292,2,FALSE)),"",IF(VLOOKUP($F237,DECLARATIONS!C$5:D$292,2,FALSE)="","NOT DECLARED",IF(ISNA(_xlfn.TEXTBEFORE(VLOOKUP($F237,DECLARATIONS!C$5:D$292,2,FALSE)," ")),VLOOKUP($F237,DECLARATIONS!C$5:D$292,2,FALSE),_xlfn.TEXTBEFORE(VLOOKUP($F237,DECLARATIONS!C$5:D$292,2,FALSE)," "))))</f>
        <v/>
      </c>
      <c r="C237" s="188" t="str">
        <f>IF(ISNA(VLOOKUP($F237,DECLARATIONS!C$5:D$292,2,FALSE)),"",IF(VLOOKUP($F237,DECLARATIONS!C$5:D$292,2,FALSE)="","NOT DECLARED",IF(ISNA(_xlfn.TEXTAFTER(VLOOKUP($F237,DECLARATIONS!C$5:D$292,2,FALSE)," ")),VLOOKUP($F237,DECLARATIONS!C$5:D$292,2,FALSE),_xlfn.TEXTAFTER(VLOOKUP($F237,DECLARATIONS!C$5:D$292,2,FALSE)," "))))</f>
        <v/>
      </c>
      <c r="D237" s="188" t="str">
        <f>IF(ISNA(VLOOKUP($F237,DECLARATIONS!$C$5:$G$292,5,FALSE)),"",IF(VLOOKUP($F237,DECLARATIONS!$C$5:$G$292,5,FALSE)="","NOT DECLARED",VLOOKUP($F237,DECLARATIONS!$C$5:$G$292,5,FALSE)))</f>
        <v/>
      </c>
      <c r="E237" s="188" t="str">
        <f>IF(ISNA(VLOOKUP($F237,DECLARATIONS!$C$5:$F$292,4,FALSE)),"",IF(VLOOKUP($F237,DECLARATIONS!$C$5:$F$292,4,FALSE)="","NOT DECLARED",VLOOKUP($F237,DECLARATIONS!$C$5:$F$292,4,FALSE)&amp;LEFT(VLOOKUP($F237,DECLARATIONS!$C$5:$H$292,6,FALSE))))</f>
        <v/>
      </c>
      <c r="F237" s="91"/>
      <c r="G237" s="195"/>
      <c r="H237" s="188" t="str">
        <f>IF(ISNA(VLOOKUP(F237,DECLARATIONS!C$5:D$292,2,FALSE)),"",IF(VLOOKUP(F237,DECLARATIONS!C$5:D$292,2,FALSE)="","NOT DECLARED",VLOOKUP(F237,DECLARATIONS!C$5:D$292,2,FALSE)))</f>
        <v/>
      </c>
      <c r="I237" s="186">
        <f>IF(LOWER(LEFT(G237,1))="n",1,VLOOKUP(G237,ScoringTable!D$2:I$95,6))</f>
        <v>0</v>
      </c>
      <c r="J237" s="186" t="str" cm="1">
        <f t="array" ref="J237">IF(OR(ISBLANK(G237),G237=0), "", IF(NOT(ISNUMBER(G237)), "Not a valid distance", IF(E237="","", IF(RIGHT(E237)="B", _xlfn.IFS(G237&lt;Data!$Z$9,"...",G237&lt;Data!$AA$9,"Stage 1",G237&lt;Data!$AB$9,"Stage 2",G237&lt;Data!$AC$9,"Stage 3",G237&lt;Data!$AD$9,"Stage 4",G237&lt;Data!$AE$9,"Stage 5",G237&lt;Data!$AF$9,"Stage 6",G237&lt;Data!$AG$9,"Stage 7",G237&lt;Data!$AH$9,"Stage 8",G237&gt;=Data!$AH$9,"Stage 9"), _xlfn.IFS(G237&lt;Data!$Z$20,"...",G237&lt;Data!$AA$20,"Stage 1",G237&lt;Data!$AB$20,"Stage 2",G237&lt;Data!$AC$20,"Stage 3",G237&lt;Data!$AD$20,"Stage 4",G237&lt;Data!$AE$20,"Stage 5",G237&lt;Data!$AF$20,"Stage 6",G237&lt;Data!$AG$20,"Stage 7",G237&lt;Data!$AH$20,"Stage 8",G237&gt;=Data!$AH$20,"Stage 9")))))</f>
        <v/>
      </c>
      <c r="K237" s="266" t="str" cm="1">
        <f t="array" ref="K237">IFERROR(_xlfn.IFNA(
                      _xlfn.IFS(
                      G237="", "",
                      AND(E237="U9B",G237&gt;=Data!$AI$9), "U9 Boys record",
                      AND(E237="U11B",G237&gt;=Data!$AI$15), "U11 Boys record",
                      AND(E237="U9G",G237&gt;=Data!$AI$20), "U9 Girls record",
                      AND(E237="U11G",G237&gt;=Data!$AI$26), "U11 Girls record"
                       ),""), "")</f>
        <v/>
      </c>
    </row>
    <row r="238" spans="1:11" s="11" customFormat="1" ht="16" customHeight="1">
      <c r="A238" s="187" t="s">
        <v>127</v>
      </c>
      <c r="B238" s="188" t="str">
        <f>IF(ISNA(VLOOKUP($F238,DECLARATIONS!C$5:D$292,2,FALSE)),"",IF(VLOOKUP($F238,DECLARATIONS!C$5:D$292,2,FALSE)="","NOT DECLARED",IF(ISNA(_xlfn.TEXTBEFORE(VLOOKUP($F238,DECLARATIONS!C$5:D$292,2,FALSE)," ")),VLOOKUP($F238,DECLARATIONS!C$5:D$292,2,FALSE),_xlfn.TEXTBEFORE(VLOOKUP($F238,DECLARATIONS!C$5:D$292,2,FALSE)," "))))</f>
        <v/>
      </c>
      <c r="C238" s="188" t="str">
        <f>IF(ISNA(VLOOKUP($F238,DECLARATIONS!C$5:D$292,2,FALSE)),"",IF(VLOOKUP($F238,DECLARATIONS!C$5:D$292,2,FALSE)="","NOT DECLARED",IF(ISNA(_xlfn.TEXTAFTER(VLOOKUP($F238,DECLARATIONS!C$5:D$292,2,FALSE)," ")),VLOOKUP($F238,DECLARATIONS!C$5:D$292,2,FALSE),_xlfn.TEXTAFTER(VLOOKUP($F238,DECLARATIONS!C$5:D$292,2,FALSE)," "))))</f>
        <v/>
      </c>
      <c r="D238" s="188" t="str">
        <f>IF(ISNA(VLOOKUP($F238,DECLARATIONS!$C$5:$G$292,5,FALSE)),"",IF(VLOOKUP($F238,DECLARATIONS!$C$5:$G$292,5,FALSE)="","NOT DECLARED",VLOOKUP($F238,DECLARATIONS!$C$5:$G$292,5,FALSE)))</f>
        <v/>
      </c>
      <c r="E238" s="188" t="str">
        <f>IF(ISNA(VLOOKUP($F238,DECLARATIONS!$C$5:$F$292,4,FALSE)),"",IF(VLOOKUP($F238,DECLARATIONS!$C$5:$F$292,4,FALSE)="","NOT DECLARED",VLOOKUP($F238,DECLARATIONS!$C$5:$F$292,4,FALSE)&amp;LEFT(VLOOKUP($F238,DECLARATIONS!$C$5:$H$292,6,FALSE))))</f>
        <v/>
      </c>
      <c r="F238" s="91"/>
      <c r="G238" s="195"/>
      <c r="H238" s="188" t="str">
        <f>IF(ISNA(VLOOKUP(F238,DECLARATIONS!C$5:D$292,2,FALSE)),"",IF(VLOOKUP(F238,DECLARATIONS!C$5:D$292,2,FALSE)="","NOT DECLARED",VLOOKUP(F238,DECLARATIONS!C$5:D$292,2,FALSE)))</f>
        <v/>
      </c>
      <c r="I238" s="186">
        <f>IF(LOWER(LEFT(G238,1))="n",1,VLOOKUP(G238,ScoringTable!D$2:I$95,6))</f>
        <v>0</v>
      </c>
      <c r="J238" s="186" t="str" cm="1">
        <f t="array" ref="J238">IF(OR(ISBLANK(G238),G238=0), "", IF(NOT(ISNUMBER(G238)), "Not a valid distance", IF(E238="","", IF(RIGHT(E238)="B", _xlfn.IFS(G238&lt;Data!$Z$9,"...",G238&lt;Data!$AA$9,"Stage 1",G238&lt;Data!$AB$9,"Stage 2",G238&lt;Data!$AC$9,"Stage 3",G238&lt;Data!$AD$9,"Stage 4",G238&lt;Data!$AE$9,"Stage 5",G238&lt;Data!$AF$9,"Stage 6",G238&lt;Data!$AG$9,"Stage 7",G238&lt;Data!$AH$9,"Stage 8",G238&gt;=Data!$AH$9,"Stage 9"), _xlfn.IFS(G238&lt;Data!$Z$20,"...",G238&lt;Data!$AA$20,"Stage 1",G238&lt;Data!$AB$20,"Stage 2",G238&lt;Data!$AC$20,"Stage 3",G238&lt;Data!$AD$20,"Stage 4",G238&lt;Data!$AE$20,"Stage 5",G238&lt;Data!$AF$20,"Stage 6",G238&lt;Data!$AG$20,"Stage 7",G238&lt;Data!$AH$20,"Stage 8",G238&gt;=Data!$AH$20,"Stage 9")))))</f>
        <v/>
      </c>
      <c r="K238" s="266" t="str" cm="1">
        <f t="array" ref="K238">IFERROR(_xlfn.IFNA(
                      _xlfn.IFS(
                      G238="", "",
                      AND(E238="U9B",G238&gt;=Data!$AI$9), "U9 Boys record",
                      AND(E238="U11B",G238&gt;=Data!$AI$15), "U11 Boys record",
                      AND(E238="U9G",G238&gt;=Data!$AI$20), "U9 Girls record",
                      AND(E238="U11G",G238&gt;=Data!$AI$26), "U11 Girls record"
                       ),""), "")</f>
        <v/>
      </c>
    </row>
    <row r="239" spans="1:11" s="11" customFormat="1" ht="16" customHeight="1">
      <c r="A239" s="187" t="s">
        <v>127</v>
      </c>
      <c r="B239" s="188" t="str">
        <f>IF(ISNA(VLOOKUP($F239,DECLARATIONS!C$5:D$292,2,FALSE)),"",IF(VLOOKUP($F239,DECLARATIONS!C$5:D$292,2,FALSE)="","NOT DECLARED",IF(ISNA(_xlfn.TEXTBEFORE(VLOOKUP($F239,DECLARATIONS!C$5:D$292,2,FALSE)," ")),VLOOKUP($F239,DECLARATIONS!C$5:D$292,2,FALSE),_xlfn.TEXTBEFORE(VLOOKUP($F239,DECLARATIONS!C$5:D$292,2,FALSE)," "))))</f>
        <v/>
      </c>
      <c r="C239" s="188" t="str">
        <f>IF(ISNA(VLOOKUP($F239,DECLARATIONS!C$5:D$292,2,FALSE)),"",IF(VLOOKUP($F239,DECLARATIONS!C$5:D$292,2,FALSE)="","NOT DECLARED",IF(ISNA(_xlfn.TEXTAFTER(VLOOKUP($F239,DECLARATIONS!C$5:D$292,2,FALSE)," ")),VLOOKUP($F239,DECLARATIONS!C$5:D$292,2,FALSE),_xlfn.TEXTAFTER(VLOOKUP($F239,DECLARATIONS!C$5:D$292,2,FALSE)," "))))</f>
        <v/>
      </c>
      <c r="D239" s="188" t="str">
        <f>IF(ISNA(VLOOKUP($F239,DECLARATIONS!$C$5:$G$292,5,FALSE)),"",IF(VLOOKUP($F239,DECLARATIONS!$C$5:$G$292,5,FALSE)="","NOT DECLARED",VLOOKUP($F239,DECLARATIONS!$C$5:$G$292,5,FALSE)))</f>
        <v/>
      </c>
      <c r="E239" s="188" t="str">
        <f>IF(ISNA(VLOOKUP($F239,DECLARATIONS!$C$5:$F$292,4,FALSE)),"",IF(VLOOKUP($F239,DECLARATIONS!$C$5:$F$292,4,FALSE)="","NOT DECLARED",VLOOKUP($F239,DECLARATIONS!$C$5:$F$292,4,FALSE)&amp;LEFT(VLOOKUP($F239,DECLARATIONS!$C$5:$H$292,6,FALSE))))</f>
        <v/>
      </c>
      <c r="F239" s="91"/>
      <c r="G239" s="195"/>
      <c r="H239" s="188" t="str">
        <f>IF(ISNA(VLOOKUP(F239,DECLARATIONS!C$5:D$292,2,FALSE)),"",IF(VLOOKUP(F239,DECLARATIONS!C$5:D$292,2,FALSE)="","NOT DECLARED",VLOOKUP(F239,DECLARATIONS!C$5:D$292,2,FALSE)))</f>
        <v/>
      </c>
      <c r="I239" s="186">
        <f>IF(LOWER(LEFT(G239,1))="n",1,VLOOKUP(G239,ScoringTable!D$2:I$95,6))</f>
        <v>0</v>
      </c>
      <c r="J239" s="186" t="str" cm="1">
        <f t="array" ref="J239">IF(OR(ISBLANK(G239),G239=0), "", IF(NOT(ISNUMBER(G239)), "Not a valid distance", IF(E239="","", IF(RIGHT(E239)="B", _xlfn.IFS(G239&lt;Data!$Z$9,"...",G239&lt;Data!$AA$9,"Stage 1",G239&lt;Data!$AB$9,"Stage 2",G239&lt;Data!$AC$9,"Stage 3",G239&lt;Data!$AD$9,"Stage 4",G239&lt;Data!$AE$9,"Stage 5",G239&lt;Data!$AF$9,"Stage 6",G239&lt;Data!$AG$9,"Stage 7",G239&lt;Data!$AH$9,"Stage 8",G239&gt;=Data!$AH$9,"Stage 9"), _xlfn.IFS(G239&lt;Data!$Z$20,"...",G239&lt;Data!$AA$20,"Stage 1",G239&lt;Data!$AB$20,"Stage 2",G239&lt;Data!$AC$20,"Stage 3",G239&lt;Data!$AD$20,"Stage 4",G239&lt;Data!$AE$20,"Stage 5",G239&lt;Data!$AF$20,"Stage 6",G239&lt;Data!$AG$20,"Stage 7",G239&lt;Data!$AH$20,"Stage 8",G239&gt;=Data!$AH$20,"Stage 9")))))</f>
        <v/>
      </c>
      <c r="K239" s="266" t="str" cm="1">
        <f t="array" ref="K239">IFERROR(_xlfn.IFNA(
                      _xlfn.IFS(
                      G239="", "",
                      AND(E239="U9B",G239&gt;=Data!$AI$9), "U9 Boys record",
                      AND(E239="U11B",G239&gt;=Data!$AI$15), "U11 Boys record",
                      AND(E239="U9G",G239&gt;=Data!$AI$20), "U9 Girls record",
                      AND(E239="U11G",G239&gt;=Data!$AI$26), "U11 Girls record"
                       ),""), "")</f>
        <v/>
      </c>
    </row>
    <row r="240" spans="1:11" s="11" customFormat="1" ht="16" customHeight="1">
      <c r="A240" s="187" t="s">
        <v>127</v>
      </c>
      <c r="B240" s="188" t="str">
        <f>IF(ISNA(VLOOKUP($F240,DECLARATIONS!C$5:D$292,2,FALSE)),"",IF(VLOOKUP($F240,DECLARATIONS!C$5:D$292,2,FALSE)="","NOT DECLARED",IF(ISNA(_xlfn.TEXTBEFORE(VLOOKUP($F240,DECLARATIONS!C$5:D$292,2,FALSE)," ")),VLOOKUP($F240,DECLARATIONS!C$5:D$292,2,FALSE),_xlfn.TEXTBEFORE(VLOOKUP($F240,DECLARATIONS!C$5:D$292,2,FALSE)," "))))</f>
        <v/>
      </c>
      <c r="C240" s="188" t="str">
        <f>IF(ISNA(VLOOKUP($F240,DECLARATIONS!C$5:D$292,2,FALSE)),"",IF(VLOOKUP($F240,DECLARATIONS!C$5:D$292,2,FALSE)="","NOT DECLARED",IF(ISNA(_xlfn.TEXTAFTER(VLOOKUP($F240,DECLARATIONS!C$5:D$292,2,FALSE)," ")),VLOOKUP($F240,DECLARATIONS!C$5:D$292,2,FALSE),_xlfn.TEXTAFTER(VLOOKUP($F240,DECLARATIONS!C$5:D$292,2,FALSE)," "))))</f>
        <v/>
      </c>
      <c r="D240" s="188" t="str">
        <f>IF(ISNA(VLOOKUP($F240,DECLARATIONS!$C$5:$G$292,5,FALSE)),"",IF(VLOOKUP($F240,DECLARATIONS!$C$5:$G$292,5,FALSE)="","NOT DECLARED",VLOOKUP($F240,DECLARATIONS!$C$5:$G$292,5,FALSE)))</f>
        <v/>
      </c>
      <c r="E240" s="188" t="str">
        <f>IF(ISNA(VLOOKUP($F240,DECLARATIONS!$C$5:$F$292,4,FALSE)),"",IF(VLOOKUP($F240,DECLARATIONS!$C$5:$F$292,4,FALSE)="","NOT DECLARED",VLOOKUP($F240,DECLARATIONS!$C$5:$F$292,4,FALSE)&amp;LEFT(VLOOKUP($F240,DECLARATIONS!$C$5:$H$292,6,FALSE))))</f>
        <v/>
      </c>
      <c r="F240" s="91"/>
      <c r="G240" s="195"/>
      <c r="H240" s="188" t="str">
        <f>IF(ISNA(VLOOKUP(F240,DECLARATIONS!C$5:D$292,2,FALSE)),"",IF(VLOOKUP(F240,DECLARATIONS!C$5:D$292,2,FALSE)="","NOT DECLARED",VLOOKUP(F240,DECLARATIONS!C$5:D$292,2,FALSE)))</f>
        <v/>
      </c>
      <c r="I240" s="186">
        <f>IF(LOWER(LEFT(G240,1))="n",1,VLOOKUP(G240,ScoringTable!D$2:I$95,6))</f>
        <v>0</v>
      </c>
      <c r="J240" s="186" t="str" cm="1">
        <f t="array" ref="J240">IF(OR(ISBLANK(G240),G240=0), "", IF(NOT(ISNUMBER(G240)), "Not a valid distance", IF(E240="","", IF(RIGHT(E240)="B", _xlfn.IFS(G240&lt;Data!$Z$9,"...",G240&lt;Data!$AA$9,"Stage 1",G240&lt;Data!$AB$9,"Stage 2",G240&lt;Data!$AC$9,"Stage 3",G240&lt;Data!$AD$9,"Stage 4",G240&lt;Data!$AE$9,"Stage 5",G240&lt;Data!$AF$9,"Stage 6",G240&lt;Data!$AG$9,"Stage 7",G240&lt;Data!$AH$9,"Stage 8",G240&gt;=Data!$AH$9,"Stage 9"), _xlfn.IFS(G240&lt;Data!$Z$20,"...",G240&lt;Data!$AA$20,"Stage 1",G240&lt;Data!$AB$20,"Stage 2",G240&lt;Data!$AC$20,"Stage 3",G240&lt;Data!$AD$20,"Stage 4",G240&lt;Data!$AE$20,"Stage 5",G240&lt;Data!$AF$20,"Stage 6",G240&lt;Data!$AG$20,"Stage 7",G240&lt;Data!$AH$20,"Stage 8",G240&gt;=Data!$AH$20,"Stage 9")))))</f>
        <v/>
      </c>
      <c r="K240" s="266" t="str" cm="1">
        <f t="array" ref="K240">IFERROR(_xlfn.IFNA(
                      _xlfn.IFS(
                      G240="", "",
                      AND(E240="U9B",G240&gt;=Data!$AI$9), "U9 Boys record",
                      AND(E240="U11B",G240&gt;=Data!$AI$15), "U11 Boys record",
                      AND(E240="U9G",G240&gt;=Data!$AI$20), "U9 Girls record",
                      AND(E240="U11G",G240&gt;=Data!$AI$26), "U11 Girls record"
                       ),""), "")</f>
        <v/>
      </c>
    </row>
    <row r="241" spans="1:11" s="11" customFormat="1" ht="16" customHeight="1">
      <c r="A241" s="187" t="s">
        <v>127</v>
      </c>
      <c r="B241" s="188" t="str">
        <f>IF(ISNA(VLOOKUP($F241,DECLARATIONS!C$5:D$292,2,FALSE)),"",IF(VLOOKUP($F241,DECLARATIONS!C$5:D$292,2,FALSE)="","NOT DECLARED",IF(ISNA(_xlfn.TEXTBEFORE(VLOOKUP($F241,DECLARATIONS!C$5:D$292,2,FALSE)," ")),VLOOKUP($F241,DECLARATIONS!C$5:D$292,2,FALSE),_xlfn.TEXTBEFORE(VLOOKUP($F241,DECLARATIONS!C$5:D$292,2,FALSE)," "))))</f>
        <v/>
      </c>
      <c r="C241" s="188" t="str">
        <f>IF(ISNA(VLOOKUP($F241,DECLARATIONS!C$5:D$292,2,FALSE)),"",IF(VLOOKUP($F241,DECLARATIONS!C$5:D$292,2,FALSE)="","NOT DECLARED",IF(ISNA(_xlfn.TEXTAFTER(VLOOKUP($F241,DECLARATIONS!C$5:D$292,2,FALSE)," ")),VLOOKUP($F241,DECLARATIONS!C$5:D$292,2,FALSE),_xlfn.TEXTAFTER(VLOOKUP($F241,DECLARATIONS!C$5:D$292,2,FALSE)," "))))</f>
        <v/>
      </c>
      <c r="D241" s="188" t="str">
        <f>IF(ISNA(VLOOKUP($F241,DECLARATIONS!$C$5:$G$292,5,FALSE)),"",IF(VLOOKUP($F241,DECLARATIONS!$C$5:$G$292,5,FALSE)="","NOT DECLARED",VLOOKUP($F241,DECLARATIONS!$C$5:$G$292,5,FALSE)))</f>
        <v/>
      </c>
      <c r="E241" s="188" t="str">
        <f>IF(ISNA(VLOOKUP($F241,DECLARATIONS!$C$5:$F$292,4,FALSE)),"",IF(VLOOKUP($F241,DECLARATIONS!$C$5:$F$292,4,FALSE)="","NOT DECLARED",VLOOKUP($F241,DECLARATIONS!$C$5:$F$292,4,FALSE)&amp;LEFT(VLOOKUP($F241,DECLARATIONS!$C$5:$H$292,6,FALSE))))</f>
        <v/>
      </c>
      <c r="F241" s="91"/>
      <c r="G241" s="195"/>
      <c r="H241" s="188" t="str">
        <f>IF(ISNA(VLOOKUP(F241,DECLARATIONS!C$5:D$292,2,FALSE)),"",IF(VLOOKUP(F241,DECLARATIONS!C$5:D$292,2,FALSE)="","NOT DECLARED",VLOOKUP(F241,DECLARATIONS!C$5:D$292,2,FALSE)))</f>
        <v/>
      </c>
      <c r="I241" s="186">
        <f>IF(LOWER(LEFT(G241,1))="n",1,VLOOKUP(G241,ScoringTable!D$2:I$95,6))</f>
        <v>0</v>
      </c>
      <c r="J241" s="186" t="str" cm="1">
        <f t="array" ref="J241">IF(OR(ISBLANK(G241),G241=0), "", IF(NOT(ISNUMBER(G241)), "Not a valid distance", IF(E241="","", IF(RIGHT(E241)="B", _xlfn.IFS(G241&lt;Data!$Z$9,"...",G241&lt;Data!$AA$9,"Stage 1",G241&lt;Data!$AB$9,"Stage 2",G241&lt;Data!$AC$9,"Stage 3",G241&lt;Data!$AD$9,"Stage 4",G241&lt;Data!$AE$9,"Stage 5",G241&lt;Data!$AF$9,"Stage 6",G241&lt;Data!$AG$9,"Stage 7",G241&lt;Data!$AH$9,"Stage 8",G241&gt;=Data!$AH$9,"Stage 9"), _xlfn.IFS(G241&lt;Data!$Z$20,"...",G241&lt;Data!$AA$20,"Stage 1",G241&lt;Data!$AB$20,"Stage 2",G241&lt;Data!$AC$20,"Stage 3",G241&lt;Data!$AD$20,"Stage 4",G241&lt;Data!$AE$20,"Stage 5",G241&lt;Data!$AF$20,"Stage 6",G241&lt;Data!$AG$20,"Stage 7",G241&lt;Data!$AH$20,"Stage 8",G241&gt;=Data!$AH$20,"Stage 9")))))</f>
        <v/>
      </c>
      <c r="K241" s="266" t="str" cm="1">
        <f t="array" ref="K241">IFERROR(_xlfn.IFNA(
                      _xlfn.IFS(
                      G241="", "",
                      AND(E241="U9B",G241&gt;=Data!$AI$9), "U9 Boys record",
                      AND(E241="U11B",G241&gt;=Data!$AI$15), "U11 Boys record",
                      AND(E241="U9G",G241&gt;=Data!$AI$20), "U9 Girls record",
                      AND(E241="U11G",G241&gt;=Data!$AI$26), "U11 Girls record"
                       ),""), "")</f>
        <v/>
      </c>
    </row>
    <row r="242" spans="1:11" s="11" customFormat="1" ht="16" customHeight="1">
      <c r="A242" s="187" t="s">
        <v>127</v>
      </c>
      <c r="B242" s="188" t="str">
        <f>IF(ISNA(VLOOKUP($F242,DECLARATIONS!C$5:D$292,2,FALSE)),"",IF(VLOOKUP($F242,DECLARATIONS!C$5:D$292,2,FALSE)="","NOT DECLARED",IF(ISNA(_xlfn.TEXTBEFORE(VLOOKUP($F242,DECLARATIONS!C$5:D$292,2,FALSE)," ")),VLOOKUP($F242,DECLARATIONS!C$5:D$292,2,FALSE),_xlfn.TEXTBEFORE(VLOOKUP($F242,DECLARATIONS!C$5:D$292,2,FALSE)," "))))</f>
        <v/>
      </c>
      <c r="C242" s="188" t="str">
        <f>IF(ISNA(VLOOKUP($F242,DECLARATIONS!C$5:D$292,2,FALSE)),"",IF(VLOOKUP($F242,DECLARATIONS!C$5:D$292,2,FALSE)="","NOT DECLARED",IF(ISNA(_xlfn.TEXTAFTER(VLOOKUP($F242,DECLARATIONS!C$5:D$292,2,FALSE)," ")),VLOOKUP($F242,DECLARATIONS!C$5:D$292,2,FALSE),_xlfn.TEXTAFTER(VLOOKUP($F242,DECLARATIONS!C$5:D$292,2,FALSE)," "))))</f>
        <v/>
      </c>
      <c r="D242" s="188" t="str">
        <f>IF(ISNA(VLOOKUP($F242,DECLARATIONS!$C$5:$G$292,5,FALSE)),"",IF(VLOOKUP($F242,DECLARATIONS!$C$5:$G$292,5,FALSE)="","NOT DECLARED",VLOOKUP($F242,DECLARATIONS!$C$5:$G$292,5,FALSE)))</f>
        <v/>
      </c>
      <c r="E242" s="188" t="str">
        <f>IF(ISNA(VLOOKUP($F242,DECLARATIONS!$C$5:$F$292,4,FALSE)),"",IF(VLOOKUP($F242,DECLARATIONS!$C$5:$F$292,4,FALSE)="","NOT DECLARED",VLOOKUP($F242,DECLARATIONS!$C$5:$F$292,4,FALSE)&amp;LEFT(VLOOKUP($F242,DECLARATIONS!$C$5:$H$292,6,FALSE))))</f>
        <v/>
      </c>
      <c r="F242" s="91"/>
      <c r="G242" s="195"/>
      <c r="H242" s="188" t="str">
        <f>IF(ISNA(VLOOKUP(F242,DECLARATIONS!C$5:D$292,2,FALSE)),"",IF(VLOOKUP(F242,DECLARATIONS!C$5:D$292,2,FALSE)="","NOT DECLARED",VLOOKUP(F242,DECLARATIONS!C$5:D$292,2,FALSE)))</f>
        <v/>
      </c>
      <c r="I242" s="186">
        <f>IF(LOWER(LEFT(G242,1))="n",1,VLOOKUP(G242,ScoringTable!D$2:I$95,6))</f>
        <v>0</v>
      </c>
      <c r="J242" s="186" t="str" cm="1">
        <f t="array" ref="J242">IF(OR(ISBLANK(G242),G242=0), "", IF(NOT(ISNUMBER(G242)), "Not a valid distance", IF(E242="","", IF(RIGHT(E242)="B", _xlfn.IFS(G242&lt;Data!$Z$9,"...",G242&lt;Data!$AA$9,"Stage 1",G242&lt;Data!$AB$9,"Stage 2",G242&lt;Data!$AC$9,"Stage 3",G242&lt;Data!$AD$9,"Stage 4",G242&lt;Data!$AE$9,"Stage 5",G242&lt;Data!$AF$9,"Stage 6",G242&lt;Data!$AG$9,"Stage 7",G242&lt;Data!$AH$9,"Stage 8",G242&gt;=Data!$AH$9,"Stage 9"), _xlfn.IFS(G242&lt;Data!$Z$20,"...",G242&lt;Data!$AA$20,"Stage 1",G242&lt;Data!$AB$20,"Stage 2",G242&lt;Data!$AC$20,"Stage 3",G242&lt;Data!$AD$20,"Stage 4",G242&lt;Data!$AE$20,"Stage 5",G242&lt;Data!$AF$20,"Stage 6",G242&lt;Data!$AG$20,"Stage 7",G242&lt;Data!$AH$20,"Stage 8",G242&gt;=Data!$AH$20,"Stage 9")))))</f>
        <v/>
      </c>
      <c r="K242" s="266" t="str" cm="1">
        <f t="array" ref="K242">IFERROR(_xlfn.IFNA(
                      _xlfn.IFS(
                      G242="", "",
                      AND(E242="U9B",G242&gt;=Data!$AI$9), "U9 Boys record",
                      AND(E242="U11B",G242&gt;=Data!$AI$15), "U11 Boys record",
                      AND(E242="U9G",G242&gt;=Data!$AI$20), "U9 Girls record",
                      AND(E242="U11G",G242&gt;=Data!$AI$26), "U11 Girls record"
                       ),""), "")</f>
        <v/>
      </c>
    </row>
    <row r="243" spans="1:11" s="11" customFormat="1" ht="16" customHeight="1">
      <c r="A243" s="187" t="s">
        <v>127</v>
      </c>
      <c r="B243" s="188" t="str">
        <f>IF(ISNA(VLOOKUP($F243,DECLARATIONS!C$5:D$292,2,FALSE)),"",IF(VLOOKUP($F243,DECLARATIONS!C$5:D$292,2,FALSE)="","NOT DECLARED",IF(ISNA(_xlfn.TEXTBEFORE(VLOOKUP($F243,DECLARATIONS!C$5:D$292,2,FALSE)," ")),VLOOKUP($F243,DECLARATIONS!C$5:D$292,2,FALSE),_xlfn.TEXTBEFORE(VLOOKUP($F243,DECLARATIONS!C$5:D$292,2,FALSE)," "))))</f>
        <v/>
      </c>
      <c r="C243" s="188" t="str">
        <f>IF(ISNA(VLOOKUP($F243,DECLARATIONS!C$5:D$292,2,FALSE)),"",IF(VLOOKUP($F243,DECLARATIONS!C$5:D$292,2,FALSE)="","NOT DECLARED",IF(ISNA(_xlfn.TEXTAFTER(VLOOKUP($F243,DECLARATIONS!C$5:D$292,2,FALSE)," ")),VLOOKUP($F243,DECLARATIONS!C$5:D$292,2,FALSE),_xlfn.TEXTAFTER(VLOOKUP($F243,DECLARATIONS!C$5:D$292,2,FALSE)," "))))</f>
        <v/>
      </c>
      <c r="D243" s="188" t="str">
        <f>IF(ISNA(VLOOKUP($F243,DECLARATIONS!$C$5:$G$292,5,FALSE)),"",IF(VLOOKUP($F243,DECLARATIONS!$C$5:$G$292,5,FALSE)="","NOT DECLARED",VLOOKUP($F243,DECLARATIONS!$C$5:$G$292,5,FALSE)))</f>
        <v/>
      </c>
      <c r="E243" s="188" t="str">
        <f>IF(ISNA(VLOOKUP($F243,DECLARATIONS!$C$5:$F$292,4,FALSE)),"",IF(VLOOKUP($F243,DECLARATIONS!$C$5:$F$292,4,FALSE)="","NOT DECLARED",VLOOKUP($F243,DECLARATIONS!$C$5:$F$292,4,FALSE)&amp;LEFT(VLOOKUP($F243,DECLARATIONS!$C$5:$H$292,6,FALSE))))</f>
        <v/>
      </c>
      <c r="F243" s="91"/>
      <c r="G243" s="195"/>
      <c r="H243" s="188" t="str">
        <f>IF(ISNA(VLOOKUP(F243,DECLARATIONS!C$5:D$292,2,FALSE)),"",IF(VLOOKUP(F243,DECLARATIONS!C$5:D$292,2,FALSE)="","NOT DECLARED",VLOOKUP(F243,DECLARATIONS!C$5:D$292,2,FALSE)))</f>
        <v/>
      </c>
      <c r="I243" s="186">
        <f>IF(LOWER(LEFT(G243,1))="n",1,VLOOKUP(G243,ScoringTable!D$2:I$95,6))</f>
        <v>0</v>
      </c>
      <c r="J243" s="186" t="str" cm="1">
        <f t="array" ref="J243">IF(OR(ISBLANK(G243),G243=0), "", IF(NOT(ISNUMBER(G243)), "Not a valid distance", IF(E243="","", IF(RIGHT(E243)="B", _xlfn.IFS(G243&lt;Data!$Z$9,"...",G243&lt;Data!$AA$9,"Stage 1",G243&lt;Data!$AB$9,"Stage 2",G243&lt;Data!$AC$9,"Stage 3",G243&lt;Data!$AD$9,"Stage 4",G243&lt;Data!$AE$9,"Stage 5",G243&lt;Data!$AF$9,"Stage 6",G243&lt;Data!$AG$9,"Stage 7",G243&lt;Data!$AH$9,"Stage 8",G243&gt;=Data!$AH$9,"Stage 9"), _xlfn.IFS(G243&lt;Data!$Z$20,"...",G243&lt;Data!$AA$20,"Stage 1",G243&lt;Data!$AB$20,"Stage 2",G243&lt;Data!$AC$20,"Stage 3",G243&lt;Data!$AD$20,"Stage 4",G243&lt;Data!$AE$20,"Stage 5",G243&lt;Data!$AF$20,"Stage 6",G243&lt;Data!$AG$20,"Stage 7",G243&lt;Data!$AH$20,"Stage 8",G243&gt;=Data!$AH$20,"Stage 9")))))</f>
        <v/>
      </c>
      <c r="K243" s="266" t="str" cm="1">
        <f t="array" ref="K243">IFERROR(_xlfn.IFNA(
                      _xlfn.IFS(
                      G243="", "",
                      AND(E243="U9B",G243&gt;=Data!$AI$9), "U9 Boys record",
                      AND(E243="U11B",G243&gt;=Data!$AI$15), "U11 Boys record",
                      AND(E243="U9G",G243&gt;=Data!$AI$20), "U9 Girls record",
                      AND(E243="U11G",G243&gt;=Data!$AI$26), "U11 Girls record"
                       ),""), "")</f>
        <v/>
      </c>
    </row>
    <row r="244" spans="1:11" s="11" customFormat="1" ht="16" customHeight="1">
      <c r="A244" s="187" t="s">
        <v>127</v>
      </c>
      <c r="B244" s="188" t="str">
        <f>IF(ISNA(VLOOKUP($F244,DECLARATIONS!C$5:D$292,2,FALSE)),"",IF(VLOOKUP($F244,DECLARATIONS!C$5:D$292,2,FALSE)="","NOT DECLARED",IF(ISNA(_xlfn.TEXTBEFORE(VLOOKUP($F244,DECLARATIONS!C$5:D$292,2,FALSE)," ")),VLOOKUP($F244,DECLARATIONS!C$5:D$292,2,FALSE),_xlfn.TEXTBEFORE(VLOOKUP($F244,DECLARATIONS!C$5:D$292,2,FALSE)," "))))</f>
        <v/>
      </c>
      <c r="C244" s="188" t="str">
        <f>IF(ISNA(VLOOKUP($F244,DECLARATIONS!C$5:D$292,2,FALSE)),"",IF(VLOOKUP($F244,DECLARATIONS!C$5:D$292,2,FALSE)="","NOT DECLARED",IF(ISNA(_xlfn.TEXTAFTER(VLOOKUP($F244,DECLARATIONS!C$5:D$292,2,FALSE)," ")),VLOOKUP($F244,DECLARATIONS!C$5:D$292,2,FALSE),_xlfn.TEXTAFTER(VLOOKUP($F244,DECLARATIONS!C$5:D$292,2,FALSE)," "))))</f>
        <v/>
      </c>
      <c r="D244" s="188" t="str">
        <f>IF(ISNA(VLOOKUP($F244,DECLARATIONS!$C$5:$G$292,5,FALSE)),"",IF(VLOOKUP($F244,DECLARATIONS!$C$5:$G$292,5,FALSE)="","NOT DECLARED",VLOOKUP($F244,DECLARATIONS!$C$5:$G$292,5,FALSE)))</f>
        <v/>
      </c>
      <c r="E244" s="188" t="str">
        <f>IF(ISNA(VLOOKUP($F244,DECLARATIONS!$C$5:$F$292,4,FALSE)),"",IF(VLOOKUP($F244,DECLARATIONS!$C$5:$F$292,4,FALSE)="","NOT DECLARED",VLOOKUP($F244,DECLARATIONS!$C$5:$F$292,4,FALSE)&amp;LEFT(VLOOKUP($F244,DECLARATIONS!$C$5:$H$292,6,FALSE))))</f>
        <v/>
      </c>
      <c r="F244" s="91"/>
      <c r="G244" s="195"/>
      <c r="H244" s="188" t="str">
        <f>IF(ISNA(VLOOKUP(F244,DECLARATIONS!C$5:D$292,2,FALSE)),"",IF(VLOOKUP(F244,DECLARATIONS!C$5:D$292,2,FALSE)="","NOT DECLARED",VLOOKUP(F244,DECLARATIONS!C$5:D$292,2,FALSE)))</f>
        <v/>
      </c>
      <c r="I244" s="186">
        <f>IF(LOWER(LEFT(G244,1))="n",1,VLOOKUP(G244,ScoringTable!D$2:I$95,6))</f>
        <v>0</v>
      </c>
      <c r="J244" s="186" t="str" cm="1">
        <f t="array" ref="J244">IF(OR(ISBLANK(G244),G244=0), "", IF(NOT(ISNUMBER(G244)), "Not a valid distance", IF(E244="","", IF(RIGHT(E244)="B", _xlfn.IFS(G244&lt;Data!$Z$9,"...",G244&lt;Data!$AA$9,"Stage 1",G244&lt;Data!$AB$9,"Stage 2",G244&lt;Data!$AC$9,"Stage 3",G244&lt;Data!$AD$9,"Stage 4",G244&lt;Data!$AE$9,"Stage 5",G244&lt;Data!$AF$9,"Stage 6",G244&lt;Data!$AG$9,"Stage 7",G244&lt;Data!$AH$9,"Stage 8",G244&gt;=Data!$AH$9,"Stage 9"), _xlfn.IFS(G244&lt;Data!$Z$20,"...",G244&lt;Data!$AA$20,"Stage 1",G244&lt;Data!$AB$20,"Stage 2",G244&lt;Data!$AC$20,"Stage 3",G244&lt;Data!$AD$20,"Stage 4",G244&lt;Data!$AE$20,"Stage 5",G244&lt;Data!$AF$20,"Stage 6",G244&lt;Data!$AG$20,"Stage 7",G244&lt;Data!$AH$20,"Stage 8",G244&gt;=Data!$AH$20,"Stage 9")))))</f>
        <v/>
      </c>
      <c r="K244" s="266" t="str" cm="1">
        <f t="array" ref="K244">IFERROR(_xlfn.IFNA(
                      _xlfn.IFS(
                      G244="", "",
                      AND(E244="U9B",G244&gt;=Data!$AI$9), "U9 Boys record",
                      AND(E244="U11B",G244&gt;=Data!$AI$15), "U11 Boys record",
                      AND(E244="U9G",G244&gt;=Data!$AI$20), "U9 Girls record",
                      AND(E244="U11G",G244&gt;=Data!$AI$26), "U11 Girls record"
                       ),""), "")</f>
        <v/>
      </c>
    </row>
    <row r="245" spans="1:11" s="11" customFormat="1" ht="16" customHeight="1">
      <c r="A245" s="187" t="s">
        <v>127</v>
      </c>
      <c r="B245" s="188" t="str">
        <f>IF(ISNA(VLOOKUP($F245,DECLARATIONS!C$5:D$292,2,FALSE)),"",IF(VLOOKUP($F245,DECLARATIONS!C$5:D$292,2,FALSE)="","NOT DECLARED",IF(ISNA(_xlfn.TEXTBEFORE(VLOOKUP($F245,DECLARATIONS!C$5:D$292,2,FALSE)," ")),VLOOKUP($F245,DECLARATIONS!C$5:D$292,2,FALSE),_xlfn.TEXTBEFORE(VLOOKUP($F245,DECLARATIONS!C$5:D$292,2,FALSE)," "))))</f>
        <v/>
      </c>
      <c r="C245" s="188" t="str">
        <f>IF(ISNA(VLOOKUP($F245,DECLARATIONS!C$5:D$292,2,FALSE)),"",IF(VLOOKUP($F245,DECLARATIONS!C$5:D$292,2,FALSE)="","NOT DECLARED",IF(ISNA(_xlfn.TEXTAFTER(VLOOKUP($F245,DECLARATIONS!C$5:D$292,2,FALSE)," ")),VLOOKUP($F245,DECLARATIONS!C$5:D$292,2,FALSE),_xlfn.TEXTAFTER(VLOOKUP($F245,DECLARATIONS!C$5:D$292,2,FALSE)," "))))</f>
        <v/>
      </c>
      <c r="D245" s="188" t="str">
        <f>IF(ISNA(VLOOKUP($F245,DECLARATIONS!$C$5:$G$292,5,FALSE)),"",IF(VLOOKUP($F245,DECLARATIONS!$C$5:$G$292,5,FALSE)="","NOT DECLARED",VLOOKUP($F245,DECLARATIONS!$C$5:$G$292,5,FALSE)))</f>
        <v/>
      </c>
      <c r="E245" s="188" t="str">
        <f>IF(ISNA(VLOOKUP($F245,DECLARATIONS!$C$5:$F$292,4,FALSE)),"",IF(VLOOKUP($F245,DECLARATIONS!$C$5:$F$292,4,FALSE)="","NOT DECLARED",VLOOKUP($F245,DECLARATIONS!$C$5:$F$292,4,FALSE)&amp;LEFT(VLOOKUP($F245,DECLARATIONS!$C$5:$H$292,6,FALSE))))</f>
        <v/>
      </c>
      <c r="F245" s="91"/>
      <c r="G245" s="195"/>
      <c r="H245" s="188" t="str">
        <f>IF(ISNA(VLOOKUP(F245,DECLARATIONS!C$5:D$292,2,FALSE)),"",IF(VLOOKUP(F245,DECLARATIONS!C$5:D$292,2,FALSE)="","NOT DECLARED",VLOOKUP(F245,DECLARATIONS!C$5:D$292,2,FALSE)))</f>
        <v/>
      </c>
      <c r="I245" s="186">
        <f>IF(LOWER(LEFT(G245,1))="n",1,VLOOKUP(G245,ScoringTable!D$2:I$95,6))</f>
        <v>0</v>
      </c>
      <c r="J245" s="186" t="str" cm="1">
        <f t="array" ref="J245">IF(OR(ISBLANK(G245),G245=0), "", IF(NOT(ISNUMBER(G245)), "Not a valid distance", IF(E245="","", IF(RIGHT(E245)="B", _xlfn.IFS(G245&lt;Data!$Z$9,"...",G245&lt;Data!$AA$9,"Stage 1",G245&lt;Data!$AB$9,"Stage 2",G245&lt;Data!$AC$9,"Stage 3",G245&lt;Data!$AD$9,"Stage 4",G245&lt;Data!$AE$9,"Stage 5",G245&lt;Data!$AF$9,"Stage 6",G245&lt;Data!$AG$9,"Stage 7",G245&lt;Data!$AH$9,"Stage 8",G245&gt;=Data!$AH$9,"Stage 9"), _xlfn.IFS(G245&lt;Data!$Z$20,"...",G245&lt;Data!$AA$20,"Stage 1",G245&lt;Data!$AB$20,"Stage 2",G245&lt;Data!$AC$20,"Stage 3",G245&lt;Data!$AD$20,"Stage 4",G245&lt;Data!$AE$20,"Stage 5",G245&lt;Data!$AF$20,"Stage 6",G245&lt;Data!$AG$20,"Stage 7",G245&lt;Data!$AH$20,"Stage 8",G245&gt;=Data!$AH$20,"Stage 9")))))</f>
        <v/>
      </c>
      <c r="K245" s="266" t="str" cm="1">
        <f t="array" ref="K245">IFERROR(_xlfn.IFNA(
                      _xlfn.IFS(
                      G245="", "",
                      AND(E245="U9B",G245&gt;=Data!$AI$9), "U9 Boys record",
                      AND(E245="U11B",G245&gt;=Data!$AI$15), "U11 Boys record",
                      AND(E245="U9G",G245&gt;=Data!$AI$20), "U9 Girls record",
                      AND(E245="U11G",G245&gt;=Data!$AI$26), "U11 Girls record"
                       ),""), "")</f>
        <v/>
      </c>
    </row>
    <row r="246" spans="1:11" s="11" customFormat="1" ht="16" customHeight="1">
      <c r="A246" s="187" t="s">
        <v>127</v>
      </c>
      <c r="B246" s="188" t="str">
        <f>IF(ISNA(VLOOKUP($F246,DECLARATIONS!C$5:D$292,2,FALSE)),"",IF(VLOOKUP($F246,DECLARATIONS!C$5:D$292,2,FALSE)="","NOT DECLARED",IF(ISNA(_xlfn.TEXTBEFORE(VLOOKUP($F246,DECLARATIONS!C$5:D$292,2,FALSE)," ")),VLOOKUP($F246,DECLARATIONS!C$5:D$292,2,FALSE),_xlfn.TEXTBEFORE(VLOOKUP($F246,DECLARATIONS!C$5:D$292,2,FALSE)," "))))</f>
        <v/>
      </c>
      <c r="C246" s="188" t="str">
        <f>IF(ISNA(VLOOKUP($F246,DECLARATIONS!C$5:D$292,2,FALSE)),"",IF(VLOOKUP($F246,DECLARATIONS!C$5:D$292,2,FALSE)="","NOT DECLARED",IF(ISNA(_xlfn.TEXTAFTER(VLOOKUP($F246,DECLARATIONS!C$5:D$292,2,FALSE)," ")),VLOOKUP($F246,DECLARATIONS!C$5:D$292,2,FALSE),_xlfn.TEXTAFTER(VLOOKUP($F246,DECLARATIONS!C$5:D$292,2,FALSE)," "))))</f>
        <v/>
      </c>
      <c r="D246" s="188" t="str">
        <f>IF(ISNA(VLOOKUP($F246,DECLARATIONS!$C$5:$G$292,5,FALSE)),"",IF(VLOOKUP($F246,DECLARATIONS!$C$5:$G$292,5,FALSE)="","NOT DECLARED",VLOOKUP($F246,DECLARATIONS!$C$5:$G$292,5,FALSE)))</f>
        <v/>
      </c>
      <c r="E246" s="188" t="str">
        <f>IF(ISNA(VLOOKUP($F246,DECLARATIONS!$C$5:$F$292,4,FALSE)),"",IF(VLOOKUP($F246,DECLARATIONS!$C$5:$F$292,4,FALSE)="","NOT DECLARED",VLOOKUP($F246,DECLARATIONS!$C$5:$F$292,4,FALSE)&amp;LEFT(VLOOKUP($F246,DECLARATIONS!$C$5:$H$292,6,FALSE))))</f>
        <v/>
      </c>
      <c r="F246" s="91"/>
      <c r="G246" s="195"/>
      <c r="H246" s="188" t="str">
        <f>IF(ISNA(VLOOKUP(F246,DECLARATIONS!C$5:D$292,2,FALSE)),"",IF(VLOOKUP(F246,DECLARATIONS!C$5:D$292,2,FALSE)="","NOT DECLARED",VLOOKUP(F246,DECLARATIONS!C$5:D$292,2,FALSE)))</f>
        <v/>
      </c>
      <c r="I246" s="186">
        <f>IF(LOWER(LEFT(G246,1))="n",1,VLOOKUP(G246,ScoringTable!D$2:I$95,6))</f>
        <v>0</v>
      </c>
      <c r="J246" s="186" t="str" cm="1">
        <f t="array" ref="J246">IF(OR(ISBLANK(G246),G246=0), "", IF(NOT(ISNUMBER(G246)), "Not a valid distance", IF(E246="","", IF(RIGHT(E246)="B", _xlfn.IFS(G246&lt;Data!$Z$9,"...",G246&lt;Data!$AA$9,"Stage 1",G246&lt;Data!$AB$9,"Stage 2",G246&lt;Data!$AC$9,"Stage 3",G246&lt;Data!$AD$9,"Stage 4",G246&lt;Data!$AE$9,"Stage 5",G246&lt;Data!$AF$9,"Stage 6",G246&lt;Data!$AG$9,"Stage 7",G246&lt;Data!$AH$9,"Stage 8",G246&gt;=Data!$AH$9,"Stage 9"), _xlfn.IFS(G246&lt;Data!$Z$20,"...",G246&lt;Data!$AA$20,"Stage 1",G246&lt;Data!$AB$20,"Stage 2",G246&lt;Data!$AC$20,"Stage 3",G246&lt;Data!$AD$20,"Stage 4",G246&lt;Data!$AE$20,"Stage 5",G246&lt;Data!$AF$20,"Stage 6",G246&lt;Data!$AG$20,"Stage 7",G246&lt;Data!$AH$20,"Stage 8",G246&gt;=Data!$AH$20,"Stage 9")))))</f>
        <v/>
      </c>
      <c r="K246" s="266" t="str" cm="1">
        <f t="array" ref="K246">IFERROR(_xlfn.IFNA(
                      _xlfn.IFS(
                      G246="", "",
                      AND(E246="U9B",G246&gt;=Data!$AI$9), "U9 Boys record",
                      AND(E246="U11B",G246&gt;=Data!$AI$15), "U11 Boys record",
                      AND(E246="U9G",G246&gt;=Data!$AI$20), "U9 Girls record",
                      AND(E246="U11G",G246&gt;=Data!$AI$26), "U11 Girls record"
                       ),""), "")</f>
        <v/>
      </c>
    </row>
    <row r="247" spans="1:11" s="11" customFormat="1" ht="16" customHeight="1">
      <c r="A247" s="187" t="s">
        <v>127</v>
      </c>
      <c r="B247" s="188" t="str">
        <f>IF(ISNA(VLOOKUP($F247,DECLARATIONS!C$5:D$292,2,FALSE)),"",IF(VLOOKUP($F247,DECLARATIONS!C$5:D$292,2,FALSE)="","NOT DECLARED",IF(ISNA(_xlfn.TEXTBEFORE(VLOOKUP($F247,DECLARATIONS!C$5:D$292,2,FALSE)," ")),VLOOKUP($F247,DECLARATIONS!C$5:D$292,2,FALSE),_xlfn.TEXTBEFORE(VLOOKUP($F247,DECLARATIONS!C$5:D$292,2,FALSE)," "))))</f>
        <v/>
      </c>
      <c r="C247" s="188" t="str">
        <f>IF(ISNA(VLOOKUP($F247,DECLARATIONS!C$5:D$292,2,FALSE)),"",IF(VLOOKUP($F247,DECLARATIONS!C$5:D$292,2,FALSE)="","NOT DECLARED",IF(ISNA(_xlfn.TEXTAFTER(VLOOKUP($F247,DECLARATIONS!C$5:D$292,2,FALSE)," ")),VLOOKUP($F247,DECLARATIONS!C$5:D$292,2,FALSE),_xlfn.TEXTAFTER(VLOOKUP($F247,DECLARATIONS!C$5:D$292,2,FALSE)," "))))</f>
        <v/>
      </c>
      <c r="D247" s="188" t="str">
        <f>IF(ISNA(VLOOKUP($F247,DECLARATIONS!$C$5:$G$292,5,FALSE)),"",IF(VLOOKUP($F247,DECLARATIONS!$C$5:$G$292,5,FALSE)="","NOT DECLARED",VLOOKUP($F247,DECLARATIONS!$C$5:$G$292,5,FALSE)))</f>
        <v/>
      </c>
      <c r="E247" s="188" t="str">
        <f>IF(ISNA(VLOOKUP($F247,DECLARATIONS!$C$5:$F$292,4,FALSE)),"",IF(VLOOKUP($F247,DECLARATIONS!$C$5:$F$292,4,FALSE)="","NOT DECLARED",VLOOKUP($F247,DECLARATIONS!$C$5:$F$292,4,FALSE)&amp;LEFT(VLOOKUP($F247,DECLARATIONS!$C$5:$H$292,6,FALSE))))</f>
        <v/>
      </c>
      <c r="F247" s="91"/>
      <c r="G247" s="195"/>
      <c r="H247" s="188" t="str">
        <f>IF(ISNA(VLOOKUP(F247,DECLARATIONS!C$5:D$292,2,FALSE)),"",IF(VLOOKUP(F247,DECLARATIONS!C$5:D$292,2,FALSE)="","NOT DECLARED",VLOOKUP(F247,DECLARATIONS!C$5:D$292,2,FALSE)))</f>
        <v/>
      </c>
      <c r="I247" s="186">
        <f>IF(LOWER(LEFT(G247,1))="n",1,VLOOKUP(G247,ScoringTable!D$2:I$95,6))</f>
        <v>0</v>
      </c>
      <c r="J247" s="186" t="str" cm="1">
        <f t="array" ref="J247">IF(OR(ISBLANK(G247),G247=0), "", IF(NOT(ISNUMBER(G247)), "Not a valid distance", IF(E247="","", IF(RIGHT(E247)="B", _xlfn.IFS(G247&lt;Data!$Z$9,"...",G247&lt;Data!$AA$9,"Stage 1",G247&lt;Data!$AB$9,"Stage 2",G247&lt;Data!$AC$9,"Stage 3",G247&lt;Data!$AD$9,"Stage 4",G247&lt;Data!$AE$9,"Stage 5",G247&lt;Data!$AF$9,"Stage 6",G247&lt;Data!$AG$9,"Stage 7",G247&lt;Data!$AH$9,"Stage 8",G247&gt;=Data!$AH$9,"Stage 9"), _xlfn.IFS(G247&lt;Data!$Z$20,"...",G247&lt;Data!$AA$20,"Stage 1",G247&lt;Data!$AB$20,"Stage 2",G247&lt;Data!$AC$20,"Stage 3",G247&lt;Data!$AD$20,"Stage 4",G247&lt;Data!$AE$20,"Stage 5",G247&lt;Data!$AF$20,"Stage 6",G247&lt;Data!$AG$20,"Stage 7",G247&lt;Data!$AH$20,"Stage 8",G247&gt;=Data!$AH$20,"Stage 9")))))</f>
        <v/>
      </c>
      <c r="K247" s="266" t="str" cm="1">
        <f t="array" ref="K247">IFERROR(_xlfn.IFNA(
                      _xlfn.IFS(
                      G247="", "",
                      AND(E247="U9B",G247&gt;=Data!$AI$9), "U9 Boys record",
                      AND(E247="U11B",G247&gt;=Data!$AI$15), "U11 Boys record",
                      AND(E247="U9G",G247&gt;=Data!$AI$20), "U9 Girls record",
                      AND(E247="U11G",G247&gt;=Data!$AI$26), "U11 Girls record"
                       ),""), "")</f>
        <v/>
      </c>
    </row>
    <row r="248" spans="1:11" s="11" customFormat="1" ht="16" customHeight="1">
      <c r="A248" s="187" t="s">
        <v>127</v>
      </c>
      <c r="B248" s="188" t="str">
        <f>IF(ISNA(VLOOKUP($F248,DECLARATIONS!C$5:D$292,2,FALSE)),"",IF(VLOOKUP($F248,DECLARATIONS!C$5:D$292,2,FALSE)="","NOT DECLARED",IF(ISNA(_xlfn.TEXTBEFORE(VLOOKUP($F248,DECLARATIONS!C$5:D$292,2,FALSE)," ")),VLOOKUP($F248,DECLARATIONS!C$5:D$292,2,FALSE),_xlfn.TEXTBEFORE(VLOOKUP($F248,DECLARATIONS!C$5:D$292,2,FALSE)," "))))</f>
        <v/>
      </c>
      <c r="C248" s="188" t="str">
        <f>IF(ISNA(VLOOKUP($F248,DECLARATIONS!C$5:D$292,2,FALSE)),"",IF(VLOOKUP($F248,DECLARATIONS!C$5:D$292,2,FALSE)="","NOT DECLARED",IF(ISNA(_xlfn.TEXTAFTER(VLOOKUP($F248,DECLARATIONS!C$5:D$292,2,FALSE)," ")),VLOOKUP($F248,DECLARATIONS!C$5:D$292,2,FALSE),_xlfn.TEXTAFTER(VLOOKUP($F248,DECLARATIONS!C$5:D$292,2,FALSE)," "))))</f>
        <v/>
      </c>
      <c r="D248" s="188" t="str">
        <f>IF(ISNA(VLOOKUP($F248,DECLARATIONS!$C$5:$G$292,5,FALSE)),"",IF(VLOOKUP($F248,DECLARATIONS!$C$5:$G$292,5,FALSE)="","NOT DECLARED",VLOOKUP($F248,DECLARATIONS!$C$5:$G$292,5,FALSE)))</f>
        <v/>
      </c>
      <c r="E248" s="188" t="str">
        <f>IF(ISNA(VLOOKUP($F248,DECLARATIONS!$C$5:$F$292,4,FALSE)),"",IF(VLOOKUP($F248,DECLARATIONS!$C$5:$F$292,4,FALSE)="","NOT DECLARED",VLOOKUP($F248,DECLARATIONS!$C$5:$F$292,4,FALSE)&amp;LEFT(VLOOKUP($F248,DECLARATIONS!$C$5:$H$292,6,FALSE))))</f>
        <v/>
      </c>
      <c r="F248" s="91"/>
      <c r="G248" s="195"/>
      <c r="H248" s="188" t="str">
        <f>IF(ISNA(VLOOKUP(F248,DECLARATIONS!C$5:D$292,2,FALSE)),"",IF(VLOOKUP(F248,DECLARATIONS!C$5:D$292,2,FALSE)="","NOT DECLARED",VLOOKUP(F248,DECLARATIONS!C$5:D$292,2,FALSE)))</f>
        <v/>
      </c>
      <c r="I248" s="186">
        <f>IF(LOWER(LEFT(G248,1))="n",1,VLOOKUP(G248,ScoringTable!D$2:I$95,6))</f>
        <v>0</v>
      </c>
      <c r="J248" s="186" t="str" cm="1">
        <f t="array" ref="J248">IF(OR(ISBLANK(G248),G248=0), "", IF(NOT(ISNUMBER(G248)), "Not a valid distance", IF(E248="","", IF(RIGHT(E248)="B", _xlfn.IFS(G248&lt;Data!$Z$9,"...",G248&lt;Data!$AA$9,"Stage 1",G248&lt;Data!$AB$9,"Stage 2",G248&lt;Data!$AC$9,"Stage 3",G248&lt;Data!$AD$9,"Stage 4",G248&lt;Data!$AE$9,"Stage 5",G248&lt;Data!$AF$9,"Stage 6",G248&lt;Data!$AG$9,"Stage 7",G248&lt;Data!$AH$9,"Stage 8",G248&gt;=Data!$AH$9,"Stage 9"), _xlfn.IFS(G248&lt;Data!$Z$20,"...",G248&lt;Data!$AA$20,"Stage 1",G248&lt;Data!$AB$20,"Stage 2",G248&lt;Data!$AC$20,"Stage 3",G248&lt;Data!$AD$20,"Stage 4",G248&lt;Data!$AE$20,"Stage 5",G248&lt;Data!$AF$20,"Stage 6",G248&lt;Data!$AG$20,"Stage 7",G248&lt;Data!$AH$20,"Stage 8",G248&gt;=Data!$AH$20,"Stage 9")))))</f>
        <v/>
      </c>
      <c r="K248" s="266" t="str" cm="1">
        <f t="array" ref="K248">IFERROR(_xlfn.IFNA(
                      _xlfn.IFS(
                      G248="", "",
                      AND(E248="U9B",G248&gt;=Data!$AI$9), "U9 Boys record",
                      AND(E248="U11B",G248&gt;=Data!$AI$15), "U11 Boys record",
                      AND(E248="U9G",G248&gt;=Data!$AI$20), "U9 Girls record",
                      AND(E248="U11G",G248&gt;=Data!$AI$26), "U11 Girls record"
                       ),""), "")</f>
        <v/>
      </c>
    </row>
    <row r="249" spans="1:11" s="11" customFormat="1" ht="16" customHeight="1">
      <c r="A249" s="187" t="s">
        <v>127</v>
      </c>
      <c r="B249" s="188" t="str">
        <f>IF(ISNA(VLOOKUP($F249,DECLARATIONS!C$5:D$292,2,FALSE)),"",IF(VLOOKUP($F249,DECLARATIONS!C$5:D$292,2,FALSE)="","NOT DECLARED",IF(ISNA(_xlfn.TEXTBEFORE(VLOOKUP($F249,DECLARATIONS!C$5:D$292,2,FALSE)," ")),VLOOKUP($F249,DECLARATIONS!C$5:D$292,2,FALSE),_xlfn.TEXTBEFORE(VLOOKUP($F249,DECLARATIONS!C$5:D$292,2,FALSE)," "))))</f>
        <v/>
      </c>
      <c r="C249" s="188" t="str">
        <f>IF(ISNA(VLOOKUP($F249,DECLARATIONS!C$5:D$292,2,FALSE)),"",IF(VLOOKUP($F249,DECLARATIONS!C$5:D$292,2,FALSE)="","NOT DECLARED",IF(ISNA(_xlfn.TEXTAFTER(VLOOKUP($F249,DECLARATIONS!C$5:D$292,2,FALSE)," ")),VLOOKUP($F249,DECLARATIONS!C$5:D$292,2,FALSE),_xlfn.TEXTAFTER(VLOOKUP($F249,DECLARATIONS!C$5:D$292,2,FALSE)," "))))</f>
        <v/>
      </c>
      <c r="D249" s="188" t="str">
        <f>IF(ISNA(VLOOKUP($F249,DECLARATIONS!$C$5:$G$292,5,FALSE)),"",IF(VLOOKUP($F249,DECLARATIONS!$C$5:$G$292,5,FALSE)="","NOT DECLARED",VLOOKUP($F249,DECLARATIONS!$C$5:$G$292,5,FALSE)))</f>
        <v/>
      </c>
      <c r="E249" s="188" t="str">
        <f>IF(ISNA(VLOOKUP($F249,DECLARATIONS!$C$5:$F$292,4,FALSE)),"",IF(VLOOKUP($F249,DECLARATIONS!$C$5:$F$292,4,FALSE)="","NOT DECLARED",VLOOKUP($F249,DECLARATIONS!$C$5:$F$292,4,FALSE)&amp;LEFT(VLOOKUP($F249,DECLARATIONS!$C$5:$H$292,6,FALSE))))</f>
        <v/>
      </c>
      <c r="F249" s="91"/>
      <c r="G249" s="195"/>
      <c r="H249" s="188" t="str">
        <f>IF(ISNA(VLOOKUP(F249,DECLARATIONS!C$5:D$292,2,FALSE)),"",IF(VLOOKUP(F249,DECLARATIONS!C$5:D$292,2,FALSE)="","NOT DECLARED",VLOOKUP(F249,DECLARATIONS!C$5:D$292,2,FALSE)))</f>
        <v/>
      </c>
      <c r="I249" s="186">
        <f>IF(LOWER(LEFT(G249,1))="n",1,VLOOKUP(G249,ScoringTable!D$2:I$95,6))</f>
        <v>0</v>
      </c>
      <c r="J249" s="186" t="str" cm="1">
        <f t="array" ref="J249">IF(OR(ISBLANK(G249),G249=0), "", IF(NOT(ISNUMBER(G249)), "Not a valid distance", IF(E249="","", IF(RIGHT(E249)="B", _xlfn.IFS(G249&lt;Data!$Z$9,"...",G249&lt;Data!$AA$9,"Stage 1",G249&lt;Data!$AB$9,"Stage 2",G249&lt;Data!$AC$9,"Stage 3",G249&lt;Data!$AD$9,"Stage 4",G249&lt;Data!$AE$9,"Stage 5",G249&lt;Data!$AF$9,"Stage 6",G249&lt;Data!$AG$9,"Stage 7",G249&lt;Data!$AH$9,"Stage 8",G249&gt;=Data!$AH$9,"Stage 9"), _xlfn.IFS(G249&lt;Data!$Z$20,"...",G249&lt;Data!$AA$20,"Stage 1",G249&lt;Data!$AB$20,"Stage 2",G249&lt;Data!$AC$20,"Stage 3",G249&lt;Data!$AD$20,"Stage 4",G249&lt;Data!$AE$20,"Stage 5",G249&lt;Data!$AF$20,"Stage 6",G249&lt;Data!$AG$20,"Stage 7",G249&lt;Data!$AH$20,"Stage 8",G249&gt;=Data!$AH$20,"Stage 9")))))</f>
        <v/>
      </c>
      <c r="K249" s="266" t="str" cm="1">
        <f t="array" ref="K249">IFERROR(_xlfn.IFNA(
                      _xlfn.IFS(
                      G249="", "",
                      AND(E249="U9B",G249&gt;=Data!$AI$9), "U9 Boys record",
                      AND(E249="U11B",G249&gt;=Data!$AI$15), "U11 Boys record",
                      AND(E249="U9G",G249&gt;=Data!$AI$20), "U9 Girls record",
                      AND(E249="U11G",G249&gt;=Data!$AI$26), "U11 Girls record"
                       ),""), "")</f>
        <v/>
      </c>
    </row>
    <row r="250" spans="1:11" s="11" customFormat="1" ht="16" customHeight="1">
      <c r="A250" s="187" t="s">
        <v>127</v>
      </c>
      <c r="B250" s="188" t="str">
        <f>IF(ISNA(VLOOKUP($F250,DECLARATIONS!C$5:D$292,2,FALSE)),"",IF(VLOOKUP($F250,DECLARATIONS!C$5:D$292,2,FALSE)="","NOT DECLARED",IF(ISNA(_xlfn.TEXTBEFORE(VLOOKUP($F250,DECLARATIONS!C$5:D$292,2,FALSE)," ")),VLOOKUP($F250,DECLARATIONS!C$5:D$292,2,FALSE),_xlfn.TEXTBEFORE(VLOOKUP($F250,DECLARATIONS!C$5:D$292,2,FALSE)," "))))</f>
        <v/>
      </c>
      <c r="C250" s="188" t="str">
        <f>IF(ISNA(VLOOKUP($F250,DECLARATIONS!C$5:D$292,2,FALSE)),"",IF(VLOOKUP($F250,DECLARATIONS!C$5:D$292,2,FALSE)="","NOT DECLARED",IF(ISNA(_xlfn.TEXTAFTER(VLOOKUP($F250,DECLARATIONS!C$5:D$292,2,FALSE)," ")),VLOOKUP($F250,DECLARATIONS!C$5:D$292,2,FALSE),_xlfn.TEXTAFTER(VLOOKUP($F250,DECLARATIONS!C$5:D$292,2,FALSE)," "))))</f>
        <v/>
      </c>
      <c r="D250" s="188" t="str">
        <f>IF(ISNA(VLOOKUP($F250,DECLARATIONS!$C$5:$G$292,5,FALSE)),"",IF(VLOOKUP($F250,DECLARATIONS!$C$5:$G$292,5,FALSE)="","NOT DECLARED",VLOOKUP($F250,DECLARATIONS!$C$5:$G$292,5,FALSE)))</f>
        <v/>
      </c>
      <c r="E250" s="188" t="str">
        <f>IF(ISNA(VLOOKUP($F250,DECLARATIONS!$C$5:$F$292,4,FALSE)),"",IF(VLOOKUP($F250,DECLARATIONS!$C$5:$F$292,4,FALSE)="","NOT DECLARED",VLOOKUP($F250,DECLARATIONS!$C$5:$F$292,4,FALSE)&amp;LEFT(VLOOKUP($F250,DECLARATIONS!$C$5:$H$292,6,FALSE))))</f>
        <v/>
      </c>
      <c r="F250" s="91"/>
      <c r="G250" s="195"/>
      <c r="H250" s="188" t="str">
        <f>IF(ISNA(VLOOKUP(F250,DECLARATIONS!C$5:D$292,2,FALSE)),"",IF(VLOOKUP(F250,DECLARATIONS!C$5:D$292,2,FALSE)="","NOT DECLARED",VLOOKUP(F250,DECLARATIONS!C$5:D$292,2,FALSE)))</f>
        <v/>
      </c>
      <c r="I250" s="186">
        <f>IF(LOWER(LEFT(G250,1))="n",1,VLOOKUP(G250,ScoringTable!D$2:I$95,6))</f>
        <v>0</v>
      </c>
      <c r="J250" s="186" t="str" cm="1">
        <f t="array" ref="J250">IF(OR(ISBLANK(G250),G250=0), "", IF(NOT(ISNUMBER(G250)), "Not a valid distance", IF(E250="","", IF(RIGHT(E250)="B", _xlfn.IFS(G250&lt;Data!$Z$9,"...",G250&lt;Data!$AA$9,"Stage 1",G250&lt;Data!$AB$9,"Stage 2",G250&lt;Data!$AC$9,"Stage 3",G250&lt;Data!$AD$9,"Stage 4",G250&lt;Data!$AE$9,"Stage 5",G250&lt;Data!$AF$9,"Stage 6",G250&lt;Data!$AG$9,"Stage 7",G250&lt;Data!$AH$9,"Stage 8",G250&gt;=Data!$AH$9,"Stage 9"), _xlfn.IFS(G250&lt;Data!$Z$20,"...",G250&lt;Data!$AA$20,"Stage 1",G250&lt;Data!$AB$20,"Stage 2",G250&lt;Data!$AC$20,"Stage 3",G250&lt;Data!$AD$20,"Stage 4",G250&lt;Data!$AE$20,"Stage 5",G250&lt;Data!$AF$20,"Stage 6",G250&lt;Data!$AG$20,"Stage 7",G250&lt;Data!$AH$20,"Stage 8",G250&gt;=Data!$AH$20,"Stage 9")))))</f>
        <v/>
      </c>
      <c r="K250" s="266" t="str" cm="1">
        <f t="array" ref="K250">IFERROR(_xlfn.IFNA(
                      _xlfn.IFS(
                      G250="", "",
                      AND(E250="U9B",G250&gt;=Data!$AI$9), "U9 Boys record",
                      AND(E250="U11B",G250&gt;=Data!$AI$15), "U11 Boys record",
                      AND(E250="U9G",G250&gt;=Data!$AI$20), "U9 Girls record",
                      AND(E250="U11G",G250&gt;=Data!$AI$26), "U11 Girls record"
                       ),""), "")</f>
        <v/>
      </c>
    </row>
    <row r="251" spans="1:11" s="11" customFormat="1" ht="16" customHeight="1">
      <c r="A251" s="187" t="s">
        <v>127</v>
      </c>
      <c r="B251" s="188" t="str">
        <f>IF(ISNA(VLOOKUP($F251,DECLARATIONS!C$5:D$292,2,FALSE)),"",IF(VLOOKUP($F251,DECLARATIONS!C$5:D$292,2,FALSE)="","NOT DECLARED",IF(ISNA(_xlfn.TEXTBEFORE(VLOOKUP($F251,DECLARATIONS!C$5:D$292,2,FALSE)," ")),VLOOKUP($F251,DECLARATIONS!C$5:D$292,2,FALSE),_xlfn.TEXTBEFORE(VLOOKUP($F251,DECLARATIONS!C$5:D$292,2,FALSE)," "))))</f>
        <v/>
      </c>
      <c r="C251" s="188" t="str">
        <f>IF(ISNA(VLOOKUP($F251,DECLARATIONS!C$5:D$292,2,FALSE)),"",IF(VLOOKUP($F251,DECLARATIONS!C$5:D$292,2,FALSE)="","NOT DECLARED",IF(ISNA(_xlfn.TEXTAFTER(VLOOKUP($F251,DECLARATIONS!C$5:D$292,2,FALSE)," ")),VLOOKUP($F251,DECLARATIONS!C$5:D$292,2,FALSE),_xlfn.TEXTAFTER(VLOOKUP($F251,DECLARATIONS!C$5:D$292,2,FALSE)," "))))</f>
        <v/>
      </c>
      <c r="D251" s="188" t="str">
        <f>IF(ISNA(VLOOKUP($F251,DECLARATIONS!$C$5:$G$292,5,FALSE)),"",IF(VLOOKUP($F251,DECLARATIONS!$C$5:$G$292,5,FALSE)="","NOT DECLARED",VLOOKUP($F251,DECLARATIONS!$C$5:$G$292,5,FALSE)))</f>
        <v/>
      </c>
      <c r="E251" s="188" t="str">
        <f>IF(ISNA(VLOOKUP($F251,DECLARATIONS!$C$5:$F$292,4,FALSE)),"",IF(VLOOKUP($F251,DECLARATIONS!$C$5:$F$292,4,FALSE)="","NOT DECLARED",VLOOKUP($F251,DECLARATIONS!$C$5:$F$292,4,FALSE)&amp;LEFT(VLOOKUP($F251,DECLARATIONS!$C$5:$H$292,6,FALSE))))</f>
        <v/>
      </c>
      <c r="F251" s="91"/>
      <c r="G251" s="195"/>
      <c r="H251" s="188" t="str">
        <f>IF(ISNA(VLOOKUP(F251,DECLARATIONS!C$5:D$292,2,FALSE)),"",IF(VLOOKUP(F251,DECLARATIONS!C$5:D$292,2,FALSE)="","NOT DECLARED",VLOOKUP(F251,DECLARATIONS!C$5:D$292,2,FALSE)))</f>
        <v/>
      </c>
      <c r="I251" s="186">
        <f>IF(LOWER(LEFT(G251,1))="n",1,VLOOKUP(G251,ScoringTable!D$2:I$95,6))</f>
        <v>0</v>
      </c>
      <c r="J251" s="186" t="str" cm="1">
        <f t="array" ref="J251">IF(OR(ISBLANK(G251),G251=0), "", IF(NOT(ISNUMBER(G251)), "Not a valid distance", IF(E251="","", IF(RIGHT(E251)="B", _xlfn.IFS(G251&lt;Data!$Z$9,"...",G251&lt;Data!$AA$9,"Stage 1",G251&lt;Data!$AB$9,"Stage 2",G251&lt;Data!$AC$9,"Stage 3",G251&lt;Data!$AD$9,"Stage 4",G251&lt;Data!$AE$9,"Stage 5",G251&lt;Data!$AF$9,"Stage 6",G251&lt;Data!$AG$9,"Stage 7",G251&lt;Data!$AH$9,"Stage 8",G251&gt;=Data!$AH$9,"Stage 9"), _xlfn.IFS(G251&lt;Data!$Z$20,"...",G251&lt;Data!$AA$20,"Stage 1",G251&lt;Data!$AB$20,"Stage 2",G251&lt;Data!$AC$20,"Stage 3",G251&lt;Data!$AD$20,"Stage 4",G251&lt;Data!$AE$20,"Stage 5",G251&lt;Data!$AF$20,"Stage 6",G251&lt;Data!$AG$20,"Stage 7",G251&lt;Data!$AH$20,"Stage 8",G251&gt;=Data!$AH$20,"Stage 9")))))</f>
        <v/>
      </c>
      <c r="K251" s="266" t="str" cm="1">
        <f t="array" ref="K251">IFERROR(_xlfn.IFNA(
                      _xlfn.IFS(
                      G251="", "",
                      AND(E251="U9B",G251&gt;=Data!$AI$9), "U9 Boys record",
                      AND(E251="U11B",G251&gt;=Data!$AI$15), "U11 Boys record",
                      AND(E251="U9G",G251&gt;=Data!$AI$20), "U9 Girls record",
                      AND(E251="U11G",G251&gt;=Data!$AI$26), "U11 Girls record"
                       ),""), "")</f>
        <v/>
      </c>
    </row>
    <row r="252" spans="1:11" s="11" customFormat="1" ht="16" customHeight="1">
      <c r="A252" s="187" t="s">
        <v>127</v>
      </c>
      <c r="B252" s="188" t="str">
        <f>IF(ISNA(VLOOKUP($F252,DECLARATIONS!C$5:D$292,2,FALSE)),"",IF(VLOOKUP($F252,DECLARATIONS!C$5:D$292,2,FALSE)="","NOT DECLARED",IF(ISNA(_xlfn.TEXTBEFORE(VLOOKUP($F252,DECLARATIONS!C$5:D$292,2,FALSE)," ")),VLOOKUP($F252,DECLARATIONS!C$5:D$292,2,FALSE),_xlfn.TEXTBEFORE(VLOOKUP($F252,DECLARATIONS!C$5:D$292,2,FALSE)," "))))</f>
        <v/>
      </c>
      <c r="C252" s="188" t="str">
        <f>IF(ISNA(VLOOKUP($F252,DECLARATIONS!C$5:D$292,2,FALSE)),"",IF(VLOOKUP($F252,DECLARATIONS!C$5:D$292,2,FALSE)="","NOT DECLARED",IF(ISNA(_xlfn.TEXTAFTER(VLOOKUP($F252,DECLARATIONS!C$5:D$292,2,FALSE)," ")),VLOOKUP($F252,DECLARATIONS!C$5:D$292,2,FALSE),_xlfn.TEXTAFTER(VLOOKUP($F252,DECLARATIONS!C$5:D$292,2,FALSE)," "))))</f>
        <v/>
      </c>
      <c r="D252" s="188" t="str">
        <f>IF(ISNA(VLOOKUP($F252,DECLARATIONS!$C$5:$G$292,5,FALSE)),"",IF(VLOOKUP($F252,DECLARATIONS!$C$5:$G$292,5,FALSE)="","NOT DECLARED",VLOOKUP($F252,DECLARATIONS!$C$5:$G$292,5,FALSE)))</f>
        <v/>
      </c>
      <c r="E252" s="188" t="str">
        <f>IF(ISNA(VLOOKUP($F252,DECLARATIONS!$C$5:$F$292,4,FALSE)),"",IF(VLOOKUP($F252,DECLARATIONS!$C$5:$F$292,4,FALSE)="","NOT DECLARED",VLOOKUP($F252,DECLARATIONS!$C$5:$F$292,4,FALSE)&amp;LEFT(VLOOKUP($F252,DECLARATIONS!$C$5:$H$292,6,FALSE))))</f>
        <v/>
      </c>
      <c r="F252" s="91"/>
      <c r="G252" s="195"/>
      <c r="H252" s="188" t="str">
        <f>IF(ISNA(VLOOKUP(F252,DECLARATIONS!C$5:D$292,2,FALSE)),"",IF(VLOOKUP(F252,DECLARATIONS!C$5:D$292,2,FALSE)="","NOT DECLARED",VLOOKUP(F252,DECLARATIONS!C$5:D$292,2,FALSE)))</f>
        <v/>
      </c>
      <c r="I252" s="186">
        <f>IF(LOWER(LEFT(G252,1))="n",1,VLOOKUP(G252,ScoringTable!D$2:I$95,6))</f>
        <v>0</v>
      </c>
      <c r="J252" s="186" t="str" cm="1">
        <f t="array" ref="J252">IF(OR(ISBLANK(G252),G252=0), "", IF(NOT(ISNUMBER(G252)), "Not a valid distance", IF(E252="","", IF(RIGHT(E252)="B", _xlfn.IFS(G252&lt;Data!$Z$9,"...",G252&lt;Data!$AA$9,"Stage 1",G252&lt;Data!$AB$9,"Stage 2",G252&lt;Data!$AC$9,"Stage 3",G252&lt;Data!$AD$9,"Stage 4",G252&lt;Data!$AE$9,"Stage 5",G252&lt;Data!$AF$9,"Stage 6",G252&lt;Data!$AG$9,"Stage 7",G252&lt;Data!$AH$9,"Stage 8",G252&gt;=Data!$AH$9,"Stage 9"), _xlfn.IFS(G252&lt;Data!$Z$20,"...",G252&lt;Data!$AA$20,"Stage 1",G252&lt;Data!$AB$20,"Stage 2",G252&lt;Data!$AC$20,"Stage 3",G252&lt;Data!$AD$20,"Stage 4",G252&lt;Data!$AE$20,"Stage 5",G252&lt;Data!$AF$20,"Stage 6",G252&lt;Data!$AG$20,"Stage 7",G252&lt;Data!$AH$20,"Stage 8",G252&gt;=Data!$AH$20,"Stage 9")))))</f>
        <v/>
      </c>
      <c r="K252" s="266" t="str" cm="1">
        <f t="array" ref="K252">IFERROR(_xlfn.IFNA(
                      _xlfn.IFS(
                      G252="", "",
                      AND(E252="U9B",G252&gt;=Data!$AI$9), "U9 Boys record",
                      AND(E252="U11B",G252&gt;=Data!$AI$15), "U11 Boys record",
                      AND(E252="U9G",G252&gt;=Data!$AI$20), "U9 Girls record",
                      AND(E252="U11G",G252&gt;=Data!$AI$26), "U11 Girls record"
                       ),""), "")</f>
        <v/>
      </c>
    </row>
    <row r="253" spans="1:11" s="11" customFormat="1" ht="16" customHeight="1">
      <c r="A253" s="187" t="s">
        <v>127</v>
      </c>
      <c r="B253" s="188" t="str">
        <f>IF(ISNA(VLOOKUP($F253,DECLARATIONS!C$5:D$292,2,FALSE)),"",IF(VLOOKUP($F253,DECLARATIONS!C$5:D$292,2,FALSE)="","NOT DECLARED",IF(ISNA(_xlfn.TEXTBEFORE(VLOOKUP($F253,DECLARATIONS!C$5:D$292,2,FALSE)," ")),VLOOKUP($F253,DECLARATIONS!C$5:D$292,2,FALSE),_xlfn.TEXTBEFORE(VLOOKUP($F253,DECLARATIONS!C$5:D$292,2,FALSE)," "))))</f>
        <v/>
      </c>
      <c r="C253" s="188" t="str">
        <f>IF(ISNA(VLOOKUP($F253,DECLARATIONS!C$5:D$292,2,FALSE)),"",IF(VLOOKUP($F253,DECLARATIONS!C$5:D$292,2,FALSE)="","NOT DECLARED",IF(ISNA(_xlfn.TEXTAFTER(VLOOKUP($F253,DECLARATIONS!C$5:D$292,2,FALSE)," ")),VLOOKUP($F253,DECLARATIONS!C$5:D$292,2,FALSE),_xlfn.TEXTAFTER(VLOOKUP($F253,DECLARATIONS!C$5:D$292,2,FALSE)," "))))</f>
        <v/>
      </c>
      <c r="D253" s="188" t="str">
        <f>IF(ISNA(VLOOKUP($F253,DECLARATIONS!$C$5:$G$292,5,FALSE)),"",IF(VLOOKUP($F253,DECLARATIONS!$C$5:$G$292,5,FALSE)="","NOT DECLARED",VLOOKUP($F253,DECLARATIONS!$C$5:$G$292,5,FALSE)))</f>
        <v/>
      </c>
      <c r="E253" s="188" t="str">
        <f>IF(ISNA(VLOOKUP($F253,DECLARATIONS!$C$5:$F$292,4,FALSE)),"",IF(VLOOKUP($F253,DECLARATIONS!$C$5:$F$292,4,FALSE)="","NOT DECLARED",VLOOKUP($F253,DECLARATIONS!$C$5:$F$292,4,FALSE)&amp;LEFT(VLOOKUP($F253,DECLARATIONS!$C$5:$H$292,6,FALSE))))</f>
        <v/>
      </c>
      <c r="F253" s="91"/>
      <c r="G253" s="195"/>
      <c r="H253" s="188" t="str">
        <f>IF(ISNA(VLOOKUP(F253,DECLARATIONS!C$5:D$292,2,FALSE)),"",IF(VLOOKUP(F253,DECLARATIONS!C$5:D$292,2,FALSE)="","NOT DECLARED",VLOOKUP(F253,DECLARATIONS!C$5:D$292,2,FALSE)))</f>
        <v/>
      </c>
      <c r="I253" s="186">
        <f>IF(LOWER(LEFT(G253,1))="n",1,VLOOKUP(G253,ScoringTable!D$2:I$95,6))</f>
        <v>0</v>
      </c>
      <c r="J253" s="186" t="str" cm="1">
        <f t="array" ref="J253">IF(OR(ISBLANK(G253),G253=0), "", IF(NOT(ISNUMBER(G253)), "Not a valid distance", IF(E253="","", IF(RIGHT(E253)="B", _xlfn.IFS(G253&lt;Data!$Z$9,"...",G253&lt;Data!$AA$9,"Stage 1",G253&lt;Data!$AB$9,"Stage 2",G253&lt;Data!$AC$9,"Stage 3",G253&lt;Data!$AD$9,"Stage 4",G253&lt;Data!$AE$9,"Stage 5",G253&lt;Data!$AF$9,"Stage 6",G253&lt;Data!$AG$9,"Stage 7",G253&lt;Data!$AH$9,"Stage 8",G253&gt;=Data!$AH$9,"Stage 9"), _xlfn.IFS(G253&lt;Data!$Z$20,"...",G253&lt;Data!$AA$20,"Stage 1",G253&lt;Data!$AB$20,"Stage 2",G253&lt;Data!$AC$20,"Stage 3",G253&lt;Data!$AD$20,"Stage 4",G253&lt;Data!$AE$20,"Stage 5",G253&lt;Data!$AF$20,"Stage 6",G253&lt;Data!$AG$20,"Stage 7",G253&lt;Data!$AH$20,"Stage 8",G253&gt;=Data!$AH$20,"Stage 9")))))</f>
        <v/>
      </c>
      <c r="K253" s="266" t="str" cm="1">
        <f t="array" ref="K253">IFERROR(_xlfn.IFNA(
                      _xlfn.IFS(
                      G253="", "",
                      AND(E253="U9B",G253&gt;=Data!$AI$9), "U9 Boys record",
                      AND(E253="U11B",G253&gt;=Data!$AI$15), "U11 Boys record",
                      AND(E253="U9G",G253&gt;=Data!$AI$20), "U9 Girls record",
                      AND(E253="U11G",G253&gt;=Data!$AI$26), "U11 Girls record"
                       ),""), "")</f>
        <v/>
      </c>
    </row>
    <row r="254" spans="1:11" s="11" customFormat="1" ht="16" customHeight="1">
      <c r="A254" s="187" t="s">
        <v>127</v>
      </c>
      <c r="B254" s="188" t="str">
        <f>IF(ISNA(VLOOKUP($F254,DECLARATIONS!C$5:D$292,2,FALSE)),"",IF(VLOOKUP($F254,DECLARATIONS!C$5:D$292,2,FALSE)="","NOT DECLARED",IF(ISNA(_xlfn.TEXTBEFORE(VLOOKUP($F254,DECLARATIONS!C$5:D$292,2,FALSE)," ")),VLOOKUP($F254,DECLARATIONS!C$5:D$292,2,FALSE),_xlfn.TEXTBEFORE(VLOOKUP($F254,DECLARATIONS!C$5:D$292,2,FALSE)," "))))</f>
        <v/>
      </c>
      <c r="C254" s="188" t="str">
        <f>IF(ISNA(VLOOKUP($F254,DECLARATIONS!C$5:D$292,2,FALSE)),"",IF(VLOOKUP($F254,DECLARATIONS!C$5:D$292,2,FALSE)="","NOT DECLARED",IF(ISNA(_xlfn.TEXTAFTER(VLOOKUP($F254,DECLARATIONS!C$5:D$292,2,FALSE)," ")),VLOOKUP($F254,DECLARATIONS!C$5:D$292,2,FALSE),_xlfn.TEXTAFTER(VLOOKUP($F254,DECLARATIONS!C$5:D$292,2,FALSE)," "))))</f>
        <v/>
      </c>
      <c r="D254" s="188" t="str">
        <f>IF(ISNA(VLOOKUP($F254,DECLARATIONS!$C$5:$G$292,5,FALSE)),"",IF(VLOOKUP($F254,DECLARATIONS!$C$5:$G$292,5,FALSE)="","NOT DECLARED",VLOOKUP($F254,DECLARATIONS!$C$5:$G$292,5,FALSE)))</f>
        <v/>
      </c>
      <c r="E254" s="188" t="str">
        <f>IF(ISNA(VLOOKUP($F254,DECLARATIONS!$C$5:$F$292,4,FALSE)),"",IF(VLOOKUP($F254,DECLARATIONS!$C$5:$F$292,4,FALSE)="","NOT DECLARED",VLOOKUP($F254,DECLARATIONS!$C$5:$F$292,4,FALSE)&amp;LEFT(VLOOKUP($F254,DECLARATIONS!$C$5:$H$292,6,FALSE))))</f>
        <v/>
      </c>
      <c r="F254" s="91"/>
      <c r="G254" s="195"/>
      <c r="H254" s="188" t="str">
        <f>IF(ISNA(VLOOKUP(F254,DECLARATIONS!C$5:D$292,2,FALSE)),"",IF(VLOOKUP(F254,DECLARATIONS!C$5:D$292,2,FALSE)="","NOT DECLARED",VLOOKUP(F254,DECLARATIONS!C$5:D$292,2,FALSE)))</f>
        <v/>
      </c>
      <c r="I254" s="186">
        <f>IF(LOWER(LEFT(G254,1))="n",1,VLOOKUP(G254,ScoringTable!D$2:I$95,6))</f>
        <v>0</v>
      </c>
      <c r="J254" s="186" t="str" cm="1">
        <f t="array" ref="J254">IF(OR(ISBLANK(G254),G254=0), "", IF(NOT(ISNUMBER(G254)), "Not a valid distance", IF(E254="","", IF(RIGHT(E254)="B", _xlfn.IFS(G254&lt;Data!$Z$9,"...",G254&lt;Data!$AA$9,"Stage 1",G254&lt;Data!$AB$9,"Stage 2",G254&lt;Data!$AC$9,"Stage 3",G254&lt;Data!$AD$9,"Stage 4",G254&lt;Data!$AE$9,"Stage 5",G254&lt;Data!$AF$9,"Stage 6",G254&lt;Data!$AG$9,"Stage 7",G254&lt;Data!$AH$9,"Stage 8",G254&gt;=Data!$AH$9,"Stage 9"), _xlfn.IFS(G254&lt;Data!$Z$20,"...",G254&lt;Data!$AA$20,"Stage 1",G254&lt;Data!$AB$20,"Stage 2",G254&lt;Data!$AC$20,"Stage 3",G254&lt;Data!$AD$20,"Stage 4",G254&lt;Data!$AE$20,"Stage 5",G254&lt;Data!$AF$20,"Stage 6",G254&lt;Data!$AG$20,"Stage 7",G254&lt;Data!$AH$20,"Stage 8",G254&gt;=Data!$AH$20,"Stage 9")))))</f>
        <v/>
      </c>
      <c r="K254" s="266" t="str" cm="1">
        <f t="array" ref="K254">IFERROR(_xlfn.IFNA(
                      _xlfn.IFS(
                      G254="", "",
                      AND(E254="U9B",G254&gt;=Data!$AI$9), "U9 Boys record",
                      AND(E254="U11B",G254&gt;=Data!$AI$15), "U11 Boys record",
                      AND(E254="U9G",G254&gt;=Data!$AI$20), "U9 Girls record",
                      AND(E254="U11G",G254&gt;=Data!$AI$26), "U11 Girls record"
                       ),""), "")</f>
        <v/>
      </c>
    </row>
    <row r="255" spans="1:11" s="11" customFormat="1" ht="16" customHeight="1">
      <c r="A255" s="187" t="s">
        <v>127</v>
      </c>
      <c r="B255" s="188" t="str">
        <f>IF(ISNA(VLOOKUP($F255,DECLARATIONS!C$5:D$292,2,FALSE)),"",IF(VLOOKUP($F255,DECLARATIONS!C$5:D$292,2,FALSE)="","NOT DECLARED",IF(ISNA(_xlfn.TEXTBEFORE(VLOOKUP($F255,DECLARATIONS!C$5:D$292,2,FALSE)," ")),VLOOKUP($F255,DECLARATIONS!C$5:D$292,2,FALSE),_xlfn.TEXTBEFORE(VLOOKUP($F255,DECLARATIONS!C$5:D$292,2,FALSE)," "))))</f>
        <v/>
      </c>
      <c r="C255" s="188" t="str">
        <f>IF(ISNA(VLOOKUP($F255,DECLARATIONS!C$5:D$292,2,FALSE)),"",IF(VLOOKUP($F255,DECLARATIONS!C$5:D$292,2,FALSE)="","NOT DECLARED",IF(ISNA(_xlfn.TEXTAFTER(VLOOKUP($F255,DECLARATIONS!C$5:D$292,2,FALSE)," ")),VLOOKUP($F255,DECLARATIONS!C$5:D$292,2,FALSE),_xlfn.TEXTAFTER(VLOOKUP($F255,DECLARATIONS!C$5:D$292,2,FALSE)," "))))</f>
        <v/>
      </c>
      <c r="D255" s="188" t="str">
        <f>IF(ISNA(VLOOKUP($F255,DECLARATIONS!$C$5:$G$292,5,FALSE)),"",IF(VLOOKUP($F255,DECLARATIONS!$C$5:$G$292,5,FALSE)="","NOT DECLARED",VLOOKUP($F255,DECLARATIONS!$C$5:$G$292,5,FALSE)))</f>
        <v/>
      </c>
      <c r="E255" s="188" t="str">
        <f>IF(ISNA(VLOOKUP($F255,DECLARATIONS!$C$5:$F$292,4,FALSE)),"",IF(VLOOKUP($F255,DECLARATIONS!$C$5:$F$292,4,FALSE)="","NOT DECLARED",VLOOKUP($F255,DECLARATIONS!$C$5:$F$292,4,FALSE)&amp;LEFT(VLOOKUP($F255,DECLARATIONS!$C$5:$H$292,6,FALSE))))</f>
        <v/>
      </c>
      <c r="F255" s="91"/>
      <c r="G255" s="195"/>
      <c r="H255" s="188" t="str">
        <f>IF(ISNA(VLOOKUP(F255,DECLARATIONS!C$5:D$292,2,FALSE)),"",IF(VLOOKUP(F255,DECLARATIONS!C$5:D$292,2,FALSE)="","NOT DECLARED",VLOOKUP(F255,DECLARATIONS!C$5:D$292,2,FALSE)))</f>
        <v/>
      </c>
      <c r="I255" s="186">
        <f>IF(LOWER(LEFT(G255,1))="n",1,VLOOKUP(G255,ScoringTable!D$2:I$95,6))</f>
        <v>0</v>
      </c>
      <c r="J255" s="186" t="str" cm="1">
        <f t="array" ref="J255">IF(OR(ISBLANK(G255),G255=0), "", IF(NOT(ISNUMBER(G255)), "Not a valid distance", IF(E255="","", IF(RIGHT(E255)="B", _xlfn.IFS(G255&lt;Data!$Z$9,"...",G255&lt;Data!$AA$9,"Stage 1",G255&lt;Data!$AB$9,"Stage 2",G255&lt;Data!$AC$9,"Stage 3",G255&lt;Data!$AD$9,"Stage 4",G255&lt;Data!$AE$9,"Stage 5",G255&lt;Data!$AF$9,"Stage 6",G255&lt;Data!$AG$9,"Stage 7",G255&lt;Data!$AH$9,"Stage 8",G255&gt;=Data!$AH$9,"Stage 9"), _xlfn.IFS(G255&lt;Data!$Z$20,"...",G255&lt;Data!$AA$20,"Stage 1",G255&lt;Data!$AB$20,"Stage 2",G255&lt;Data!$AC$20,"Stage 3",G255&lt;Data!$AD$20,"Stage 4",G255&lt;Data!$AE$20,"Stage 5",G255&lt;Data!$AF$20,"Stage 6",G255&lt;Data!$AG$20,"Stage 7",G255&lt;Data!$AH$20,"Stage 8",G255&gt;=Data!$AH$20,"Stage 9")))))</f>
        <v/>
      </c>
      <c r="K255" s="266" t="str" cm="1">
        <f t="array" ref="K255">IFERROR(_xlfn.IFNA(
                      _xlfn.IFS(
                      G255="", "",
                      AND(E255="U9B",G255&gt;=Data!$AI$9), "U9 Boys record",
                      AND(E255="U11B",G255&gt;=Data!$AI$15), "U11 Boys record",
                      AND(E255="U9G",G255&gt;=Data!$AI$20), "U9 Girls record",
                      AND(E255="U11G",G255&gt;=Data!$AI$26), "U11 Girls record"
                       ),""), "")</f>
        <v/>
      </c>
    </row>
    <row r="256" spans="1:11" s="11" customFormat="1" ht="16" customHeight="1">
      <c r="A256" s="187" t="s">
        <v>127</v>
      </c>
      <c r="B256" s="188" t="str">
        <f>IF(ISNA(VLOOKUP($F256,DECLARATIONS!C$5:D$292,2,FALSE)),"",IF(VLOOKUP($F256,DECLARATIONS!C$5:D$292,2,FALSE)="","NOT DECLARED",IF(ISNA(_xlfn.TEXTBEFORE(VLOOKUP($F256,DECLARATIONS!C$5:D$292,2,FALSE)," ")),VLOOKUP($F256,DECLARATIONS!C$5:D$292,2,FALSE),_xlfn.TEXTBEFORE(VLOOKUP($F256,DECLARATIONS!C$5:D$292,2,FALSE)," "))))</f>
        <v/>
      </c>
      <c r="C256" s="188" t="str">
        <f>IF(ISNA(VLOOKUP($F256,DECLARATIONS!C$5:D$292,2,FALSE)),"",IF(VLOOKUP($F256,DECLARATIONS!C$5:D$292,2,FALSE)="","NOT DECLARED",IF(ISNA(_xlfn.TEXTAFTER(VLOOKUP($F256,DECLARATIONS!C$5:D$292,2,FALSE)," ")),VLOOKUP($F256,DECLARATIONS!C$5:D$292,2,FALSE),_xlfn.TEXTAFTER(VLOOKUP($F256,DECLARATIONS!C$5:D$292,2,FALSE)," "))))</f>
        <v/>
      </c>
      <c r="D256" s="188" t="str">
        <f>IF(ISNA(VLOOKUP($F256,DECLARATIONS!$C$5:$G$292,5,FALSE)),"",IF(VLOOKUP($F256,DECLARATIONS!$C$5:$G$292,5,FALSE)="","NOT DECLARED",VLOOKUP($F256,DECLARATIONS!$C$5:$G$292,5,FALSE)))</f>
        <v/>
      </c>
      <c r="E256" s="188" t="str">
        <f>IF(ISNA(VLOOKUP($F256,DECLARATIONS!$C$5:$F$292,4,FALSE)),"",IF(VLOOKUP($F256,DECLARATIONS!$C$5:$F$292,4,FALSE)="","NOT DECLARED",VLOOKUP($F256,DECLARATIONS!$C$5:$F$292,4,FALSE)&amp;LEFT(VLOOKUP($F256,DECLARATIONS!$C$5:$H$292,6,FALSE))))</f>
        <v/>
      </c>
      <c r="F256" s="91"/>
      <c r="G256" s="195"/>
      <c r="H256" s="188" t="str">
        <f>IF(ISNA(VLOOKUP(F256,DECLARATIONS!C$5:D$292,2,FALSE)),"",IF(VLOOKUP(F256,DECLARATIONS!C$5:D$292,2,FALSE)="","NOT DECLARED",VLOOKUP(F256,DECLARATIONS!C$5:D$292,2,FALSE)))</f>
        <v/>
      </c>
      <c r="I256" s="186">
        <f>IF(LOWER(LEFT(G256,1))="n",1,VLOOKUP(G256,ScoringTable!D$2:I$95,6))</f>
        <v>0</v>
      </c>
      <c r="J256" s="186" t="str" cm="1">
        <f t="array" ref="J256">IF(OR(ISBLANK(G256),G256=0), "", IF(NOT(ISNUMBER(G256)), "Not a valid distance", IF(E256="","", IF(RIGHT(E256)="B", _xlfn.IFS(G256&lt;Data!$Z$9,"...",G256&lt;Data!$AA$9,"Stage 1",G256&lt;Data!$AB$9,"Stage 2",G256&lt;Data!$AC$9,"Stage 3",G256&lt;Data!$AD$9,"Stage 4",G256&lt;Data!$AE$9,"Stage 5",G256&lt;Data!$AF$9,"Stage 6",G256&lt;Data!$AG$9,"Stage 7",G256&lt;Data!$AH$9,"Stage 8",G256&gt;=Data!$AH$9,"Stage 9"), _xlfn.IFS(G256&lt;Data!$Z$20,"...",G256&lt;Data!$AA$20,"Stage 1",G256&lt;Data!$AB$20,"Stage 2",G256&lt;Data!$AC$20,"Stage 3",G256&lt;Data!$AD$20,"Stage 4",G256&lt;Data!$AE$20,"Stage 5",G256&lt;Data!$AF$20,"Stage 6",G256&lt;Data!$AG$20,"Stage 7",G256&lt;Data!$AH$20,"Stage 8",G256&gt;=Data!$AH$20,"Stage 9")))))</f>
        <v/>
      </c>
      <c r="K256" s="266" t="str" cm="1">
        <f t="array" ref="K256">IFERROR(_xlfn.IFNA(
                      _xlfn.IFS(
                      G256="", "",
                      AND(E256="U9B",G256&gt;=Data!$AI$9), "U9 Boys record",
                      AND(E256="U11B",G256&gt;=Data!$AI$15), "U11 Boys record",
                      AND(E256="U9G",G256&gt;=Data!$AI$20), "U9 Girls record",
                      AND(E256="U11G",G256&gt;=Data!$AI$26), "U11 Girls record"
                       ),""), "")</f>
        <v/>
      </c>
    </row>
    <row r="257" spans="1:11" s="11" customFormat="1" ht="16" customHeight="1">
      <c r="A257" s="187" t="s">
        <v>127</v>
      </c>
      <c r="B257" s="188" t="str">
        <f>IF(ISNA(VLOOKUP($F257,DECLARATIONS!C$5:D$292,2,FALSE)),"",IF(VLOOKUP($F257,DECLARATIONS!C$5:D$292,2,FALSE)="","NOT DECLARED",IF(ISNA(_xlfn.TEXTBEFORE(VLOOKUP($F257,DECLARATIONS!C$5:D$292,2,FALSE)," ")),VLOOKUP($F257,DECLARATIONS!C$5:D$292,2,FALSE),_xlfn.TEXTBEFORE(VLOOKUP($F257,DECLARATIONS!C$5:D$292,2,FALSE)," "))))</f>
        <v/>
      </c>
      <c r="C257" s="188" t="str">
        <f>IF(ISNA(VLOOKUP($F257,DECLARATIONS!C$5:D$292,2,FALSE)),"",IF(VLOOKUP($F257,DECLARATIONS!C$5:D$292,2,FALSE)="","NOT DECLARED",IF(ISNA(_xlfn.TEXTAFTER(VLOOKUP($F257,DECLARATIONS!C$5:D$292,2,FALSE)," ")),VLOOKUP($F257,DECLARATIONS!C$5:D$292,2,FALSE),_xlfn.TEXTAFTER(VLOOKUP($F257,DECLARATIONS!C$5:D$292,2,FALSE)," "))))</f>
        <v/>
      </c>
      <c r="D257" s="188" t="str">
        <f>IF(ISNA(VLOOKUP($F257,DECLARATIONS!$C$5:$G$292,5,FALSE)),"",IF(VLOOKUP($F257,DECLARATIONS!$C$5:$G$292,5,FALSE)="","NOT DECLARED",VLOOKUP($F257,DECLARATIONS!$C$5:$G$292,5,FALSE)))</f>
        <v/>
      </c>
      <c r="E257" s="188" t="str">
        <f>IF(ISNA(VLOOKUP($F257,DECLARATIONS!$C$5:$F$292,4,FALSE)),"",IF(VLOOKUP($F257,DECLARATIONS!$C$5:$F$292,4,FALSE)="","NOT DECLARED",VLOOKUP($F257,DECLARATIONS!$C$5:$F$292,4,FALSE)&amp;LEFT(VLOOKUP($F257,DECLARATIONS!$C$5:$H$292,6,FALSE))))</f>
        <v/>
      </c>
      <c r="F257" s="91"/>
      <c r="G257" s="195"/>
      <c r="H257" s="188" t="str">
        <f>IF(ISNA(VLOOKUP(F257,DECLARATIONS!C$5:D$292,2,FALSE)),"",IF(VLOOKUP(F257,DECLARATIONS!C$5:D$292,2,FALSE)="","NOT DECLARED",VLOOKUP(F257,DECLARATIONS!C$5:D$292,2,FALSE)))</f>
        <v/>
      </c>
      <c r="I257" s="186">
        <f>IF(LOWER(LEFT(G257,1))="n",1,VLOOKUP(G257,ScoringTable!D$2:I$95,6))</f>
        <v>0</v>
      </c>
      <c r="J257" s="186" t="str" cm="1">
        <f t="array" ref="J257">IF(OR(ISBLANK(G257),G257=0), "", IF(NOT(ISNUMBER(G257)), "Not a valid distance", IF(E257="","", IF(RIGHT(E257)="B", _xlfn.IFS(G257&lt;Data!$Z$9,"...",G257&lt;Data!$AA$9,"Stage 1",G257&lt;Data!$AB$9,"Stage 2",G257&lt;Data!$AC$9,"Stage 3",G257&lt;Data!$AD$9,"Stage 4",G257&lt;Data!$AE$9,"Stage 5",G257&lt;Data!$AF$9,"Stage 6",G257&lt;Data!$AG$9,"Stage 7",G257&lt;Data!$AH$9,"Stage 8",G257&gt;=Data!$AH$9,"Stage 9"), _xlfn.IFS(G257&lt;Data!$Z$20,"...",G257&lt;Data!$AA$20,"Stage 1",G257&lt;Data!$AB$20,"Stage 2",G257&lt;Data!$AC$20,"Stage 3",G257&lt;Data!$AD$20,"Stage 4",G257&lt;Data!$AE$20,"Stage 5",G257&lt;Data!$AF$20,"Stage 6",G257&lt;Data!$AG$20,"Stage 7",G257&lt;Data!$AH$20,"Stage 8",G257&gt;=Data!$AH$20,"Stage 9")))))</f>
        <v/>
      </c>
      <c r="K257" s="266" t="str" cm="1">
        <f t="array" ref="K257">IFERROR(_xlfn.IFNA(
                      _xlfn.IFS(
                      G257="", "",
                      AND(E257="U9B",G257&gt;=Data!$AI$9), "U9 Boys record",
                      AND(E257="U11B",G257&gt;=Data!$AI$15), "U11 Boys record",
                      AND(E257="U9G",G257&gt;=Data!$AI$20), "U9 Girls record",
                      AND(E257="U11G",G257&gt;=Data!$AI$26), "U11 Girls record"
                       ),""), "")</f>
        <v/>
      </c>
    </row>
    <row r="258" spans="1:11" s="11" customFormat="1" ht="16" customHeight="1">
      <c r="A258" s="187" t="s">
        <v>127</v>
      </c>
      <c r="B258" s="188" t="str">
        <f>IF(ISNA(VLOOKUP($F258,DECLARATIONS!C$5:D$292,2,FALSE)),"",IF(VLOOKUP($F258,DECLARATIONS!C$5:D$292,2,FALSE)="","NOT DECLARED",IF(ISNA(_xlfn.TEXTBEFORE(VLOOKUP($F258,DECLARATIONS!C$5:D$292,2,FALSE)," ")),VLOOKUP($F258,DECLARATIONS!C$5:D$292,2,FALSE),_xlfn.TEXTBEFORE(VLOOKUP($F258,DECLARATIONS!C$5:D$292,2,FALSE)," "))))</f>
        <v/>
      </c>
      <c r="C258" s="188" t="str">
        <f>IF(ISNA(VLOOKUP($F258,DECLARATIONS!C$5:D$292,2,FALSE)),"",IF(VLOOKUP($F258,DECLARATIONS!C$5:D$292,2,FALSE)="","NOT DECLARED",IF(ISNA(_xlfn.TEXTAFTER(VLOOKUP($F258,DECLARATIONS!C$5:D$292,2,FALSE)," ")),VLOOKUP($F258,DECLARATIONS!C$5:D$292,2,FALSE),_xlfn.TEXTAFTER(VLOOKUP($F258,DECLARATIONS!C$5:D$292,2,FALSE)," "))))</f>
        <v/>
      </c>
      <c r="D258" s="188" t="str">
        <f>IF(ISNA(VLOOKUP($F258,DECLARATIONS!$C$5:$G$292,5,FALSE)),"",IF(VLOOKUP($F258,DECLARATIONS!$C$5:$G$292,5,FALSE)="","NOT DECLARED",VLOOKUP($F258,DECLARATIONS!$C$5:$G$292,5,FALSE)))</f>
        <v/>
      </c>
      <c r="E258" s="188" t="str">
        <f>IF(ISNA(VLOOKUP($F258,DECLARATIONS!$C$5:$F$292,4,FALSE)),"",IF(VLOOKUP($F258,DECLARATIONS!$C$5:$F$292,4,FALSE)="","NOT DECLARED",VLOOKUP($F258,DECLARATIONS!$C$5:$F$292,4,FALSE)&amp;LEFT(VLOOKUP($F258,DECLARATIONS!$C$5:$H$292,6,FALSE))))</f>
        <v/>
      </c>
      <c r="F258" s="91"/>
      <c r="G258" s="195"/>
      <c r="H258" s="188" t="str">
        <f>IF(ISNA(VLOOKUP(F258,DECLARATIONS!C$5:D$292,2,FALSE)),"",IF(VLOOKUP(F258,DECLARATIONS!C$5:D$292,2,FALSE)="","NOT DECLARED",VLOOKUP(F258,DECLARATIONS!C$5:D$292,2,FALSE)))</f>
        <v/>
      </c>
      <c r="I258" s="186">
        <f>IF(LOWER(LEFT(G258,1))="n",1,VLOOKUP(G258,ScoringTable!D$2:I$95,6))</f>
        <v>0</v>
      </c>
      <c r="J258" s="186" t="str" cm="1">
        <f t="array" ref="J258">IF(OR(ISBLANK(G258),G258=0), "", IF(NOT(ISNUMBER(G258)), "Not a valid distance", IF(E258="","", IF(RIGHT(E258)="B", _xlfn.IFS(G258&lt;Data!$Z$9,"...",G258&lt;Data!$AA$9,"Stage 1",G258&lt;Data!$AB$9,"Stage 2",G258&lt;Data!$AC$9,"Stage 3",G258&lt;Data!$AD$9,"Stage 4",G258&lt;Data!$AE$9,"Stage 5",G258&lt;Data!$AF$9,"Stage 6",G258&lt;Data!$AG$9,"Stage 7",G258&lt;Data!$AH$9,"Stage 8",G258&gt;=Data!$AH$9,"Stage 9"), _xlfn.IFS(G258&lt;Data!$Z$20,"...",G258&lt;Data!$AA$20,"Stage 1",G258&lt;Data!$AB$20,"Stage 2",G258&lt;Data!$AC$20,"Stage 3",G258&lt;Data!$AD$20,"Stage 4",G258&lt;Data!$AE$20,"Stage 5",G258&lt;Data!$AF$20,"Stage 6",G258&lt;Data!$AG$20,"Stage 7",G258&lt;Data!$AH$20,"Stage 8",G258&gt;=Data!$AH$20,"Stage 9")))))</f>
        <v/>
      </c>
      <c r="K258" s="266" t="str" cm="1">
        <f t="array" ref="K258">IFERROR(_xlfn.IFNA(
                      _xlfn.IFS(
                      G258="", "",
                      AND(E258="U9B",G258&gt;=Data!$AI$9), "U9 Boys record",
                      AND(E258="U11B",G258&gt;=Data!$AI$15), "U11 Boys record",
                      AND(E258="U9G",G258&gt;=Data!$AI$20), "U9 Girls record",
                      AND(E258="U11G",G258&gt;=Data!$AI$26), "U11 Girls record"
                       ),""), "")</f>
        <v/>
      </c>
    </row>
    <row r="259" spans="1:11" s="11" customFormat="1" ht="16" customHeight="1">
      <c r="A259" s="187" t="s">
        <v>127</v>
      </c>
      <c r="B259" s="188" t="str">
        <f>IF(ISNA(VLOOKUP($F259,DECLARATIONS!C$5:D$292,2,FALSE)),"",IF(VLOOKUP($F259,DECLARATIONS!C$5:D$292,2,FALSE)="","NOT DECLARED",IF(ISNA(_xlfn.TEXTBEFORE(VLOOKUP($F259,DECLARATIONS!C$5:D$292,2,FALSE)," ")),VLOOKUP($F259,DECLARATIONS!C$5:D$292,2,FALSE),_xlfn.TEXTBEFORE(VLOOKUP($F259,DECLARATIONS!C$5:D$292,2,FALSE)," "))))</f>
        <v/>
      </c>
      <c r="C259" s="188" t="str">
        <f>IF(ISNA(VLOOKUP($F259,DECLARATIONS!C$5:D$292,2,FALSE)),"",IF(VLOOKUP($F259,DECLARATIONS!C$5:D$292,2,FALSE)="","NOT DECLARED",IF(ISNA(_xlfn.TEXTAFTER(VLOOKUP($F259,DECLARATIONS!C$5:D$292,2,FALSE)," ")),VLOOKUP($F259,DECLARATIONS!C$5:D$292,2,FALSE),_xlfn.TEXTAFTER(VLOOKUP($F259,DECLARATIONS!C$5:D$292,2,FALSE)," "))))</f>
        <v/>
      </c>
      <c r="D259" s="188" t="str">
        <f>IF(ISNA(VLOOKUP($F259,DECLARATIONS!$C$5:$G$292,5,FALSE)),"",IF(VLOOKUP($F259,DECLARATIONS!$C$5:$G$292,5,FALSE)="","NOT DECLARED",VLOOKUP($F259,DECLARATIONS!$C$5:$G$292,5,FALSE)))</f>
        <v/>
      </c>
      <c r="E259" s="188" t="str">
        <f>IF(ISNA(VLOOKUP($F259,DECLARATIONS!$C$5:$F$292,4,FALSE)),"",IF(VLOOKUP($F259,DECLARATIONS!$C$5:$F$292,4,FALSE)="","NOT DECLARED",VLOOKUP($F259,DECLARATIONS!$C$5:$F$292,4,FALSE)&amp;LEFT(VLOOKUP($F259,DECLARATIONS!$C$5:$H$292,6,FALSE))))</f>
        <v/>
      </c>
      <c r="F259" s="91"/>
      <c r="G259" s="195"/>
      <c r="H259" s="188" t="str">
        <f>IF(ISNA(VLOOKUP(F259,DECLARATIONS!C$5:D$292,2,FALSE)),"",IF(VLOOKUP(F259,DECLARATIONS!C$5:D$292,2,FALSE)="","NOT DECLARED",VLOOKUP(F259,DECLARATIONS!C$5:D$292,2,FALSE)))</f>
        <v/>
      </c>
      <c r="I259" s="186">
        <f>IF(LOWER(LEFT(G259,1))="n",1,VLOOKUP(G259,ScoringTable!D$2:I$95,6))</f>
        <v>0</v>
      </c>
      <c r="J259" s="186" t="str" cm="1">
        <f t="array" ref="J259">IF(OR(ISBLANK(G259),G259=0), "", IF(NOT(ISNUMBER(G259)), "Not a valid distance", IF(E259="","", IF(RIGHT(E259)="B", _xlfn.IFS(G259&lt;Data!$Z$9,"...",G259&lt;Data!$AA$9,"Stage 1",G259&lt;Data!$AB$9,"Stage 2",G259&lt;Data!$AC$9,"Stage 3",G259&lt;Data!$AD$9,"Stage 4",G259&lt;Data!$AE$9,"Stage 5",G259&lt;Data!$AF$9,"Stage 6",G259&lt;Data!$AG$9,"Stage 7",G259&lt;Data!$AH$9,"Stage 8",G259&gt;=Data!$AH$9,"Stage 9"), _xlfn.IFS(G259&lt;Data!$Z$20,"...",G259&lt;Data!$AA$20,"Stage 1",G259&lt;Data!$AB$20,"Stage 2",G259&lt;Data!$AC$20,"Stage 3",G259&lt;Data!$AD$20,"Stage 4",G259&lt;Data!$AE$20,"Stage 5",G259&lt;Data!$AF$20,"Stage 6",G259&lt;Data!$AG$20,"Stage 7",G259&lt;Data!$AH$20,"Stage 8",G259&gt;=Data!$AH$20,"Stage 9")))))</f>
        <v/>
      </c>
      <c r="K259" s="266" t="str" cm="1">
        <f t="array" ref="K259">IFERROR(_xlfn.IFNA(
                      _xlfn.IFS(
                      G259="", "",
                      AND(E259="U9B",G259&gt;=Data!$AI$9), "U9 Boys record",
                      AND(E259="U11B",G259&gt;=Data!$AI$15), "U11 Boys record",
                      AND(E259="U9G",G259&gt;=Data!$AI$20), "U9 Girls record",
                      AND(E259="U11G",G259&gt;=Data!$AI$26), "U11 Girls record"
                       ),""), "")</f>
        <v/>
      </c>
    </row>
    <row r="260" spans="1:11" s="11" customFormat="1" ht="16" customHeight="1">
      <c r="A260" s="187" t="s">
        <v>127</v>
      </c>
      <c r="B260" s="188" t="str">
        <f>IF(ISNA(VLOOKUP($F260,DECLARATIONS!C$5:D$292,2,FALSE)),"",IF(VLOOKUP($F260,DECLARATIONS!C$5:D$292,2,FALSE)="","NOT DECLARED",IF(ISNA(_xlfn.TEXTBEFORE(VLOOKUP($F260,DECLARATIONS!C$5:D$292,2,FALSE)," ")),VLOOKUP($F260,DECLARATIONS!C$5:D$292,2,FALSE),_xlfn.TEXTBEFORE(VLOOKUP($F260,DECLARATIONS!C$5:D$292,2,FALSE)," "))))</f>
        <v/>
      </c>
      <c r="C260" s="188" t="str">
        <f>IF(ISNA(VLOOKUP($F260,DECLARATIONS!C$5:D$292,2,FALSE)),"",IF(VLOOKUP($F260,DECLARATIONS!C$5:D$292,2,FALSE)="","NOT DECLARED",IF(ISNA(_xlfn.TEXTAFTER(VLOOKUP($F260,DECLARATIONS!C$5:D$292,2,FALSE)," ")),VLOOKUP($F260,DECLARATIONS!C$5:D$292,2,FALSE),_xlfn.TEXTAFTER(VLOOKUP($F260,DECLARATIONS!C$5:D$292,2,FALSE)," "))))</f>
        <v/>
      </c>
      <c r="D260" s="188" t="str">
        <f>IF(ISNA(VLOOKUP($F260,DECLARATIONS!$C$5:$G$292,5,FALSE)),"",IF(VLOOKUP($F260,DECLARATIONS!$C$5:$G$292,5,FALSE)="","NOT DECLARED",VLOOKUP($F260,DECLARATIONS!$C$5:$G$292,5,FALSE)))</f>
        <v/>
      </c>
      <c r="E260" s="188" t="str">
        <f>IF(ISNA(VLOOKUP($F260,DECLARATIONS!$C$5:$F$292,4,FALSE)),"",IF(VLOOKUP($F260,DECLARATIONS!$C$5:$F$292,4,FALSE)="","NOT DECLARED",VLOOKUP($F260,DECLARATIONS!$C$5:$F$292,4,FALSE)&amp;LEFT(VLOOKUP($F260,DECLARATIONS!$C$5:$H$292,6,FALSE))))</f>
        <v/>
      </c>
      <c r="F260" s="91"/>
      <c r="G260" s="195"/>
      <c r="H260" s="188" t="str">
        <f>IF(ISNA(VLOOKUP(F260,DECLARATIONS!C$5:D$292,2,FALSE)),"",IF(VLOOKUP(F260,DECLARATIONS!C$5:D$292,2,FALSE)="","NOT DECLARED",VLOOKUP(F260,DECLARATIONS!C$5:D$292,2,FALSE)))</f>
        <v/>
      </c>
      <c r="I260" s="186">
        <f>IF(LOWER(LEFT(G260,1))="n",1,VLOOKUP(G260,ScoringTable!D$2:I$95,6))</f>
        <v>0</v>
      </c>
      <c r="J260" s="186" t="str" cm="1">
        <f t="array" ref="J260">IF(OR(ISBLANK(G260),G260=0), "", IF(NOT(ISNUMBER(G260)), "Not a valid distance", IF(E260="","", IF(RIGHT(E260)="B", _xlfn.IFS(G260&lt;Data!$Z$9,"...",G260&lt;Data!$AA$9,"Stage 1",G260&lt;Data!$AB$9,"Stage 2",G260&lt;Data!$AC$9,"Stage 3",G260&lt;Data!$AD$9,"Stage 4",G260&lt;Data!$AE$9,"Stage 5",G260&lt;Data!$AF$9,"Stage 6",G260&lt;Data!$AG$9,"Stage 7",G260&lt;Data!$AH$9,"Stage 8",G260&gt;=Data!$AH$9,"Stage 9"), _xlfn.IFS(G260&lt;Data!$Z$20,"...",G260&lt;Data!$AA$20,"Stage 1",G260&lt;Data!$AB$20,"Stage 2",G260&lt;Data!$AC$20,"Stage 3",G260&lt;Data!$AD$20,"Stage 4",G260&lt;Data!$AE$20,"Stage 5",G260&lt;Data!$AF$20,"Stage 6",G260&lt;Data!$AG$20,"Stage 7",G260&lt;Data!$AH$20,"Stage 8",G260&gt;=Data!$AH$20,"Stage 9")))))</f>
        <v/>
      </c>
      <c r="K260" s="266" t="str" cm="1">
        <f t="array" ref="K260">IFERROR(_xlfn.IFNA(
                      _xlfn.IFS(
                      G260="", "",
                      AND(E260="U9B",G260&gt;=Data!$AI$9), "U9 Boys record",
                      AND(E260="U11B",G260&gt;=Data!$AI$15), "U11 Boys record",
                      AND(E260="U9G",G260&gt;=Data!$AI$20), "U9 Girls record",
                      AND(E260="U11G",G260&gt;=Data!$AI$26), "U11 Girls record"
                       ),""), "")</f>
        <v/>
      </c>
    </row>
    <row r="261" spans="1:11" s="11" customFormat="1" ht="16" customHeight="1">
      <c r="A261" s="187" t="s">
        <v>127</v>
      </c>
      <c r="B261" s="188" t="str">
        <f>IF(ISNA(VLOOKUP($F261,DECLARATIONS!C$5:D$292,2,FALSE)),"",IF(VLOOKUP($F261,DECLARATIONS!C$5:D$292,2,FALSE)="","NOT DECLARED",IF(ISNA(_xlfn.TEXTBEFORE(VLOOKUP($F261,DECLARATIONS!C$5:D$292,2,FALSE)," ")),VLOOKUP($F261,DECLARATIONS!C$5:D$292,2,FALSE),_xlfn.TEXTBEFORE(VLOOKUP($F261,DECLARATIONS!C$5:D$292,2,FALSE)," "))))</f>
        <v/>
      </c>
      <c r="C261" s="188" t="str">
        <f>IF(ISNA(VLOOKUP($F261,DECLARATIONS!C$5:D$292,2,FALSE)),"",IF(VLOOKUP($F261,DECLARATIONS!C$5:D$292,2,FALSE)="","NOT DECLARED",IF(ISNA(_xlfn.TEXTAFTER(VLOOKUP($F261,DECLARATIONS!C$5:D$292,2,FALSE)," ")),VLOOKUP($F261,DECLARATIONS!C$5:D$292,2,FALSE),_xlfn.TEXTAFTER(VLOOKUP($F261,DECLARATIONS!C$5:D$292,2,FALSE)," "))))</f>
        <v/>
      </c>
      <c r="D261" s="188" t="str">
        <f>IF(ISNA(VLOOKUP($F261,DECLARATIONS!$C$5:$G$292,5,FALSE)),"",IF(VLOOKUP($F261,DECLARATIONS!$C$5:$G$292,5,FALSE)="","NOT DECLARED",VLOOKUP($F261,DECLARATIONS!$C$5:$G$292,5,FALSE)))</f>
        <v/>
      </c>
      <c r="E261" s="188" t="str">
        <f>IF(ISNA(VLOOKUP($F261,DECLARATIONS!$C$5:$F$292,4,FALSE)),"",IF(VLOOKUP($F261,DECLARATIONS!$C$5:$F$292,4,FALSE)="","NOT DECLARED",VLOOKUP($F261,DECLARATIONS!$C$5:$F$292,4,FALSE)&amp;LEFT(VLOOKUP($F261,DECLARATIONS!$C$5:$H$292,6,FALSE))))</f>
        <v/>
      </c>
      <c r="F261" s="91"/>
      <c r="G261" s="195"/>
      <c r="H261" s="188" t="str">
        <f>IF(ISNA(VLOOKUP(F261,DECLARATIONS!C$5:D$292,2,FALSE)),"",IF(VLOOKUP(F261,DECLARATIONS!C$5:D$292,2,FALSE)="","NOT DECLARED",VLOOKUP(F261,DECLARATIONS!C$5:D$292,2,FALSE)))</f>
        <v/>
      </c>
      <c r="I261" s="186">
        <f>IF(LOWER(LEFT(G261,1))="n",1,VLOOKUP(G261,ScoringTable!D$2:I$95,6))</f>
        <v>0</v>
      </c>
      <c r="J261" s="186" t="str" cm="1">
        <f t="array" ref="J261">IF(OR(ISBLANK(G261),G261=0), "", IF(NOT(ISNUMBER(G261)), "Not a valid distance", IF(E261="","", IF(RIGHT(E261)="B", _xlfn.IFS(G261&lt;Data!$Z$9,"...",G261&lt;Data!$AA$9,"Stage 1",G261&lt;Data!$AB$9,"Stage 2",G261&lt;Data!$AC$9,"Stage 3",G261&lt;Data!$AD$9,"Stage 4",G261&lt;Data!$AE$9,"Stage 5",G261&lt;Data!$AF$9,"Stage 6",G261&lt;Data!$AG$9,"Stage 7",G261&lt;Data!$AH$9,"Stage 8",G261&gt;=Data!$AH$9,"Stage 9"), _xlfn.IFS(G261&lt;Data!$Z$20,"...",G261&lt;Data!$AA$20,"Stage 1",G261&lt;Data!$AB$20,"Stage 2",G261&lt;Data!$AC$20,"Stage 3",G261&lt;Data!$AD$20,"Stage 4",G261&lt;Data!$AE$20,"Stage 5",G261&lt;Data!$AF$20,"Stage 6",G261&lt;Data!$AG$20,"Stage 7",G261&lt;Data!$AH$20,"Stage 8",G261&gt;=Data!$AH$20,"Stage 9")))))</f>
        <v/>
      </c>
      <c r="K261" s="266" t="str" cm="1">
        <f t="array" ref="K261">IFERROR(_xlfn.IFNA(
                      _xlfn.IFS(
                      G261="", "",
                      AND(E261="U9B",G261&gt;=Data!$AI$9), "U9 Boys record",
                      AND(E261="U11B",G261&gt;=Data!$AI$15), "U11 Boys record",
                      AND(E261="U9G",G261&gt;=Data!$AI$20), "U9 Girls record",
                      AND(E261="U11G",G261&gt;=Data!$AI$26), "U11 Girls record"
                       ),""), "")</f>
        <v/>
      </c>
    </row>
    <row r="262" spans="1:11" s="11" customFormat="1" ht="16" customHeight="1">
      <c r="A262" s="187" t="s">
        <v>127</v>
      </c>
      <c r="B262" s="188" t="str">
        <f>IF(ISNA(VLOOKUP($F262,DECLARATIONS!C$5:D$292,2,FALSE)),"",IF(VLOOKUP($F262,DECLARATIONS!C$5:D$292,2,FALSE)="","NOT DECLARED",IF(ISNA(_xlfn.TEXTBEFORE(VLOOKUP($F262,DECLARATIONS!C$5:D$292,2,FALSE)," ")),VLOOKUP($F262,DECLARATIONS!C$5:D$292,2,FALSE),_xlfn.TEXTBEFORE(VLOOKUP($F262,DECLARATIONS!C$5:D$292,2,FALSE)," "))))</f>
        <v/>
      </c>
      <c r="C262" s="188" t="str">
        <f>IF(ISNA(VLOOKUP($F262,DECLARATIONS!C$5:D$292,2,FALSE)),"",IF(VLOOKUP($F262,DECLARATIONS!C$5:D$292,2,FALSE)="","NOT DECLARED",IF(ISNA(_xlfn.TEXTAFTER(VLOOKUP($F262,DECLARATIONS!C$5:D$292,2,FALSE)," ")),VLOOKUP($F262,DECLARATIONS!C$5:D$292,2,FALSE),_xlfn.TEXTAFTER(VLOOKUP($F262,DECLARATIONS!C$5:D$292,2,FALSE)," "))))</f>
        <v/>
      </c>
      <c r="D262" s="188" t="str">
        <f>IF(ISNA(VLOOKUP($F262,DECLARATIONS!$C$5:$G$292,5,FALSE)),"",IF(VLOOKUP($F262,DECLARATIONS!$C$5:$G$292,5,FALSE)="","NOT DECLARED",VLOOKUP($F262,DECLARATIONS!$C$5:$G$292,5,FALSE)))</f>
        <v/>
      </c>
      <c r="E262" s="188" t="str">
        <f>IF(ISNA(VLOOKUP($F262,DECLARATIONS!$C$5:$F$292,4,FALSE)),"",IF(VLOOKUP($F262,DECLARATIONS!$C$5:$F$292,4,FALSE)="","NOT DECLARED",VLOOKUP($F262,DECLARATIONS!$C$5:$F$292,4,FALSE)&amp;LEFT(VLOOKUP($F262,DECLARATIONS!$C$5:$H$292,6,FALSE))))</f>
        <v/>
      </c>
      <c r="F262" s="91"/>
      <c r="G262" s="195"/>
      <c r="H262" s="188" t="str">
        <f>IF(ISNA(VLOOKUP(F262,DECLARATIONS!C$5:D$292,2,FALSE)),"",IF(VLOOKUP(F262,DECLARATIONS!C$5:D$292,2,FALSE)="","NOT DECLARED",VLOOKUP(F262,DECLARATIONS!C$5:D$292,2,FALSE)))</f>
        <v/>
      </c>
      <c r="I262" s="186">
        <f>IF(LOWER(LEFT(G262,1))="n",1,VLOOKUP(G262,ScoringTable!D$2:I$95,6))</f>
        <v>0</v>
      </c>
      <c r="J262" s="186" t="str" cm="1">
        <f t="array" ref="J262">IF(OR(ISBLANK(G262),G262=0), "", IF(NOT(ISNUMBER(G262)), "Not a valid distance", IF(E262="","", IF(RIGHT(E262)="B", _xlfn.IFS(G262&lt;Data!$Z$9,"...",G262&lt;Data!$AA$9,"Stage 1",G262&lt;Data!$AB$9,"Stage 2",G262&lt;Data!$AC$9,"Stage 3",G262&lt;Data!$AD$9,"Stage 4",G262&lt;Data!$AE$9,"Stage 5",G262&lt;Data!$AF$9,"Stage 6",G262&lt;Data!$AG$9,"Stage 7",G262&lt;Data!$AH$9,"Stage 8",G262&gt;=Data!$AH$9,"Stage 9"), _xlfn.IFS(G262&lt;Data!$Z$20,"...",G262&lt;Data!$AA$20,"Stage 1",G262&lt;Data!$AB$20,"Stage 2",G262&lt;Data!$AC$20,"Stage 3",G262&lt;Data!$AD$20,"Stage 4",G262&lt;Data!$AE$20,"Stage 5",G262&lt;Data!$AF$20,"Stage 6",G262&lt;Data!$AG$20,"Stage 7",G262&lt;Data!$AH$20,"Stage 8",G262&gt;=Data!$AH$20,"Stage 9")))))</f>
        <v/>
      </c>
      <c r="K262" s="266" t="str" cm="1">
        <f t="array" ref="K262">IFERROR(_xlfn.IFNA(
                      _xlfn.IFS(
                      G262="", "",
                      AND(E262="U9B",G262&gt;=Data!$AI$9), "U9 Boys record",
                      AND(E262="U11B",G262&gt;=Data!$AI$15), "U11 Boys record",
                      AND(E262="U9G",G262&gt;=Data!$AI$20), "U9 Girls record",
                      AND(E262="U11G",G262&gt;=Data!$AI$26), "U11 Girls record"
                       ),""), "")</f>
        <v/>
      </c>
    </row>
    <row r="263" spans="1:11" s="11" customFormat="1" ht="16" customHeight="1">
      <c r="A263" s="187" t="s">
        <v>127</v>
      </c>
      <c r="B263" s="188" t="str">
        <f>IF(ISNA(VLOOKUP($F263,DECLARATIONS!C$5:D$292,2,FALSE)),"",IF(VLOOKUP($F263,DECLARATIONS!C$5:D$292,2,FALSE)="","NOT DECLARED",IF(ISNA(_xlfn.TEXTBEFORE(VLOOKUP($F263,DECLARATIONS!C$5:D$292,2,FALSE)," ")),VLOOKUP($F263,DECLARATIONS!C$5:D$292,2,FALSE),_xlfn.TEXTBEFORE(VLOOKUP($F263,DECLARATIONS!C$5:D$292,2,FALSE)," "))))</f>
        <v/>
      </c>
      <c r="C263" s="188" t="str">
        <f>IF(ISNA(VLOOKUP($F263,DECLARATIONS!C$5:D$292,2,FALSE)),"",IF(VLOOKUP($F263,DECLARATIONS!C$5:D$292,2,FALSE)="","NOT DECLARED",IF(ISNA(_xlfn.TEXTAFTER(VLOOKUP($F263,DECLARATIONS!C$5:D$292,2,FALSE)," ")),VLOOKUP($F263,DECLARATIONS!C$5:D$292,2,FALSE),_xlfn.TEXTAFTER(VLOOKUP($F263,DECLARATIONS!C$5:D$292,2,FALSE)," "))))</f>
        <v/>
      </c>
      <c r="D263" s="188" t="str">
        <f>IF(ISNA(VLOOKUP($F263,DECLARATIONS!$C$5:$G$292,5,FALSE)),"",IF(VLOOKUP($F263,DECLARATIONS!$C$5:$G$292,5,FALSE)="","NOT DECLARED",VLOOKUP($F263,DECLARATIONS!$C$5:$G$292,5,FALSE)))</f>
        <v/>
      </c>
      <c r="E263" s="188" t="str">
        <f>IF(ISNA(VLOOKUP($F263,DECLARATIONS!$C$5:$F$292,4,FALSE)),"",IF(VLOOKUP($F263,DECLARATIONS!$C$5:$F$292,4,FALSE)="","NOT DECLARED",VLOOKUP($F263,DECLARATIONS!$C$5:$F$292,4,FALSE)&amp;LEFT(VLOOKUP($F263,DECLARATIONS!$C$5:$H$292,6,FALSE))))</f>
        <v/>
      </c>
      <c r="F263" s="91"/>
      <c r="G263" s="195"/>
      <c r="H263" s="188" t="str">
        <f>IF(ISNA(VLOOKUP(F263,DECLARATIONS!C$5:D$292,2,FALSE)),"",IF(VLOOKUP(F263,DECLARATIONS!C$5:D$292,2,FALSE)="","NOT DECLARED",VLOOKUP(F263,DECLARATIONS!C$5:D$292,2,FALSE)))</f>
        <v/>
      </c>
      <c r="I263" s="186">
        <f>IF(LOWER(LEFT(G263,1))="n",1,VLOOKUP(G263,ScoringTable!D$2:I$95,6))</f>
        <v>0</v>
      </c>
      <c r="J263" s="186" t="str" cm="1">
        <f t="array" ref="J263">IF(OR(ISBLANK(G263),G263=0), "", IF(NOT(ISNUMBER(G263)), "Not a valid distance", IF(E263="","", IF(RIGHT(E263)="B", _xlfn.IFS(G263&lt;Data!$Z$9,"...",G263&lt;Data!$AA$9,"Stage 1",G263&lt;Data!$AB$9,"Stage 2",G263&lt;Data!$AC$9,"Stage 3",G263&lt;Data!$AD$9,"Stage 4",G263&lt;Data!$AE$9,"Stage 5",G263&lt;Data!$AF$9,"Stage 6",G263&lt;Data!$AG$9,"Stage 7",G263&lt;Data!$AH$9,"Stage 8",G263&gt;=Data!$AH$9,"Stage 9"), _xlfn.IFS(G263&lt;Data!$Z$20,"...",G263&lt;Data!$AA$20,"Stage 1",G263&lt;Data!$AB$20,"Stage 2",G263&lt;Data!$AC$20,"Stage 3",G263&lt;Data!$AD$20,"Stage 4",G263&lt;Data!$AE$20,"Stage 5",G263&lt;Data!$AF$20,"Stage 6",G263&lt;Data!$AG$20,"Stage 7",G263&lt;Data!$AH$20,"Stage 8",G263&gt;=Data!$AH$20,"Stage 9")))))</f>
        <v/>
      </c>
      <c r="K263" s="266" t="str" cm="1">
        <f t="array" ref="K263">IFERROR(_xlfn.IFNA(
                      _xlfn.IFS(
                      G263="", "",
                      AND(E263="U9B",G263&gt;=Data!$AI$9), "U9 Boys record",
                      AND(E263="U11B",G263&gt;=Data!$AI$15), "U11 Boys record",
                      AND(E263="U9G",G263&gt;=Data!$AI$20), "U9 Girls record",
                      AND(E263="U11G",G263&gt;=Data!$AI$26), "U11 Girls record"
                       ),""), "")</f>
        <v/>
      </c>
    </row>
    <row r="264" spans="1:11" s="11" customFormat="1" ht="16" customHeight="1">
      <c r="A264" s="187" t="s">
        <v>127</v>
      </c>
      <c r="B264" s="188" t="str">
        <f>IF(ISNA(VLOOKUP($F264,DECLARATIONS!C$5:D$292,2,FALSE)),"",IF(VLOOKUP($F264,DECLARATIONS!C$5:D$292,2,FALSE)="","NOT DECLARED",IF(ISNA(_xlfn.TEXTBEFORE(VLOOKUP($F264,DECLARATIONS!C$5:D$292,2,FALSE)," ")),VLOOKUP($F264,DECLARATIONS!C$5:D$292,2,FALSE),_xlfn.TEXTBEFORE(VLOOKUP($F264,DECLARATIONS!C$5:D$292,2,FALSE)," "))))</f>
        <v/>
      </c>
      <c r="C264" s="188" t="str">
        <f>IF(ISNA(VLOOKUP($F264,DECLARATIONS!C$5:D$292,2,FALSE)),"",IF(VLOOKUP($F264,DECLARATIONS!C$5:D$292,2,FALSE)="","NOT DECLARED",IF(ISNA(_xlfn.TEXTAFTER(VLOOKUP($F264,DECLARATIONS!C$5:D$292,2,FALSE)," ")),VLOOKUP($F264,DECLARATIONS!C$5:D$292,2,FALSE),_xlfn.TEXTAFTER(VLOOKUP($F264,DECLARATIONS!C$5:D$292,2,FALSE)," "))))</f>
        <v/>
      </c>
      <c r="D264" s="188" t="str">
        <f>IF(ISNA(VLOOKUP($F264,DECLARATIONS!$C$5:$G$292,5,FALSE)),"",IF(VLOOKUP($F264,DECLARATIONS!$C$5:$G$292,5,FALSE)="","NOT DECLARED",VLOOKUP($F264,DECLARATIONS!$C$5:$G$292,5,FALSE)))</f>
        <v/>
      </c>
      <c r="E264" s="188" t="str">
        <f>IF(ISNA(VLOOKUP($F264,DECLARATIONS!$C$5:$F$292,4,FALSE)),"",IF(VLOOKUP($F264,DECLARATIONS!$C$5:$F$292,4,FALSE)="","NOT DECLARED",VLOOKUP($F264,DECLARATIONS!$C$5:$F$292,4,FALSE)&amp;LEFT(VLOOKUP($F264,DECLARATIONS!$C$5:$H$292,6,FALSE))))</f>
        <v/>
      </c>
      <c r="F264" s="91"/>
      <c r="G264" s="195"/>
      <c r="H264" s="188" t="str">
        <f>IF(ISNA(VLOOKUP(F264,DECLARATIONS!C$5:D$292,2,FALSE)),"",IF(VLOOKUP(F264,DECLARATIONS!C$5:D$292,2,FALSE)="","NOT DECLARED",VLOOKUP(F264,DECLARATIONS!C$5:D$292,2,FALSE)))</f>
        <v/>
      </c>
      <c r="I264" s="186">
        <f>IF(LOWER(LEFT(G264,1))="n",1,VLOOKUP(G264,ScoringTable!D$2:I$95,6))</f>
        <v>0</v>
      </c>
      <c r="J264" s="186" t="str" cm="1">
        <f t="array" ref="J264">IF(OR(ISBLANK(G264),G264=0), "", IF(NOT(ISNUMBER(G264)), "Not a valid distance", IF(E264="","", IF(RIGHT(E264)="B", _xlfn.IFS(G264&lt;Data!$Z$9,"...",G264&lt;Data!$AA$9,"Stage 1",G264&lt;Data!$AB$9,"Stage 2",G264&lt;Data!$AC$9,"Stage 3",G264&lt;Data!$AD$9,"Stage 4",G264&lt;Data!$AE$9,"Stage 5",G264&lt;Data!$AF$9,"Stage 6",G264&lt;Data!$AG$9,"Stage 7",G264&lt;Data!$AH$9,"Stage 8",G264&gt;=Data!$AH$9,"Stage 9"), _xlfn.IFS(G264&lt;Data!$Z$20,"...",G264&lt;Data!$AA$20,"Stage 1",G264&lt;Data!$AB$20,"Stage 2",G264&lt;Data!$AC$20,"Stage 3",G264&lt;Data!$AD$20,"Stage 4",G264&lt;Data!$AE$20,"Stage 5",G264&lt;Data!$AF$20,"Stage 6",G264&lt;Data!$AG$20,"Stage 7",G264&lt;Data!$AH$20,"Stage 8",G264&gt;=Data!$AH$20,"Stage 9")))))</f>
        <v/>
      </c>
      <c r="K264" s="266" t="str" cm="1">
        <f t="array" ref="K264">IFERROR(_xlfn.IFNA(
                      _xlfn.IFS(
                      G264="", "",
                      AND(E264="U9B",G264&gt;=Data!$AI$9), "U9 Boys record",
                      AND(E264="U11B",G264&gt;=Data!$AI$15), "U11 Boys record",
                      AND(E264="U9G",G264&gt;=Data!$AI$20), "U9 Girls record",
                      AND(E264="U11G",G264&gt;=Data!$AI$26), "U11 Girls record"
                       ),""), "")</f>
        <v/>
      </c>
    </row>
    <row r="265" spans="1:11" s="11" customFormat="1" ht="16" customHeight="1">
      <c r="A265" s="187" t="s">
        <v>127</v>
      </c>
      <c r="B265" s="188" t="str">
        <f>IF(ISNA(VLOOKUP($F265,DECLARATIONS!C$5:D$292,2,FALSE)),"",IF(VLOOKUP($F265,DECLARATIONS!C$5:D$292,2,FALSE)="","NOT DECLARED",IF(ISNA(_xlfn.TEXTBEFORE(VLOOKUP($F265,DECLARATIONS!C$5:D$292,2,FALSE)," ")),VLOOKUP($F265,DECLARATIONS!C$5:D$292,2,FALSE),_xlfn.TEXTBEFORE(VLOOKUP($F265,DECLARATIONS!C$5:D$292,2,FALSE)," "))))</f>
        <v/>
      </c>
      <c r="C265" s="188" t="str">
        <f>IF(ISNA(VLOOKUP($F265,DECLARATIONS!C$5:D$292,2,FALSE)),"",IF(VLOOKUP($F265,DECLARATIONS!C$5:D$292,2,FALSE)="","NOT DECLARED",IF(ISNA(_xlfn.TEXTAFTER(VLOOKUP($F265,DECLARATIONS!C$5:D$292,2,FALSE)," ")),VLOOKUP($F265,DECLARATIONS!C$5:D$292,2,FALSE),_xlfn.TEXTAFTER(VLOOKUP($F265,DECLARATIONS!C$5:D$292,2,FALSE)," "))))</f>
        <v/>
      </c>
      <c r="D265" s="188" t="str">
        <f>IF(ISNA(VLOOKUP($F265,DECLARATIONS!$C$5:$G$292,5,FALSE)),"",IF(VLOOKUP($F265,DECLARATIONS!$C$5:$G$292,5,FALSE)="","NOT DECLARED",VLOOKUP($F265,DECLARATIONS!$C$5:$G$292,5,FALSE)))</f>
        <v/>
      </c>
      <c r="E265" s="188" t="str">
        <f>IF(ISNA(VLOOKUP($F265,DECLARATIONS!$C$5:$F$292,4,FALSE)),"",IF(VLOOKUP($F265,DECLARATIONS!$C$5:$F$292,4,FALSE)="","NOT DECLARED",VLOOKUP($F265,DECLARATIONS!$C$5:$F$292,4,FALSE)&amp;LEFT(VLOOKUP($F265,DECLARATIONS!$C$5:$H$292,6,FALSE))))</f>
        <v/>
      </c>
      <c r="F265" s="91"/>
      <c r="G265" s="195"/>
      <c r="H265" s="188" t="str">
        <f>IF(ISNA(VLOOKUP(F265,DECLARATIONS!C$5:D$292,2,FALSE)),"",IF(VLOOKUP(F265,DECLARATIONS!C$5:D$292,2,FALSE)="","NOT DECLARED",VLOOKUP(F265,DECLARATIONS!C$5:D$292,2,FALSE)))</f>
        <v/>
      </c>
      <c r="I265" s="186">
        <f>IF(LOWER(LEFT(G265,1))="n",1,VLOOKUP(G265,ScoringTable!D$2:I$95,6))</f>
        <v>0</v>
      </c>
      <c r="J265" s="186" t="str" cm="1">
        <f t="array" ref="J265">IF(OR(ISBLANK(G265),G265=0), "", IF(NOT(ISNUMBER(G265)), "Not a valid distance", IF(E265="","", IF(RIGHT(E265)="B", _xlfn.IFS(G265&lt;Data!$Z$9,"...",G265&lt;Data!$AA$9,"Stage 1",G265&lt;Data!$AB$9,"Stage 2",G265&lt;Data!$AC$9,"Stage 3",G265&lt;Data!$AD$9,"Stage 4",G265&lt;Data!$AE$9,"Stage 5",G265&lt;Data!$AF$9,"Stage 6",G265&lt;Data!$AG$9,"Stage 7",G265&lt;Data!$AH$9,"Stage 8",G265&gt;=Data!$AH$9,"Stage 9"), _xlfn.IFS(G265&lt;Data!$Z$20,"...",G265&lt;Data!$AA$20,"Stage 1",G265&lt;Data!$AB$20,"Stage 2",G265&lt;Data!$AC$20,"Stage 3",G265&lt;Data!$AD$20,"Stage 4",G265&lt;Data!$AE$20,"Stage 5",G265&lt;Data!$AF$20,"Stage 6",G265&lt;Data!$AG$20,"Stage 7",G265&lt;Data!$AH$20,"Stage 8",G265&gt;=Data!$AH$20,"Stage 9")))))</f>
        <v/>
      </c>
      <c r="K265" s="266" t="str" cm="1">
        <f t="array" ref="K265">IFERROR(_xlfn.IFNA(
                      _xlfn.IFS(
                      G265="", "",
                      AND(E265="U9B",G265&gt;=Data!$AI$9), "U9 Boys record",
                      AND(E265="U11B",G265&gt;=Data!$AI$15), "U11 Boys record",
                      AND(E265="U9G",G265&gt;=Data!$AI$20), "U9 Girls record",
                      AND(E265="U11G",G265&gt;=Data!$AI$26), "U11 Girls record"
                       ),""), "")</f>
        <v/>
      </c>
    </row>
    <row r="266" spans="1:11" s="11" customFormat="1" ht="16" customHeight="1">
      <c r="A266" s="187" t="s">
        <v>127</v>
      </c>
      <c r="B266" s="188" t="str">
        <f>IF(ISNA(VLOOKUP($F266,DECLARATIONS!C$5:D$292,2,FALSE)),"",IF(VLOOKUP($F266,DECLARATIONS!C$5:D$292,2,FALSE)="","NOT DECLARED",IF(ISNA(_xlfn.TEXTBEFORE(VLOOKUP($F266,DECLARATIONS!C$5:D$292,2,FALSE)," ")),VLOOKUP($F266,DECLARATIONS!C$5:D$292,2,FALSE),_xlfn.TEXTBEFORE(VLOOKUP($F266,DECLARATIONS!C$5:D$292,2,FALSE)," "))))</f>
        <v/>
      </c>
      <c r="C266" s="188" t="str">
        <f>IF(ISNA(VLOOKUP($F266,DECLARATIONS!C$5:D$292,2,FALSE)),"",IF(VLOOKUP($F266,DECLARATIONS!C$5:D$292,2,FALSE)="","NOT DECLARED",IF(ISNA(_xlfn.TEXTAFTER(VLOOKUP($F266,DECLARATIONS!C$5:D$292,2,FALSE)," ")),VLOOKUP($F266,DECLARATIONS!C$5:D$292,2,FALSE),_xlfn.TEXTAFTER(VLOOKUP($F266,DECLARATIONS!C$5:D$292,2,FALSE)," "))))</f>
        <v/>
      </c>
      <c r="D266" s="188" t="str">
        <f>IF(ISNA(VLOOKUP($F266,DECLARATIONS!$C$5:$G$292,5,FALSE)),"",IF(VLOOKUP($F266,DECLARATIONS!$C$5:$G$292,5,FALSE)="","NOT DECLARED",VLOOKUP($F266,DECLARATIONS!$C$5:$G$292,5,FALSE)))</f>
        <v/>
      </c>
      <c r="E266" s="188" t="str">
        <f>IF(ISNA(VLOOKUP($F266,DECLARATIONS!$C$5:$F$292,4,FALSE)),"",IF(VLOOKUP($F266,DECLARATIONS!$C$5:$F$292,4,FALSE)="","NOT DECLARED",VLOOKUP($F266,DECLARATIONS!$C$5:$F$292,4,FALSE)&amp;LEFT(VLOOKUP($F266,DECLARATIONS!$C$5:$H$292,6,FALSE))))</f>
        <v/>
      </c>
      <c r="F266" s="91"/>
      <c r="G266" s="195"/>
      <c r="H266" s="188" t="str">
        <f>IF(ISNA(VLOOKUP(F266,DECLARATIONS!C$5:D$292,2,FALSE)),"",IF(VLOOKUP(F266,DECLARATIONS!C$5:D$292,2,FALSE)="","NOT DECLARED",VLOOKUP(F266,DECLARATIONS!C$5:D$292,2,FALSE)))</f>
        <v/>
      </c>
      <c r="I266" s="186">
        <f>IF(LOWER(LEFT(G266,1))="n",1,VLOOKUP(G266,ScoringTable!D$2:I$95,6))</f>
        <v>0</v>
      </c>
      <c r="J266" s="186" t="str" cm="1">
        <f t="array" ref="J266">IF(OR(ISBLANK(G266),G266=0), "", IF(NOT(ISNUMBER(G266)), "Not a valid distance", IF(E266="","", IF(RIGHT(E266)="B", _xlfn.IFS(G266&lt;Data!$Z$9,"...",G266&lt;Data!$AA$9,"Stage 1",G266&lt;Data!$AB$9,"Stage 2",G266&lt;Data!$AC$9,"Stage 3",G266&lt;Data!$AD$9,"Stage 4",G266&lt;Data!$AE$9,"Stage 5",G266&lt;Data!$AF$9,"Stage 6",G266&lt;Data!$AG$9,"Stage 7",G266&lt;Data!$AH$9,"Stage 8",G266&gt;=Data!$AH$9,"Stage 9"), _xlfn.IFS(G266&lt;Data!$Z$20,"...",G266&lt;Data!$AA$20,"Stage 1",G266&lt;Data!$AB$20,"Stage 2",G266&lt;Data!$AC$20,"Stage 3",G266&lt;Data!$AD$20,"Stage 4",G266&lt;Data!$AE$20,"Stage 5",G266&lt;Data!$AF$20,"Stage 6",G266&lt;Data!$AG$20,"Stage 7",G266&lt;Data!$AH$20,"Stage 8",G266&gt;=Data!$AH$20,"Stage 9")))))</f>
        <v/>
      </c>
      <c r="K266" s="266" t="str" cm="1">
        <f t="array" ref="K266">IFERROR(_xlfn.IFNA(
                      _xlfn.IFS(
                      G266="", "",
                      AND(E266="U9B",G266&gt;=Data!$AI$9), "U9 Boys record",
                      AND(E266="U11B",G266&gt;=Data!$AI$15), "U11 Boys record",
                      AND(E266="U9G",G266&gt;=Data!$AI$20), "U9 Girls record",
                      AND(E266="U11G",G266&gt;=Data!$AI$26), "U11 Girls record"
                       ),""), "")</f>
        <v/>
      </c>
    </row>
    <row r="267" spans="1:11" s="11" customFormat="1" ht="16" customHeight="1">
      <c r="A267" s="187" t="s">
        <v>127</v>
      </c>
      <c r="B267" s="188" t="str">
        <f>IF(ISNA(VLOOKUP($F267,DECLARATIONS!C$5:D$292,2,FALSE)),"",IF(VLOOKUP($F267,DECLARATIONS!C$5:D$292,2,FALSE)="","NOT DECLARED",IF(ISNA(_xlfn.TEXTBEFORE(VLOOKUP($F267,DECLARATIONS!C$5:D$292,2,FALSE)," ")),VLOOKUP($F267,DECLARATIONS!C$5:D$292,2,FALSE),_xlfn.TEXTBEFORE(VLOOKUP($F267,DECLARATIONS!C$5:D$292,2,FALSE)," "))))</f>
        <v/>
      </c>
      <c r="C267" s="188" t="str">
        <f>IF(ISNA(VLOOKUP($F267,DECLARATIONS!C$5:D$292,2,FALSE)),"",IF(VLOOKUP($F267,DECLARATIONS!C$5:D$292,2,FALSE)="","NOT DECLARED",IF(ISNA(_xlfn.TEXTAFTER(VLOOKUP($F267,DECLARATIONS!C$5:D$292,2,FALSE)," ")),VLOOKUP($F267,DECLARATIONS!C$5:D$292,2,FALSE),_xlfn.TEXTAFTER(VLOOKUP($F267,DECLARATIONS!C$5:D$292,2,FALSE)," "))))</f>
        <v/>
      </c>
      <c r="D267" s="188" t="str">
        <f>IF(ISNA(VLOOKUP($F267,DECLARATIONS!$C$5:$G$292,5,FALSE)),"",IF(VLOOKUP($F267,DECLARATIONS!$C$5:$G$292,5,FALSE)="","NOT DECLARED",VLOOKUP($F267,DECLARATIONS!$C$5:$G$292,5,FALSE)))</f>
        <v/>
      </c>
      <c r="E267" s="188" t="str">
        <f>IF(ISNA(VLOOKUP($F267,DECLARATIONS!$C$5:$F$292,4,FALSE)),"",IF(VLOOKUP($F267,DECLARATIONS!$C$5:$F$292,4,FALSE)="","NOT DECLARED",VLOOKUP($F267,DECLARATIONS!$C$5:$F$292,4,FALSE)&amp;LEFT(VLOOKUP($F267,DECLARATIONS!$C$5:$H$292,6,FALSE))))</f>
        <v/>
      </c>
      <c r="F267" s="91"/>
      <c r="G267" s="195"/>
      <c r="H267" s="188" t="str">
        <f>IF(ISNA(VLOOKUP(F267,DECLARATIONS!C$5:D$292,2,FALSE)),"",IF(VLOOKUP(F267,DECLARATIONS!C$5:D$292,2,FALSE)="","NOT DECLARED",VLOOKUP(F267,DECLARATIONS!C$5:D$292,2,FALSE)))</f>
        <v/>
      </c>
      <c r="I267" s="186">
        <f>IF(LOWER(LEFT(G267,1))="n",1,VLOOKUP(G267,ScoringTable!D$2:I$95,6))</f>
        <v>0</v>
      </c>
      <c r="J267" s="186" t="str" cm="1">
        <f t="array" ref="J267">IF(OR(ISBLANK(G267),G267=0), "", IF(NOT(ISNUMBER(G267)), "Not a valid distance", IF(E267="","", IF(RIGHT(E267)="B", _xlfn.IFS(G267&lt;Data!$Z$9,"...",G267&lt;Data!$AA$9,"Stage 1",G267&lt;Data!$AB$9,"Stage 2",G267&lt;Data!$AC$9,"Stage 3",G267&lt;Data!$AD$9,"Stage 4",G267&lt;Data!$AE$9,"Stage 5",G267&lt;Data!$AF$9,"Stage 6",G267&lt;Data!$AG$9,"Stage 7",G267&lt;Data!$AH$9,"Stage 8",G267&gt;=Data!$AH$9,"Stage 9"), _xlfn.IFS(G267&lt;Data!$Z$20,"...",G267&lt;Data!$AA$20,"Stage 1",G267&lt;Data!$AB$20,"Stage 2",G267&lt;Data!$AC$20,"Stage 3",G267&lt;Data!$AD$20,"Stage 4",G267&lt;Data!$AE$20,"Stage 5",G267&lt;Data!$AF$20,"Stage 6",G267&lt;Data!$AG$20,"Stage 7",G267&lt;Data!$AH$20,"Stage 8",G267&gt;=Data!$AH$20,"Stage 9")))))</f>
        <v/>
      </c>
      <c r="K267" s="266" t="str" cm="1">
        <f t="array" ref="K267">IFERROR(_xlfn.IFNA(
                      _xlfn.IFS(
                      G267="", "",
                      AND(E267="U9B",G267&gt;=Data!$AI$9), "U9 Boys record",
                      AND(E267="U11B",G267&gt;=Data!$AI$15), "U11 Boys record",
                      AND(E267="U9G",G267&gt;=Data!$AI$20), "U9 Girls record",
                      AND(E267="U11G",G267&gt;=Data!$AI$26), "U11 Girls record"
                       ),""), "")</f>
        <v/>
      </c>
    </row>
    <row r="268" spans="1:11" s="11" customFormat="1" ht="16" customHeight="1">
      <c r="A268" s="187" t="s">
        <v>127</v>
      </c>
      <c r="B268" s="188" t="str">
        <f>IF(ISNA(VLOOKUP($F268,DECLARATIONS!C$5:D$292,2,FALSE)),"",IF(VLOOKUP($F268,DECLARATIONS!C$5:D$292,2,FALSE)="","NOT DECLARED",IF(ISNA(_xlfn.TEXTBEFORE(VLOOKUP($F268,DECLARATIONS!C$5:D$292,2,FALSE)," ")),VLOOKUP($F268,DECLARATIONS!C$5:D$292,2,FALSE),_xlfn.TEXTBEFORE(VLOOKUP($F268,DECLARATIONS!C$5:D$292,2,FALSE)," "))))</f>
        <v/>
      </c>
      <c r="C268" s="188" t="str">
        <f>IF(ISNA(VLOOKUP($F268,DECLARATIONS!C$5:D$292,2,FALSE)),"",IF(VLOOKUP($F268,DECLARATIONS!C$5:D$292,2,FALSE)="","NOT DECLARED",IF(ISNA(_xlfn.TEXTAFTER(VLOOKUP($F268,DECLARATIONS!C$5:D$292,2,FALSE)," ")),VLOOKUP($F268,DECLARATIONS!C$5:D$292,2,FALSE),_xlfn.TEXTAFTER(VLOOKUP($F268,DECLARATIONS!C$5:D$292,2,FALSE)," "))))</f>
        <v/>
      </c>
      <c r="D268" s="188" t="str">
        <f>IF(ISNA(VLOOKUP($F268,DECLARATIONS!$C$5:$G$292,5,FALSE)),"",IF(VLOOKUP($F268,DECLARATIONS!$C$5:$G$292,5,FALSE)="","NOT DECLARED",VLOOKUP($F268,DECLARATIONS!$C$5:$G$292,5,FALSE)))</f>
        <v/>
      </c>
      <c r="E268" s="188" t="str">
        <f>IF(ISNA(VLOOKUP($F268,DECLARATIONS!$C$5:$F$292,4,FALSE)),"",IF(VLOOKUP($F268,DECLARATIONS!$C$5:$F$292,4,FALSE)="","NOT DECLARED",VLOOKUP($F268,DECLARATIONS!$C$5:$F$292,4,FALSE)&amp;LEFT(VLOOKUP($F268,DECLARATIONS!$C$5:$H$292,6,FALSE))))</f>
        <v/>
      </c>
      <c r="F268" s="91"/>
      <c r="G268" s="195"/>
      <c r="H268" s="188" t="str">
        <f>IF(ISNA(VLOOKUP(F268,DECLARATIONS!C$5:D$292,2,FALSE)),"",IF(VLOOKUP(F268,DECLARATIONS!C$5:D$292,2,FALSE)="","NOT DECLARED",VLOOKUP(F268,DECLARATIONS!C$5:D$292,2,FALSE)))</f>
        <v/>
      </c>
      <c r="I268" s="186">
        <f>IF(LOWER(LEFT(G268,1))="n",1,VLOOKUP(G268,ScoringTable!D$2:I$95,6))</f>
        <v>0</v>
      </c>
      <c r="J268" s="186" t="str" cm="1">
        <f t="array" ref="J268">IF(OR(ISBLANK(G268),G268=0), "", IF(NOT(ISNUMBER(G268)), "Not a valid distance", IF(E268="","", IF(RIGHT(E268)="B", _xlfn.IFS(G268&lt;Data!$Z$9,"...",G268&lt;Data!$AA$9,"Stage 1",G268&lt;Data!$AB$9,"Stage 2",G268&lt;Data!$AC$9,"Stage 3",G268&lt;Data!$AD$9,"Stage 4",G268&lt;Data!$AE$9,"Stage 5",G268&lt;Data!$AF$9,"Stage 6",G268&lt;Data!$AG$9,"Stage 7",G268&lt;Data!$AH$9,"Stage 8",G268&gt;=Data!$AH$9,"Stage 9"), _xlfn.IFS(G268&lt;Data!$Z$20,"...",G268&lt;Data!$AA$20,"Stage 1",G268&lt;Data!$AB$20,"Stage 2",G268&lt;Data!$AC$20,"Stage 3",G268&lt;Data!$AD$20,"Stage 4",G268&lt;Data!$AE$20,"Stage 5",G268&lt;Data!$AF$20,"Stage 6",G268&lt;Data!$AG$20,"Stage 7",G268&lt;Data!$AH$20,"Stage 8",G268&gt;=Data!$AH$20,"Stage 9")))))</f>
        <v/>
      </c>
      <c r="K268" s="266" t="str" cm="1">
        <f t="array" ref="K268">IFERROR(_xlfn.IFNA(
                      _xlfn.IFS(
                      G268="", "",
                      AND(E268="U9B",G268&gt;=Data!$AI$9), "U9 Boys record",
                      AND(E268="U11B",G268&gt;=Data!$AI$15), "U11 Boys record",
                      AND(E268="U9G",G268&gt;=Data!$AI$20), "U9 Girls record",
                      AND(E268="U11G",G268&gt;=Data!$AI$26), "U11 Girls record"
                       ),""), "")</f>
        <v/>
      </c>
    </row>
    <row r="269" spans="1:11" s="11" customFormat="1" ht="16" customHeight="1">
      <c r="A269" s="187" t="s">
        <v>127</v>
      </c>
      <c r="B269" s="188" t="str">
        <f>IF(ISNA(VLOOKUP($F269,DECLARATIONS!C$5:D$292,2,FALSE)),"",IF(VLOOKUP($F269,DECLARATIONS!C$5:D$292,2,FALSE)="","NOT DECLARED",IF(ISNA(_xlfn.TEXTBEFORE(VLOOKUP($F269,DECLARATIONS!C$5:D$292,2,FALSE)," ")),VLOOKUP($F269,DECLARATIONS!C$5:D$292,2,FALSE),_xlfn.TEXTBEFORE(VLOOKUP($F269,DECLARATIONS!C$5:D$292,2,FALSE)," "))))</f>
        <v/>
      </c>
      <c r="C269" s="188" t="str">
        <f>IF(ISNA(VLOOKUP($F269,DECLARATIONS!C$5:D$292,2,FALSE)),"",IF(VLOOKUP($F269,DECLARATIONS!C$5:D$292,2,FALSE)="","NOT DECLARED",IF(ISNA(_xlfn.TEXTAFTER(VLOOKUP($F269,DECLARATIONS!C$5:D$292,2,FALSE)," ")),VLOOKUP($F269,DECLARATIONS!C$5:D$292,2,FALSE),_xlfn.TEXTAFTER(VLOOKUP($F269,DECLARATIONS!C$5:D$292,2,FALSE)," "))))</f>
        <v/>
      </c>
      <c r="D269" s="188" t="str">
        <f>IF(ISNA(VLOOKUP($F269,DECLARATIONS!$C$5:$G$292,5,FALSE)),"",IF(VLOOKUP($F269,DECLARATIONS!$C$5:$G$292,5,FALSE)="","NOT DECLARED",VLOOKUP($F269,DECLARATIONS!$C$5:$G$292,5,FALSE)))</f>
        <v/>
      </c>
      <c r="E269" s="188" t="str">
        <f>IF(ISNA(VLOOKUP($F269,DECLARATIONS!$C$5:$F$292,4,FALSE)),"",IF(VLOOKUP($F269,DECLARATIONS!$C$5:$F$292,4,FALSE)="","NOT DECLARED",VLOOKUP($F269,DECLARATIONS!$C$5:$F$292,4,FALSE)&amp;LEFT(VLOOKUP($F269,DECLARATIONS!$C$5:$H$292,6,FALSE))))</f>
        <v/>
      </c>
      <c r="F269" s="91"/>
      <c r="G269" s="195"/>
      <c r="H269" s="188" t="str">
        <f>IF(ISNA(VLOOKUP(F269,DECLARATIONS!C$5:D$292,2,FALSE)),"",IF(VLOOKUP(F269,DECLARATIONS!C$5:D$292,2,FALSE)="","NOT DECLARED",VLOOKUP(F269,DECLARATIONS!C$5:D$292,2,FALSE)))</f>
        <v/>
      </c>
      <c r="I269" s="186">
        <f>IF(LOWER(LEFT(G269,1))="n",1,VLOOKUP(G269,ScoringTable!D$2:I$95,6))</f>
        <v>0</v>
      </c>
      <c r="J269" s="186" t="str" cm="1">
        <f t="array" ref="J269">IF(OR(ISBLANK(G269),G269=0), "", IF(NOT(ISNUMBER(G269)), "Not a valid distance", IF(E269="","", IF(RIGHT(E269)="B", _xlfn.IFS(G269&lt;Data!$Z$9,"...",G269&lt;Data!$AA$9,"Stage 1",G269&lt;Data!$AB$9,"Stage 2",G269&lt;Data!$AC$9,"Stage 3",G269&lt;Data!$AD$9,"Stage 4",G269&lt;Data!$AE$9,"Stage 5",G269&lt;Data!$AF$9,"Stage 6",G269&lt;Data!$AG$9,"Stage 7",G269&lt;Data!$AH$9,"Stage 8",G269&gt;=Data!$AH$9,"Stage 9"), _xlfn.IFS(G269&lt;Data!$Z$20,"...",G269&lt;Data!$AA$20,"Stage 1",G269&lt;Data!$AB$20,"Stage 2",G269&lt;Data!$AC$20,"Stage 3",G269&lt;Data!$AD$20,"Stage 4",G269&lt;Data!$AE$20,"Stage 5",G269&lt;Data!$AF$20,"Stage 6",G269&lt;Data!$AG$20,"Stage 7",G269&lt;Data!$AH$20,"Stage 8",G269&gt;=Data!$AH$20,"Stage 9")))))</f>
        <v/>
      </c>
      <c r="K269" s="266" t="str" cm="1">
        <f t="array" ref="K269">IFERROR(_xlfn.IFNA(
                      _xlfn.IFS(
                      G269="", "",
                      AND(E269="U9B",G269&gt;=Data!$AI$9), "U9 Boys record",
                      AND(E269="U11B",G269&gt;=Data!$AI$15), "U11 Boys record",
                      AND(E269="U9G",G269&gt;=Data!$AI$20), "U9 Girls record",
                      AND(E269="U11G",G269&gt;=Data!$AI$26), "U11 Girls record"
                       ),""), "")</f>
        <v/>
      </c>
    </row>
    <row r="270" spans="1:11" s="11" customFormat="1" ht="16" customHeight="1">
      <c r="A270" s="187" t="s">
        <v>127</v>
      </c>
      <c r="B270" s="188" t="str">
        <f>IF(ISNA(VLOOKUP($F270,DECLARATIONS!C$5:D$292,2,FALSE)),"",IF(VLOOKUP($F270,DECLARATIONS!C$5:D$292,2,FALSE)="","NOT DECLARED",IF(ISNA(_xlfn.TEXTBEFORE(VLOOKUP($F270,DECLARATIONS!C$5:D$292,2,FALSE)," ")),VLOOKUP($F270,DECLARATIONS!C$5:D$292,2,FALSE),_xlfn.TEXTBEFORE(VLOOKUP($F270,DECLARATIONS!C$5:D$292,2,FALSE)," "))))</f>
        <v/>
      </c>
      <c r="C270" s="188" t="str">
        <f>IF(ISNA(VLOOKUP($F270,DECLARATIONS!C$5:D$292,2,FALSE)),"",IF(VLOOKUP($F270,DECLARATIONS!C$5:D$292,2,FALSE)="","NOT DECLARED",IF(ISNA(_xlfn.TEXTAFTER(VLOOKUP($F270,DECLARATIONS!C$5:D$292,2,FALSE)," ")),VLOOKUP($F270,DECLARATIONS!C$5:D$292,2,FALSE),_xlfn.TEXTAFTER(VLOOKUP($F270,DECLARATIONS!C$5:D$292,2,FALSE)," "))))</f>
        <v/>
      </c>
      <c r="D270" s="188" t="str">
        <f>IF(ISNA(VLOOKUP($F270,DECLARATIONS!$C$5:$G$292,5,FALSE)),"",IF(VLOOKUP($F270,DECLARATIONS!$C$5:$G$292,5,FALSE)="","NOT DECLARED",VLOOKUP($F270,DECLARATIONS!$C$5:$G$292,5,FALSE)))</f>
        <v/>
      </c>
      <c r="E270" s="188" t="str">
        <f>IF(ISNA(VLOOKUP($F270,DECLARATIONS!$C$5:$F$292,4,FALSE)),"",IF(VLOOKUP($F270,DECLARATIONS!$C$5:$F$292,4,FALSE)="","NOT DECLARED",VLOOKUP($F270,DECLARATIONS!$C$5:$F$292,4,FALSE)&amp;LEFT(VLOOKUP($F270,DECLARATIONS!$C$5:$H$292,6,FALSE))))</f>
        <v/>
      </c>
      <c r="F270" s="91"/>
      <c r="G270" s="195"/>
      <c r="H270" s="188" t="str">
        <f>IF(ISNA(VLOOKUP(F270,DECLARATIONS!C$5:D$292,2,FALSE)),"",IF(VLOOKUP(F270,DECLARATIONS!C$5:D$292,2,FALSE)="","NOT DECLARED",VLOOKUP(F270,DECLARATIONS!C$5:D$292,2,FALSE)))</f>
        <v/>
      </c>
      <c r="I270" s="186">
        <f>IF(LOWER(LEFT(G270,1))="n",1,VLOOKUP(G270,ScoringTable!D$2:I$95,6))</f>
        <v>0</v>
      </c>
      <c r="J270" s="186" t="str" cm="1">
        <f t="array" ref="J270">IF(OR(ISBLANK(G270),G270=0), "", IF(NOT(ISNUMBER(G270)), "Not a valid distance", IF(E270="","", IF(RIGHT(E270)="B", _xlfn.IFS(G270&lt;Data!$Z$9,"...",G270&lt;Data!$AA$9,"Stage 1",G270&lt;Data!$AB$9,"Stage 2",G270&lt;Data!$AC$9,"Stage 3",G270&lt;Data!$AD$9,"Stage 4",G270&lt;Data!$AE$9,"Stage 5",G270&lt;Data!$AF$9,"Stage 6",G270&lt;Data!$AG$9,"Stage 7",G270&lt;Data!$AH$9,"Stage 8",G270&gt;=Data!$AH$9,"Stage 9"), _xlfn.IFS(G270&lt;Data!$Z$20,"...",G270&lt;Data!$AA$20,"Stage 1",G270&lt;Data!$AB$20,"Stage 2",G270&lt;Data!$AC$20,"Stage 3",G270&lt;Data!$AD$20,"Stage 4",G270&lt;Data!$AE$20,"Stage 5",G270&lt;Data!$AF$20,"Stage 6",G270&lt;Data!$AG$20,"Stage 7",G270&lt;Data!$AH$20,"Stage 8",G270&gt;=Data!$AH$20,"Stage 9")))))</f>
        <v/>
      </c>
      <c r="K270" s="266" t="str" cm="1">
        <f t="array" ref="K270">IFERROR(_xlfn.IFNA(
                      _xlfn.IFS(
                      G270="", "",
                      AND(E270="U9B",G270&gt;=Data!$AI$9), "U9 Boys record",
                      AND(E270="U11B",G270&gt;=Data!$AI$15), "U11 Boys record",
                      AND(E270="U9G",G270&gt;=Data!$AI$20), "U9 Girls record",
                      AND(E270="U11G",G270&gt;=Data!$AI$26), "U11 Girls record"
                       ),""), "")</f>
        <v/>
      </c>
    </row>
    <row r="271" spans="1:11" s="11" customFormat="1" ht="16" customHeight="1">
      <c r="A271" s="187" t="s">
        <v>127</v>
      </c>
      <c r="B271" s="188" t="str">
        <f>IF(ISNA(VLOOKUP($F271,DECLARATIONS!C$5:D$292,2,FALSE)),"",IF(VLOOKUP($F271,DECLARATIONS!C$5:D$292,2,FALSE)="","NOT DECLARED",IF(ISNA(_xlfn.TEXTBEFORE(VLOOKUP($F271,DECLARATIONS!C$5:D$292,2,FALSE)," ")),VLOOKUP($F271,DECLARATIONS!C$5:D$292,2,FALSE),_xlfn.TEXTBEFORE(VLOOKUP($F271,DECLARATIONS!C$5:D$292,2,FALSE)," "))))</f>
        <v/>
      </c>
      <c r="C271" s="188" t="str">
        <f>IF(ISNA(VLOOKUP($F271,DECLARATIONS!C$5:D$292,2,FALSE)),"",IF(VLOOKUP($F271,DECLARATIONS!C$5:D$292,2,FALSE)="","NOT DECLARED",IF(ISNA(_xlfn.TEXTAFTER(VLOOKUP($F271,DECLARATIONS!C$5:D$292,2,FALSE)," ")),VLOOKUP($F271,DECLARATIONS!C$5:D$292,2,FALSE),_xlfn.TEXTAFTER(VLOOKUP($F271,DECLARATIONS!C$5:D$292,2,FALSE)," "))))</f>
        <v/>
      </c>
      <c r="D271" s="188" t="str">
        <f>IF(ISNA(VLOOKUP($F271,DECLARATIONS!$C$5:$G$292,5,FALSE)),"",IF(VLOOKUP($F271,DECLARATIONS!$C$5:$G$292,5,FALSE)="","NOT DECLARED",VLOOKUP($F271,DECLARATIONS!$C$5:$G$292,5,FALSE)))</f>
        <v/>
      </c>
      <c r="E271" s="188" t="str">
        <f>IF(ISNA(VLOOKUP($F271,DECLARATIONS!$C$5:$F$292,4,FALSE)),"",IF(VLOOKUP($F271,DECLARATIONS!$C$5:$F$292,4,FALSE)="","NOT DECLARED",VLOOKUP($F271,DECLARATIONS!$C$5:$F$292,4,FALSE)&amp;LEFT(VLOOKUP($F271,DECLARATIONS!$C$5:$H$292,6,FALSE))))</f>
        <v/>
      </c>
      <c r="F271" s="91"/>
      <c r="G271" s="195"/>
      <c r="H271" s="188" t="str">
        <f>IF(ISNA(VLOOKUP(F271,DECLARATIONS!C$5:D$292,2,FALSE)),"",IF(VLOOKUP(F271,DECLARATIONS!C$5:D$292,2,FALSE)="","NOT DECLARED",VLOOKUP(F271,DECLARATIONS!C$5:D$292,2,FALSE)))</f>
        <v/>
      </c>
      <c r="I271" s="186">
        <f>IF(LOWER(LEFT(G271,1))="n",1,VLOOKUP(G271,ScoringTable!D$2:I$95,6))</f>
        <v>0</v>
      </c>
      <c r="J271" s="186" t="str" cm="1">
        <f t="array" ref="J271">IF(OR(ISBLANK(G271),G271=0), "", IF(NOT(ISNUMBER(G271)), "Not a valid distance", IF(E271="","", IF(RIGHT(E271)="B", _xlfn.IFS(G271&lt;Data!$Z$9,"...",G271&lt;Data!$AA$9,"Stage 1",G271&lt;Data!$AB$9,"Stage 2",G271&lt;Data!$AC$9,"Stage 3",G271&lt;Data!$AD$9,"Stage 4",G271&lt;Data!$AE$9,"Stage 5",G271&lt;Data!$AF$9,"Stage 6",G271&lt;Data!$AG$9,"Stage 7",G271&lt;Data!$AH$9,"Stage 8",G271&gt;=Data!$AH$9,"Stage 9"), _xlfn.IFS(G271&lt;Data!$Z$20,"...",G271&lt;Data!$AA$20,"Stage 1",G271&lt;Data!$AB$20,"Stage 2",G271&lt;Data!$AC$20,"Stage 3",G271&lt;Data!$AD$20,"Stage 4",G271&lt;Data!$AE$20,"Stage 5",G271&lt;Data!$AF$20,"Stage 6",G271&lt;Data!$AG$20,"Stage 7",G271&lt;Data!$AH$20,"Stage 8",G271&gt;=Data!$AH$20,"Stage 9")))))</f>
        <v/>
      </c>
      <c r="K271" s="266" t="str" cm="1">
        <f t="array" ref="K271">IFERROR(_xlfn.IFNA(
                      _xlfn.IFS(
                      G271="", "",
                      AND(E271="U9B",G271&gt;=Data!$AI$9), "U9 Boys record",
                      AND(E271="U11B",G271&gt;=Data!$AI$15), "U11 Boys record",
                      AND(E271="U9G",G271&gt;=Data!$AI$20), "U9 Girls record",
                      AND(E271="U11G",G271&gt;=Data!$AI$26), "U11 Girls record"
                       ),""), "")</f>
        <v/>
      </c>
    </row>
    <row r="272" spans="1:11" s="11" customFormat="1" ht="16" customHeight="1">
      <c r="A272" s="187" t="s">
        <v>127</v>
      </c>
      <c r="B272" s="188" t="str">
        <f>IF(ISNA(VLOOKUP($F272,DECLARATIONS!C$5:D$292,2,FALSE)),"",IF(VLOOKUP($F272,DECLARATIONS!C$5:D$292,2,FALSE)="","NOT DECLARED",IF(ISNA(_xlfn.TEXTBEFORE(VLOOKUP($F272,DECLARATIONS!C$5:D$292,2,FALSE)," ")),VLOOKUP($F272,DECLARATIONS!C$5:D$292,2,FALSE),_xlfn.TEXTBEFORE(VLOOKUP($F272,DECLARATIONS!C$5:D$292,2,FALSE)," "))))</f>
        <v/>
      </c>
      <c r="C272" s="188" t="str">
        <f>IF(ISNA(VLOOKUP($F272,DECLARATIONS!C$5:D$292,2,FALSE)),"",IF(VLOOKUP($F272,DECLARATIONS!C$5:D$292,2,FALSE)="","NOT DECLARED",IF(ISNA(_xlfn.TEXTAFTER(VLOOKUP($F272,DECLARATIONS!C$5:D$292,2,FALSE)," ")),VLOOKUP($F272,DECLARATIONS!C$5:D$292,2,FALSE),_xlfn.TEXTAFTER(VLOOKUP($F272,DECLARATIONS!C$5:D$292,2,FALSE)," "))))</f>
        <v/>
      </c>
      <c r="D272" s="188" t="str">
        <f>IF(ISNA(VLOOKUP($F272,DECLARATIONS!$C$5:$G$292,5,FALSE)),"",IF(VLOOKUP($F272,DECLARATIONS!$C$5:$G$292,5,FALSE)="","NOT DECLARED",VLOOKUP($F272,DECLARATIONS!$C$5:$G$292,5,FALSE)))</f>
        <v/>
      </c>
      <c r="E272" s="188" t="str">
        <f>IF(ISNA(VLOOKUP($F272,DECLARATIONS!$C$5:$F$292,4,FALSE)),"",IF(VLOOKUP($F272,DECLARATIONS!$C$5:$F$292,4,FALSE)="","NOT DECLARED",VLOOKUP($F272,DECLARATIONS!$C$5:$F$292,4,FALSE)&amp;LEFT(VLOOKUP($F272,DECLARATIONS!$C$5:$H$292,6,FALSE))))</f>
        <v/>
      </c>
      <c r="F272" s="91"/>
      <c r="G272" s="195"/>
      <c r="H272" s="188" t="str">
        <f>IF(ISNA(VLOOKUP(F272,DECLARATIONS!C$5:D$292,2,FALSE)),"",IF(VLOOKUP(F272,DECLARATIONS!C$5:D$292,2,FALSE)="","NOT DECLARED",VLOOKUP(F272,DECLARATIONS!C$5:D$292,2,FALSE)))</f>
        <v/>
      </c>
      <c r="I272" s="186">
        <f>IF(LOWER(LEFT(G272,1))="n",1,VLOOKUP(G272,ScoringTable!D$2:I$95,6))</f>
        <v>0</v>
      </c>
      <c r="J272" s="186" t="str" cm="1">
        <f t="array" ref="J272">IF(OR(ISBLANK(G272),G272=0), "", IF(NOT(ISNUMBER(G272)), "Not a valid distance", IF(E272="","", IF(RIGHT(E272)="B", _xlfn.IFS(G272&lt;Data!$Z$9,"...",G272&lt;Data!$AA$9,"Stage 1",G272&lt;Data!$AB$9,"Stage 2",G272&lt;Data!$AC$9,"Stage 3",G272&lt;Data!$AD$9,"Stage 4",G272&lt;Data!$AE$9,"Stage 5",G272&lt;Data!$AF$9,"Stage 6",G272&lt;Data!$AG$9,"Stage 7",G272&lt;Data!$AH$9,"Stage 8",G272&gt;=Data!$AH$9,"Stage 9"), _xlfn.IFS(G272&lt;Data!$Z$20,"...",G272&lt;Data!$AA$20,"Stage 1",G272&lt;Data!$AB$20,"Stage 2",G272&lt;Data!$AC$20,"Stage 3",G272&lt;Data!$AD$20,"Stage 4",G272&lt;Data!$AE$20,"Stage 5",G272&lt;Data!$AF$20,"Stage 6",G272&lt;Data!$AG$20,"Stage 7",G272&lt;Data!$AH$20,"Stage 8",G272&gt;=Data!$AH$20,"Stage 9")))))</f>
        <v/>
      </c>
      <c r="K272" s="266" t="str" cm="1">
        <f t="array" ref="K272">IFERROR(_xlfn.IFNA(
                      _xlfn.IFS(
                      G272="", "",
                      AND(E272="U9B",G272&gt;=Data!$AI$9), "U9 Boys record",
                      AND(E272="U11B",G272&gt;=Data!$AI$15), "U11 Boys record",
                      AND(E272="U9G",G272&gt;=Data!$AI$20), "U9 Girls record",
                      AND(E272="U11G",G272&gt;=Data!$AI$26), "U11 Girls record"
                       ),""), "")</f>
        <v/>
      </c>
    </row>
    <row r="273" spans="1:11" s="11" customFormat="1" ht="16" customHeight="1">
      <c r="A273" s="187" t="s">
        <v>127</v>
      </c>
      <c r="B273" s="188" t="str">
        <f>IF(ISNA(VLOOKUP($F273,DECLARATIONS!C$5:D$292,2,FALSE)),"",IF(VLOOKUP($F273,DECLARATIONS!C$5:D$292,2,FALSE)="","NOT DECLARED",IF(ISNA(_xlfn.TEXTBEFORE(VLOOKUP($F273,DECLARATIONS!C$5:D$292,2,FALSE)," ")),VLOOKUP($F273,DECLARATIONS!C$5:D$292,2,FALSE),_xlfn.TEXTBEFORE(VLOOKUP($F273,DECLARATIONS!C$5:D$292,2,FALSE)," "))))</f>
        <v/>
      </c>
      <c r="C273" s="188" t="str">
        <f>IF(ISNA(VLOOKUP($F273,DECLARATIONS!C$5:D$292,2,FALSE)),"",IF(VLOOKUP($F273,DECLARATIONS!C$5:D$292,2,FALSE)="","NOT DECLARED",IF(ISNA(_xlfn.TEXTAFTER(VLOOKUP($F273,DECLARATIONS!C$5:D$292,2,FALSE)," ")),VLOOKUP($F273,DECLARATIONS!C$5:D$292,2,FALSE),_xlfn.TEXTAFTER(VLOOKUP($F273,DECLARATIONS!C$5:D$292,2,FALSE)," "))))</f>
        <v/>
      </c>
      <c r="D273" s="188" t="str">
        <f>IF(ISNA(VLOOKUP($F273,DECLARATIONS!$C$5:$G$292,5,FALSE)),"",IF(VLOOKUP($F273,DECLARATIONS!$C$5:$G$292,5,FALSE)="","NOT DECLARED",VLOOKUP($F273,DECLARATIONS!$C$5:$G$292,5,FALSE)))</f>
        <v/>
      </c>
      <c r="E273" s="188" t="str">
        <f>IF(ISNA(VLOOKUP($F273,DECLARATIONS!$C$5:$F$292,4,FALSE)),"",IF(VLOOKUP($F273,DECLARATIONS!$C$5:$F$292,4,FALSE)="","NOT DECLARED",VLOOKUP($F273,DECLARATIONS!$C$5:$F$292,4,FALSE)&amp;LEFT(VLOOKUP($F273,DECLARATIONS!$C$5:$H$292,6,FALSE))))</f>
        <v/>
      </c>
      <c r="F273" s="91"/>
      <c r="G273" s="195"/>
      <c r="H273" s="188" t="str">
        <f>IF(ISNA(VLOOKUP(F273,DECLARATIONS!C$5:D$292,2,FALSE)),"",IF(VLOOKUP(F273,DECLARATIONS!C$5:D$292,2,FALSE)="","NOT DECLARED",VLOOKUP(F273,DECLARATIONS!C$5:D$292,2,FALSE)))</f>
        <v/>
      </c>
      <c r="I273" s="186">
        <f>IF(LOWER(LEFT(G273,1))="n",1,VLOOKUP(G273,ScoringTable!D$2:I$95,6))</f>
        <v>0</v>
      </c>
      <c r="J273" s="186" t="str" cm="1">
        <f t="array" ref="J273">IF(OR(ISBLANK(G273),G273=0), "", IF(NOT(ISNUMBER(G273)), "Not a valid distance", IF(E273="","", IF(RIGHT(E273)="B", _xlfn.IFS(G273&lt;Data!$Z$9,"...",G273&lt;Data!$AA$9,"Stage 1",G273&lt;Data!$AB$9,"Stage 2",G273&lt;Data!$AC$9,"Stage 3",G273&lt;Data!$AD$9,"Stage 4",G273&lt;Data!$AE$9,"Stage 5",G273&lt;Data!$AF$9,"Stage 6",G273&lt;Data!$AG$9,"Stage 7",G273&lt;Data!$AH$9,"Stage 8",G273&gt;=Data!$AH$9,"Stage 9"), _xlfn.IFS(G273&lt;Data!$Z$20,"...",G273&lt;Data!$AA$20,"Stage 1",G273&lt;Data!$AB$20,"Stage 2",G273&lt;Data!$AC$20,"Stage 3",G273&lt;Data!$AD$20,"Stage 4",G273&lt;Data!$AE$20,"Stage 5",G273&lt;Data!$AF$20,"Stage 6",G273&lt;Data!$AG$20,"Stage 7",G273&lt;Data!$AH$20,"Stage 8",G273&gt;=Data!$AH$20,"Stage 9")))))</f>
        <v/>
      </c>
      <c r="K273" s="266" t="str" cm="1">
        <f t="array" ref="K273">IFERROR(_xlfn.IFNA(
                      _xlfn.IFS(
                      G273="", "",
                      AND(E273="U9B",G273&gt;=Data!$AI$9), "U9 Boys record",
                      AND(E273="U11B",G273&gt;=Data!$AI$15), "U11 Boys record",
                      AND(E273="U9G",G273&gt;=Data!$AI$20), "U9 Girls record",
                      AND(E273="U11G",G273&gt;=Data!$AI$26), "U11 Girls record"
                       ),""), "")</f>
        <v/>
      </c>
    </row>
    <row r="274" spans="1:11" s="11" customFormat="1" ht="16" customHeight="1">
      <c r="A274" s="187" t="s">
        <v>127</v>
      </c>
      <c r="B274" s="188" t="str">
        <f>IF(ISNA(VLOOKUP($F274,DECLARATIONS!C$5:D$292,2,FALSE)),"",IF(VLOOKUP($F274,DECLARATIONS!C$5:D$292,2,FALSE)="","NOT DECLARED",IF(ISNA(_xlfn.TEXTBEFORE(VLOOKUP($F274,DECLARATIONS!C$5:D$292,2,FALSE)," ")),VLOOKUP($F274,DECLARATIONS!C$5:D$292,2,FALSE),_xlfn.TEXTBEFORE(VLOOKUP($F274,DECLARATIONS!C$5:D$292,2,FALSE)," "))))</f>
        <v/>
      </c>
      <c r="C274" s="188" t="str">
        <f>IF(ISNA(VLOOKUP($F274,DECLARATIONS!C$5:D$292,2,FALSE)),"",IF(VLOOKUP($F274,DECLARATIONS!C$5:D$292,2,FALSE)="","NOT DECLARED",IF(ISNA(_xlfn.TEXTAFTER(VLOOKUP($F274,DECLARATIONS!C$5:D$292,2,FALSE)," ")),VLOOKUP($F274,DECLARATIONS!C$5:D$292,2,FALSE),_xlfn.TEXTAFTER(VLOOKUP($F274,DECLARATIONS!C$5:D$292,2,FALSE)," "))))</f>
        <v/>
      </c>
      <c r="D274" s="188" t="str">
        <f>IF(ISNA(VLOOKUP($F274,DECLARATIONS!$C$5:$G$292,5,FALSE)),"",IF(VLOOKUP($F274,DECLARATIONS!$C$5:$G$292,5,FALSE)="","NOT DECLARED",VLOOKUP($F274,DECLARATIONS!$C$5:$G$292,5,FALSE)))</f>
        <v/>
      </c>
      <c r="E274" s="188" t="str">
        <f>IF(ISNA(VLOOKUP($F274,DECLARATIONS!$C$5:$F$292,4,FALSE)),"",IF(VLOOKUP($F274,DECLARATIONS!$C$5:$F$292,4,FALSE)="","NOT DECLARED",VLOOKUP($F274,DECLARATIONS!$C$5:$F$292,4,FALSE)&amp;LEFT(VLOOKUP($F274,DECLARATIONS!$C$5:$H$292,6,FALSE))))</f>
        <v/>
      </c>
      <c r="F274" s="91"/>
      <c r="G274" s="195"/>
      <c r="H274" s="188" t="str">
        <f>IF(ISNA(VLOOKUP(F274,DECLARATIONS!C$5:D$292,2,FALSE)),"",IF(VLOOKUP(F274,DECLARATIONS!C$5:D$292,2,FALSE)="","NOT DECLARED",VLOOKUP(F274,DECLARATIONS!C$5:D$292,2,FALSE)))</f>
        <v/>
      </c>
      <c r="I274" s="186">
        <f>IF(LOWER(LEFT(G274,1))="n",1,VLOOKUP(G274,ScoringTable!D$2:I$95,6))</f>
        <v>0</v>
      </c>
      <c r="J274" s="186" t="str" cm="1">
        <f t="array" ref="J274">IF(OR(ISBLANK(G274),G274=0), "", IF(NOT(ISNUMBER(G274)), "Not a valid distance", IF(E274="","", IF(RIGHT(E274)="B", _xlfn.IFS(G274&lt;Data!$Z$9,"...",G274&lt;Data!$AA$9,"Stage 1",G274&lt;Data!$AB$9,"Stage 2",G274&lt;Data!$AC$9,"Stage 3",G274&lt;Data!$AD$9,"Stage 4",G274&lt;Data!$AE$9,"Stage 5",G274&lt;Data!$AF$9,"Stage 6",G274&lt;Data!$AG$9,"Stage 7",G274&lt;Data!$AH$9,"Stage 8",G274&gt;=Data!$AH$9,"Stage 9"), _xlfn.IFS(G274&lt;Data!$Z$20,"...",G274&lt;Data!$AA$20,"Stage 1",G274&lt;Data!$AB$20,"Stage 2",G274&lt;Data!$AC$20,"Stage 3",G274&lt;Data!$AD$20,"Stage 4",G274&lt;Data!$AE$20,"Stage 5",G274&lt;Data!$AF$20,"Stage 6",G274&lt;Data!$AG$20,"Stage 7",G274&lt;Data!$AH$20,"Stage 8",G274&gt;=Data!$AH$20,"Stage 9")))))</f>
        <v/>
      </c>
      <c r="K274" s="266" t="str" cm="1">
        <f t="array" ref="K274">IFERROR(_xlfn.IFNA(
                      _xlfn.IFS(
                      G274="", "",
                      AND(E274="U9B",G274&gt;=Data!$AI$9), "U9 Boys record",
                      AND(E274="U11B",G274&gt;=Data!$AI$15), "U11 Boys record",
                      AND(E274="U9G",G274&gt;=Data!$AI$20), "U9 Girls record",
                      AND(E274="U11G",G274&gt;=Data!$AI$26), "U11 Girls record"
                       ),""), "")</f>
        <v/>
      </c>
    </row>
    <row r="275" spans="1:11" s="11" customFormat="1" ht="16" customHeight="1">
      <c r="A275" s="187" t="s">
        <v>127</v>
      </c>
      <c r="B275" s="188" t="str">
        <f>IF(ISNA(VLOOKUP($F275,DECLARATIONS!C$5:D$292,2,FALSE)),"",IF(VLOOKUP($F275,DECLARATIONS!C$5:D$292,2,FALSE)="","NOT DECLARED",IF(ISNA(_xlfn.TEXTBEFORE(VLOOKUP($F275,DECLARATIONS!C$5:D$292,2,FALSE)," ")),VLOOKUP($F275,DECLARATIONS!C$5:D$292,2,FALSE),_xlfn.TEXTBEFORE(VLOOKUP($F275,DECLARATIONS!C$5:D$292,2,FALSE)," "))))</f>
        <v/>
      </c>
      <c r="C275" s="188" t="str">
        <f>IF(ISNA(VLOOKUP($F275,DECLARATIONS!C$5:D$292,2,FALSE)),"",IF(VLOOKUP($F275,DECLARATIONS!C$5:D$292,2,FALSE)="","NOT DECLARED",IF(ISNA(_xlfn.TEXTAFTER(VLOOKUP($F275,DECLARATIONS!C$5:D$292,2,FALSE)," ")),VLOOKUP($F275,DECLARATIONS!C$5:D$292,2,FALSE),_xlfn.TEXTAFTER(VLOOKUP($F275,DECLARATIONS!C$5:D$292,2,FALSE)," "))))</f>
        <v/>
      </c>
      <c r="D275" s="188" t="str">
        <f>IF(ISNA(VLOOKUP($F275,DECLARATIONS!$C$5:$G$292,5,FALSE)),"",IF(VLOOKUP($F275,DECLARATIONS!$C$5:$G$292,5,FALSE)="","NOT DECLARED",VLOOKUP($F275,DECLARATIONS!$C$5:$G$292,5,FALSE)))</f>
        <v/>
      </c>
      <c r="E275" s="188" t="str">
        <f>IF(ISNA(VLOOKUP($F275,DECLARATIONS!$C$5:$F$292,4,FALSE)),"",IF(VLOOKUP($F275,DECLARATIONS!$C$5:$F$292,4,FALSE)="","NOT DECLARED",VLOOKUP($F275,DECLARATIONS!$C$5:$F$292,4,FALSE)&amp;LEFT(VLOOKUP($F275,DECLARATIONS!$C$5:$H$292,6,FALSE))))</f>
        <v/>
      </c>
      <c r="F275" s="91"/>
      <c r="G275" s="195"/>
      <c r="H275" s="188" t="str">
        <f>IF(ISNA(VLOOKUP(F275,DECLARATIONS!C$5:D$292,2,FALSE)),"",IF(VLOOKUP(F275,DECLARATIONS!C$5:D$292,2,FALSE)="","NOT DECLARED",VLOOKUP(F275,DECLARATIONS!C$5:D$292,2,FALSE)))</f>
        <v/>
      </c>
      <c r="I275" s="186">
        <f>IF(LOWER(LEFT(G275,1))="n",1,VLOOKUP(G275,ScoringTable!D$2:I$95,6))</f>
        <v>0</v>
      </c>
      <c r="J275" s="186" t="str" cm="1">
        <f t="array" ref="J275">IF(OR(ISBLANK(G275),G275=0), "", IF(NOT(ISNUMBER(G275)), "Not a valid distance", IF(E275="","", IF(RIGHT(E275)="B", _xlfn.IFS(G275&lt;Data!$Z$9,"...",G275&lt;Data!$AA$9,"Stage 1",G275&lt;Data!$AB$9,"Stage 2",G275&lt;Data!$AC$9,"Stage 3",G275&lt;Data!$AD$9,"Stage 4",G275&lt;Data!$AE$9,"Stage 5",G275&lt;Data!$AF$9,"Stage 6",G275&lt;Data!$AG$9,"Stage 7",G275&lt;Data!$AH$9,"Stage 8",G275&gt;=Data!$AH$9,"Stage 9"), _xlfn.IFS(G275&lt;Data!$Z$20,"...",G275&lt;Data!$AA$20,"Stage 1",G275&lt;Data!$AB$20,"Stage 2",G275&lt;Data!$AC$20,"Stage 3",G275&lt;Data!$AD$20,"Stage 4",G275&lt;Data!$AE$20,"Stage 5",G275&lt;Data!$AF$20,"Stage 6",G275&lt;Data!$AG$20,"Stage 7",G275&lt;Data!$AH$20,"Stage 8",G275&gt;=Data!$AH$20,"Stage 9")))))</f>
        <v/>
      </c>
      <c r="K275" s="266" t="str" cm="1">
        <f t="array" ref="K275">IFERROR(_xlfn.IFNA(
                      _xlfn.IFS(
                      G275="", "",
                      AND(E275="U9B",G275&gt;=Data!$AI$9), "U9 Boys record",
                      AND(E275="U11B",G275&gt;=Data!$AI$15), "U11 Boys record",
                      AND(E275="U9G",G275&gt;=Data!$AI$20), "U9 Girls record",
                      AND(E275="U11G",G275&gt;=Data!$AI$26), "U11 Girls record"
                       ),""), "")</f>
        <v/>
      </c>
    </row>
    <row r="276" spans="1:11" s="11" customFormat="1" ht="16" customHeight="1">
      <c r="A276" s="187" t="s">
        <v>127</v>
      </c>
      <c r="B276" s="188" t="str">
        <f>IF(ISNA(VLOOKUP($F276,DECLARATIONS!C$5:D$292,2,FALSE)),"",IF(VLOOKUP($F276,DECLARATIONS!C$5:D$292,2,FALSE)="","NOT DECLARED",IF(ISNA(_xlfn.TEXTBEFORE(VLOOKUP($F276,DECLARATIONS!C$5:D$292,2,FALSE)," ")),VLOOKUP($F276,DECLARATIONS!C$5:D$292,2,FALSE),_xlfn.TEXTBEFORE(VLOOKUP($F276,DECLARATIONS!C$5:D$292,2,FALSE)," "))))</f>
        <v/>
      </c>
      <c r="C276" s="188" t="str">
        <f>IF(ISNA(VLOOKUP($F276,DECLARATIONS!C$5:D$292,2,FALSE)),"",IF(VLOOKUP($F276,DECLARATIONS!C$5:D$292,2,FALSE)="","NOT DECLARED",IF(ISNA(_xlfn.TEXTAFTER(VLOOKUP($F276,DECLARATIONS!C$5:D$292,2,FALSE)," ")),VLOOKUP($F276,DECLARATIONS!C$5:D$292,2,FALSE),_xlfn.TEXTAFTER(VLOOKUP($F276,DECLARATIONS!C$5:D$292,2,FALSE)," "))))</f>
        <v/>
      </c>
      <c r="D276" s="188" t="str">
        <f>IF(ISNA(VLOOKUP($F276,DECLARATIONS!$C$5:$G$292,5,FALSE)),"",IF(VLOOKUP($F276,DECLARATIONS!$C$5:$G$292,5,FALSE)="","NOT DECLARED",VLOOKUP($F276,DECLARATIONS!$C$5:$G$292,5,FALSE)))</f>
        <v/>
      </c>
      <c r="E276" s="188" t="str">
        <f>IF(ISNA(VLOOKUP($F276,DECLARATIONS!$C$5:$F$292,4,FALSE)),"",IF(VLOOKUP($F276,DECLARATIONS!$C$5:$F$292,4,FALSE)="","NOT DECLARED",VLOOKUP($F276,DECLARATIONS!$C$5:$F$292,4,FALSE)&amp;LEFT(VLOOKUP($F276,DECLARATIONS!$C$5:$H$292,6,FALSE))))</f>
        <v/>
      </c>
      <c r="F276" s="91"/>
      <c r="G276" s="195"/>
      <c r="H276" s="188" t="str">
        <f>IF(ISNA(VLOOKUP(F276,DECLARATIONS!C$5:D$292,2,FALSE)),"",IF(VLOOKUP(F276,DECLARATIONS!C$5:D$292,2,FALSE)="","NOT DECLARED",VLOOKUP(F276,DECLARATIONS!C$5:D$292,2,FALSE)))</f>
        <v/>
      </c>
      <c r="I276" s="186">
        <f>IF(LOWER(LEFT(G276,1))="n",1,VLOOKUP(G276,ScoringTable!D$2:I$95,6))</f>
        <v>0</v>
      </c>
      <c r="J276" s="186" t="str" cm="1">
        <f t="array" ref="J276">IF(OR(ISBLANK(G276),G276=0), "", IF(NOT(ISNUMBER(G276)), "Not a valid distance", IF(E276="","", IF(RIGHT(E276)="B", _xlfn.IFS(G276&lt;Data!$Z$9,"...",G276&lt;Data!$AA$9,"Stage 1",G276&lt;Data!$AB$9,"Stage 2",G276&lt;Data!$AC$9,"Stage 3",G276&lt;Data!$AD$9,"Stage 4",G276&lt;Data!$AE$9,"Stage 5",G276&lt;Data!$AF$9,"Stage 6",G276&lt;Data!$AG$9,"Stage 7",G276&lt;Data!$AH$9,"Stage 8",G276&gt;=Data!$AH$9,"Stage 9"), _xlfn.IFS(G276&lt;Data!$Z$20,"...",G276&lt;Data!$AA$20,"Stage 1",G276&lt;Data!$AB$20,"Stage 2",G276&lt;Data!$AC$20,"Stage 3",G276&lt;Data!$AD$20,"Stage 4",G276&lt;Data!$AE$20,"Stage 5",G276&lt;Data!$AF$20,"Stage 6",G276&lt;Data!$AG$20,"Stage 7",G276&lt;Data!$AH$20,"Stage 8",G276&gt;=Data!$AH$20,"Stage 9")))))</f>
        <v/>
      </c>
      <c r="K276" s="266" t="str" cm="1">
        <f t="array" ref="K276">IFERROR(_xlfn.IFNA(
                      _xlfn.IFS(
                      G276="", "",
                      AND(E276="U9B",G276&gt;=Data!$AI$9), "U9 Boys record",
                      AND(E276="U11B",G276&gt;=Data!$AI$15), "U11 Boys record",
                      AND(E276="U9G",G276&gt;=Data!$AI$20), "U9 Girls record",
                      AND(E276="U11G",G276&gt;=Data!$AI$26), "U11 Girls record"
                       ),""), "")</f>
        <v/>
      </c>
    </row>
    <row r="277" spans="1:11" s="11" customFormat="1" ht="16" customHeight="1">
      <c r="A277" s="187" t="s">
        <v>127</v>
      </c>
      <c r="B277" s="188" t="str">
        <f>IF(ISNA(VLOOKUP($F277,DECLARATIONS!C$5:D$292,2,FALSE)),"",IF(VLOOKUP($F277,DECLARATIONS!C$5:D$292,2,FALSE)="","NOT DECLARED",IF(ISNA(_xlfn.TEXTBEFORE(VLOOKUP($F277,DECLARATIONS!C$5:D$292,2,FALSE)," ")),VLOOKUP($F277,DECLARATIONS!C$5:D$292,2,FALSE),_xlfn.TEXTBEFORE(VLOOKUP($F277,DECLARATIONS!C$5:D$292,2,FALSE)," "))))</f>
        <v/>
      </c>
      <c r="C277" s="188" t="str">
        <f>IF(ISNA(VLOOKUP($F277,DECLARATIONS!C$5:D$292,2,FALSE)),"",IF(VLOOKUP($F277,DECLARATIONS!C$5:D$292,2,FALSE)="","NOT DECLARED",IF(ISNA(_xlfn.TEXTAFTER(VLOOKUP($F277,DECLARATIONS!C$5:D$292,2,FALSE)," ")),VLOOKUP($F277,DECLARATIONS!C$5:D$292,2,FALSE),_xlfn.TEXTAFTER(VLOOKUP($F277,DECLARATIONS!C$5:D$292,2,FALSE)," "))))</f>
        <v/>
      </c>
      <c r="D277" s="188" t="str">
        <f>IF(ISNA(VLOOKUP($F277,DECLARATIONS!$C$5:$G$292,5,FALSE)),"",IF(VLOOKUP($F277,DECLARATIONS!$C$5:$G$292,5,FALSE)="","NOT DECLARED",VLOOKUP($F277,DECLARATIONS!$C$5:$G$292,5,FALSE)))</f>
        <v/>
      </c>
      <c r="E277" s="188" t="str">
        <f>IF(ISNA(VLOOKUP($F277,DECLARATIONS!$C$5:$F$292,4,FALSE)),"",IF(VLOOKUP($F277,DECLARATIONS!$C$5:$F$292,4,FALSE)="","NOT DECLARED",VLOOKUP($F277,DECLARATIONS!$C$5:$F$292,4,FALSE)&amp;LEFT(VLOOKUP($F277,DECLARATIONS!$C$5:$H$292,6,FALSE))))</f>
        <v/>
      </c>
      <c r="F277" s="91"/>
      <c r="G277" s="195"/>
      <c r="H277" s="188" t="str">
        <f>IF(ISNA(VLOOKUP(F277,DECLARATIONS!C$5:D$292,2,FALSE)),"",IF(VLOOKUP(F277,DECLARATIONS!C$5:D$292,2,FALSE)="","NOT DECLARED",VLOOKUP(F277,DECLARATIONS!C$5:D$292,2,FALSE)))</f>
        <v/>
      </c>
      <c r="I277" s="186">
        <f>IF(LOWER(LEFT(G277,1))="n",1,VLOOKUP(G277,ScoringTable!D$2:I$95,6))</f>
        <v>0</v>
      </c>
      <c r="J277" s="186" t="str" cm="1">
        <f t="array" ref="J277">IF(OR(ISBLANK(G277),G277=0), "", IF(NOT(ISNUMBER(G277)), "Not a valid distance", IF(E277="","", IF(RIGHT(E277)="B", _xlfn.IFS(G277&lt;Data!$Z$9,"...",G277&lt;Data!$AA$9,"Stage 1",G277&lt;Data!$AB$9,"Stage 2",G277&lt;Data!$AC$9,"Stage 3",G277&lt;Data!$AD$9,"Stage 4",G277&lt;Data!$AE$9,"Stage 5",G277&lt;Data!$AF$9,"Stage 6",G277&lt;Data!$AG$9,"Stage 7",G277&lt;Data!$AH$9,"Stage 8",G277&gt;=Data!$AH$9,"Stage 9"), _xlfn.IFS(G277&lt;Data!$Z$20,"...",G277&lt;Data!$AA$20,"Stage 1",G277&lt;Data!$AB$20,"Stage 2",G277&lt;Data!$AC$20,"Stage 3",G277&lt;Data!$AD$20,"Stage 4",G277&lt;Data!$AE$20,"Stage 5",G277&lt;Data!$AF$20,"Stage 6",G277&lt;Data!$AG$20,"Stage 7",G277&lt;Data!$AH$20,"Stage 8",G277&gt;=Data!$AH$20,"Stage 9")))))</f>
        <v/>
      </c>
      <c r="K277" s="266" t="str" cm="1">
        <f t="array" ref="K277">IFERROR(_xlfn.IFNA(
                      _xlfn.IFS(
                      G277="", "",
                      AND(E277="U9B",G277&gt;=Data!$AI$9), "U9 Boys record",
                      AND(E277="U11B",G277&gt;=Data!$AI$15), "U11 Boys record",
                      AND(E277="U9G",G277&gt;=Data!$AI$20), "U9 Girls record",
                      AND(E277="U11G",G277&gt;=Data!$AI$26), "U11 Girls record"
                       ),""), "")</f>
        <v/>
      </c>
    </row>
    <row r="278" spans="1:11" s="11" customFormat="1" ht="16" customHeight="1">
      <c r="A278" s="187" t="s">
        <v>127</v>
      </c>
      <c r="B278" s="188" t="str">
        <f>IF(ISNA(VLOOKUP($F278,DECLARATIONS!C$5:D$292,2,FALSE)),"",IF(VLOOKUP($F278,DECLARATIONS!C$5:D$292,2,FALSE)="","NOT DECLARED",IF(ISNA(_xlfn.TEXTBEFORE(VLOOKUP($F278,DECLARATIONS!C$5:D$292,2,FALSE)," ")),VLOOKUP($F278,DECLARATIONS!C$5:D$292,2,FALSE),_xlfn.TEXTBEFORE(VLOOKUP($F278,DECLARATIONS!C$5:D$292,2,FALSE)," "))))</f>
        <v/>
      </c>
      <c r="C278" s="188" t="str">
        <f>IF(ISNA(VLOOKUP($F278,DECLARATIONS!C$5:D$292,2,FALSE)),"",IF(VLOOKUP($F278,DECLARATIONS!C$5:D$292,2,FALSE)="","NOT DECLARED",IF(ISNA(_xlfn.TEXTAFTER(VLOOKUP($F278,DECLARATIONS!C$5:D$292,2,FALSE)," ")),VLOOKUP($F278,DECLARATIONS!C$5:D$292,2,FALSE),_xlfn.TEXTAFTER(VLOOKUP($F278,DECLARATIONS!C$5:D$292,2,FALSE)," "))))</f>
        <v/>
      </c>
      <c r="D278" s="188" t="str">
        <f>IF(ISNA(VLOOKUP($F278,DECLARATIONS!$C$5:$G$292,5,FALSE)),"",IF(VLOOKUP($F278,DECLARATIONS!$C$5:$G$292,5,FALSE)="","NOT DECLARED",VLOOKUP($F278,DECLARATIONS!$C$5:$G$292,5,FALSE)))</f>
        <v/>
      </c>
      <c r="E278" s="188" t="str">
        <f>IF(ISNA(VLOOKUP($F278,DECLARATIONS!$C$5:$F$292,4,FALSE)),"",IF(VLOOKUP($F278,DECLARATIONS!$C$5:$F$292,4,FALSE)="","NOT DECLARED",VLOOKUP($F278,DECLARATIONS!$C$5:$F$292,4,FALSE)&amp;LEFT(VLOOKUP($F278,DECLARATIONS!$C$5:$H$292,6,FALSE))))</f>
        <v/>
      </c>
      <c r="F278" s="91"/>
      <c r="G278" s="195"/>
      <c r="H278" s="188" t="str">
        <f>IF(ISNA(VLOOKUP(F278,DECLARATIONS!C$5:D$292,2,FALSE)),"",IF(VLOOKUP(F278,DECLARATIONS!C$5:D$292,2,FALSE)="","NOT DECLARED",VLOOKUP(F278,DECLARATIONS!C$5:D$292,2,FALSE)))</f>
        <v/>
      </c>
      <c r="I278" s="186">
        <f>IF(LOWER(LEFT(G278,1))="n",1,VLOOKUP(G278,ScoringTable!D$2:I$95,6))</f>
        <v>0</v>
      </c>
      <c r="J278" s="186" t="str" cm="1">
        <f t="array" ref="J278">IF(OR(ISBLANK(G278),G278=0), "", IF(NOT(ISNUMBER(G278)), "Not a valid distance", IF(E278="","", IF(RIGHT(E278)="B", _xlfn.IFS(G278&lt;Data!$Z$9,"...",G278&lt;Data!$AA$9,"Stage 1",G278&lt;Data!$AB$9,"Stage 2",G278&lt;Data!$AC$9,"Stage 3",G278&lt;Data!$AD$9,"Stage 4",G278&lt;Data!$AE$9,"Stage 5",G278&lt;Data!$AF$9,"Stage 6",G278&lt;Data!$AG$9,"Stage 7",G278&lt;Data!$AH$9,"Stage 8",G278&gt;=Data!$AH$9,"Stage 9"), _xlfn.IFS(G278&lt;Data!$Z$20,"...",G278&lt;Data!$AA$20,"Stage 1",G278&lt;Data!$AB$20,"Stage 2",G278&lt;Data!$AC$20,"Stage 3",G278&lt;Data!$AD$20,"Stage 4",G278&lt;Data!$AE$20,"Stage 5",G278&lt;Data!$AF$20,"Stage 6",G278&lt;Data!$AG$20,"Stage 7",G278&lt;Data!$AH$20,"Stage 8",G278&gt;=Data!$AH$20,"Stage 9")))))</f>
        <v/>
      </c>
      <c r="K278" s="266" t="str" cm="1">
        <f t="array" ref="K278">IFERROR(_xlfn.IFNA(
                      _xlfn.IFS(
                      G278="", "",
                      AND(E278="U9B",G278&gt;=Data!$AI$9), "U9 Boys record",
                      AND(E278="U11B",G278&gt;=Data!$AI$15), "U11 Boys record",
                      AND(E278="U9G",G278&gt;=Data!$AI$20), "U9 Girls record",
                      AND(E278="U11G",G278&gt;=Data!$AI$26), "U11 Girls record"
                       ),""), "")</f>
        <v/>
      </c>
    </row>
    <row r="279" spans="1:11" s="11" customFormat="1" ht="16" customHeight="1">
      <c r="A279" s="187" t="s">
        <v>127</v>
      </c>
      <c r="B279" s="188" t="str">
        <f>IF(ISNA(VLOOKUP($F279,DECLARATIONS!C$5:D$292,2,FALSE)),"",IF(VLOOKUP($F279,DECLARATIONS!C$5:D$292,2,FALSE)="","NOT DECLARED",IF(ISNA(_xlfn.TEXTBEFORE(VLOOKUP($F279,DECLARATIONS!C$5:D$292,2,FALSE)," ")),VLOOKUP($F279,DECLARATIONS!C$5:D$292,2,FALSE),_xlfn.TEXTBEFORE(VLOOKUP($F279,DECLARATIONS!C$5:D$292,2,FALSE)," "))))</f>
        <v/>
      </c>
      <c r="C279" s="188" t="str">
        <f>IF(ISNA(VLOOKUP($F279,DECLARATIONS!C$5:D$292,2,FALSE)),"",IF(VLOOKUP($F279,DECLARATIONS!C$5:D$292,2,FALSE)="","NOT DECLARED",IF(ISNA(_xlfn.TEXTAFTER(VLOOKUP($F279,DECLARATIONS!C$5:D$292,2,FALSE)," ")),VLOOKUP($F279,DECLARATIONS!C$5:D$292,2,FALSE),_xlfn.TEXTAFTER(VLOOKUP($F279,DECLARATIONS!C$5:D$292,2,FALSE)," "))))</f>
        <v/>
      </c>
      <c r="D279" s="188" t="str">
        <f>IF(ISNA(VLOOKUP($F279,DECLARATIONS!$C$5:$G$292,5,FALSE)),"",IF(VLOOKUP($F279,DECLARATIONS!$C$5:$G$292,5,FALSE)="","NOT DECLARED",VLOOKUP($F279,DECLARATIONS!$C$5:$G$292,5,FALSE)))</f>
        <v/>
      </c>
      <c r="E279" s="188" t="str">
        <f>IF(ISNA(VLOOKUP($F279,DECLARATIONS!$C$5:$F$292,4,FALSE)),"",IF(VLOOKUP($F279,DECLARATIONS!$C$5:$F$292,4,FALSE)="","NOT DECLARED",VLOOKUP($F279,DECLARATIONS!$C$5:$F$292,4,FALSE)&amp;LEFT(VLOOKUP($F279,DECLARATIONS!$C$5:$H$292,6,FALSE))))</f>
        <v/>
      </c>
      <c r="F279" s="91"/>
      <c r="G279" s="195"/>
      <c r="H279" s="188" t="str">
        <f>IF(ISNA(VLOOKUP(F279,DECLARATIONS!C$5:D$292,2,FALSE)),"",IF(VLOOKUP(F279,DECLARATIONS!C$5:D$292,2,FALSE)="","NOT DECLARED",VLOOKUP(F279,DECLARATIONS!C$5:D$292,2,FALSE)))</f>
        <v/>
      </c>
      <c r="I279" s="186">
        <f>IF(LOWER(LEFT(G279,1))="n",1,VLOOKUP(G279,ScoringTable!D$2:I$95,6))</f>
        <v>0</v>
      </c>
      <c r="J279" s="186" t="str" cm="1">
        <f t="array" ref="J279">IF(OR(ISBLANK(G279),G279=0), "", IF(NOT(ISNUMBER(G279)), "Not a valid distance", IF(E279="","", IF(RIGHT(E279)="B", _xlfn.IFS(G279&lt;Data!$Z$9,"...",G279&lt;Data!$AA$9,"Stage 1",G279&lt;Data!$AB$9,"Stage 2",G279&lt;Data!$AC$9,"Stage 3",G279&lt;Data!$AD$9,"Stage 4",G279&lt;Data!$AE$9,"Stage 5",G279&lt;Data!$AF$9,"Stage 6",G279&lt;Data!$AG$9,"Stage 7",G279&lt;Data!$AH$9,"Stage 8",G279&gt;=Data!$AH$9,"Stage 9"), _xlfn.IFS(G279&lt;Data!$Z$20,"...",G279&lt;Data!$AA$20,"Stage 1",G279&lt;Data!$AB$20,"Stage 2",G279&lt;Data!$AC$20,"Stage 3",G279&lt;Data!$AD$20,"Stage 4",G279&lt;Data!$AE$20,"Stage 5",G279&lt;Data!$AF$20,"Stage 6",G279&lt;Data!$AG$20,"Stage 7",G279&lt;Data!$AH$20,"Stage 8",G279&gt;=Data!$AH$20,"Stage 9")))))</f>
        <v/>
      </c>
      <c r="K279" s="266" t="str" cm="1">
        <f t="array" ref="K279">IFERROR(_xlfn.IFNA(
                      _xlfn.IFS(
                      G279="", "",
                      AND(E279="U9B",G279&gt;=Data!$AI$9), "U9 Boys record",
                      AND(E279="U11B",G279&gt;=Data!$AI$15), "U11 Boys record",
                      AND(E279="U9G",G279&gt;=Data!$AI$20), "U9 Girls record",
                      AND(E279="U11G",G279&gt;=Data!$AI$26), "U11 Girls record"
                       ),""), "")</f>
        <v/>
      </c>
    </row>
    <row r="280" spans="1:11" s="11" customFormat="1" ht="16" customHeight="1">
      <c r="A280" s="187" t="s">
        <v>127</v>
      </c>
      <c r="B280" s="188" t="str">
        <f>IF(ISNA(VLOOKUP($F280,DECLARATIONS!C$5:D$292,2,FALSE)),"",IF(VLOOKUP($F280,DECLARATIONS!C$5:D$292,2,FALSE)="","NOT DECLARED",IF(ISNA(_xlfn.TEXTBEFORE(VLOOKUP($F280,DECLARATIONS!C$5:D$292,2,FALSE)," ")),VLOOKUP($F280,DECLARATIONS!C$5:D$292,2,FALSE),_xlfn.TEXTBEFORE(VLOOKUP($F280,DECLARATIONS!C$5:D$292,2,FALSE)," "))))</f>
        <v/>
      </c>
      <c r="C280" s="188" t="str">
        <f>IF(ISNA(VLOOKUP($F280,DECLARATIONS!C$5:D$292,2,FALSE)),"",IF(VLOOKUP($F280,DECLARATIONS!C$5:D$292,2,FALSE)="","NOT DECLARED",IF(ISNA(_xlfn.TEXTAFTER(VLOOKUP($F280,DECLARATIONS!C$5:D$292,2,FALSE)," ")),VLOOKUP($F280,DECLARATIONS!C$5:D$292,2,FALSE),_xlfn.TEXTAFTER(VLOOKUP($F280,DECLARATIONS!C$5:D$292,2,FALSE)," "))))</f>
        <v/>
      </c>
      <c r="D280" s="188" t="str">
        <f>IF(ISNA(VLOOKUP($F280,DECLARATIONS!$C$5:$G$292,5,FALSE)),"",IF(VLOOKUP($F280,DECLARATIONS!$C$5:$G$292,5,FALSE)="","NOT DECLARED",VLOOKUP($F280,DECLARATIONS!$C$5:$G$292,5,FALSE)))</f>
        <v/>
      </c>
      <c r="E280" s="188" t="str">
        <f>IF(ISNA(VLOOKUP($F280,DECLARATIONS!$C$5:$F$292,4,FALSE)),"",IF(VLOOKUP($F280,DECLARATIONS!$C$5:$F$292,4,FALSE)="","NOT DECLARED",VLOOKUP($F280,DECLARATIONS!$C$5:$F$292,4,FALSE)&amp;LEFT(VLOOKUP($F280,DECLARATIONS!$C$5:$H$292,6,FALSE))))</f>
        <v/>
      </c>
      <c r="F280" s="91"/>
      <c r="G280" s="195"/>
      <c r="H280" s="188" t="str">
        <f>IF(ISNA(VLOOKUP(F280,DECLARATIONS!C$5:D$292,2,FALSE)),"",IF(VLOOKUP(F280,DECLARATIONS!C$5:D$292,2,FALSE)="","NOT DECLARED",VLOOKUP(F280,DECLARATIONS!C$5:D$292,2,FALSE)))</f>
        <v/>
      </c>
      <c r="I280" s="186">
        <f>IF(LOWER(LEFT(G280,1))="n",1,VLOOKUP(G280,ScoringTable!D$2:I$95,6))</f>
        <v>0</v>
      </c>
      <c r="J280" s="186" t="str" cm="1">
        <f t="array" ref="J280">IF(OR(ISBLANK(G280),G280=0), "", IF(NOT(ISNUMBER(G280)), "Not a valid distance", IF(E280="","", IF(RIGHT(E280)="B", _xlfn.IFS(G280&lt;Data!$Z$9,"...",G280&lt;Data!$AA$9,"Stage 1",G280&lt;Data!$AB$9,"Stage 2",G280&lt;Data!$AC$9,"Stage 3",G280&lt;Data!$AD$9,"Stage 4",G280&lt;Data!$AE$9,"Stage 5",G280&lt;Data!$AF$9,"Stage 6",G280&lt;Data!$AG$9,"Stage 7",G280&lt;Data!$AH$9,"Stage 8",G280&gt;=Data!$AH$9,"Stage 9"), _xlfn.IFS(G280&lt;Data!$Z$20,"...",G280&lt;Data!$AA$20,"Stage 1",G280&lt;Data!$AB$20,"Stage 2",G280&lt;Data!$AC$20,"Stage 3",G280&lt;Data!$AD$20,"Stage 4",G280&lt;Data!$AE$20,"Stage 5",G280&lt;Data!$AF$20,"Stage 6",G280&lt;Data!$AG$20,"Stage 7",G280&lt;Data!$AH$20,"Stage 8",G280&gt;=Data!$AH$20,"Stage 9")))))</f>
        <v/>
      </c>
      <c r="K280" s="266" t="str" cm="1">
        <f t="array" ref="K280">IFERROR(_xlfn.IFNA(
                      _xlfn.IFS(
                      G280="", "",
                      AND(E280="U9B",G280&gt;=Data!$AI$9), "U9 Boys record",
                      AND(E280="U11B",G280&gt;=Data!$AI$15), "U11 Boys record",
                      AND(E280="U9G",G280&gt;=Data!$AI$20), "U9 Girls record",
                      AND(E280="U11G",G280&gt;=Data!$AI$26), "U11 Girls record"
                       ),""), "")</f>
        <v/>
      </c>
    </row>
    <row r="281" spans="1:11" s="11" customFormat="1" ht="16" customHeight="1">
      <c r="A281" s="187" t="s">
        <v>127</v>
      </c>
      <c r="B281" s="188" t="str">
        <f>IF(ISNA(VLOOKUP($F281,DECLARATIONS!C$5:D$292,2,FALSE)),"",IF(VLOOKUP($F281,DECLARATIONS!C$5:D$292,2,FALSE)="","NOT DECLARED",IF(ISNA(_xlfn.TEXTBEFORE(VLOOKUP($F281,DECLARATIONS!C$5:D$292,2,FALSE)," ")),VLOOKUP($F281,DECLARATIONS!C$5:D$292,2,FALSE),_xlfn.TEXTBEFORE(VLOOKUP($F281,DECLARATIONS!C$5:D$292,2,FALSE)," "))))</f>
        <v/>
      </c>
      <c r="C281" s="188" t="str">
        <f>IF(ISNA(VLOOKUP($F281,DECLARATIONS!C$5:D$292,2,FALSE)),"",IF(VLOOKUP($F281,DECLARATIONS!C$5:D$292,2,FALSE)="","NOT DECLARED",IF(ISNA(_xlfn.TEXTAFTER(VLOOKUP($F281,DECLARATIONS!C$5:D$292,2,FALSE)," ")),VLOOKUP($F281,DECLARATIONS!C$5:D$292,2,FALSE),_xlfn.TEXTAFTER(VLOOKUP($F281,DECLARATIONS!C$5:D$292,2,FALSE)," "))))</f>
        <v/>
      </c>
      <c r="D281" s="188" t="str">
        <f>IF(ISNA(VLOOKUP($F281,DECLARATIONS!$C$5:$G$292,5,FALSE)),"",IF(VLOOKUP($F281,DECLARATIONS!$C$5:$G$292,5,FALSE)="","NOT DECLARED",VLOOKUP($F281,DECLARATIONS!$C$5:$G$292,5,FALSE)))</f>
        <v/>
      </c>
      <c r="E281" s="188" t="str">
        <f>IF(ISNA(VLOOKUP($F281,DECLARATIONS!$C$5:$F$292,4,FALSE)),"",IF(VLOOKUP($F281,DECLARATIONS!$C$5:$F$292,4,FALSE)="","NOT DECLARED",VLOOKUP($F281,DECLARATIONS!$C$5:$F$292,4,FALSE)&amp;LEFT(VLOOKUP($F281,DECLARATIONS!$C$5:$H$292,6,FALSE))))</f>
        <v/>
      </c>
      <c r="F281" s="91"/>
      <c r="G281" s="195"/>
      <c r="H281" s="188" t="str">
        <f>IF(ISNA(VLOOKUP(F281,DECLARATIONS!C$5:D$292,2,FALSE)),"",IF(VLOOKUP(F281,DECLARATIONS!C$5:D$292,2,FALSE)="","NOT DECLARED",VLOOKUP(F281,DECLARATIONS!C$5:D$292,2,FALSE)))</f>
        <v/>
      </c>
      <c r="I281" s="186">
        <f>IF(LOWER(LEFT(G281,1))="n",1,VLOOKUP(G281,ScoringTable!D$2:I$95,6))</f>
        <v>0</v>
      </c>
      <c r="J281" s="186" t="str" cm="1">
        <f t="array" ref="J281">IF(OR(ISBLANK(G281),G281=0), "", IF(NOT(ISNUMBER(G281)), "Not a valid distance", IF(E281="","", IF(RIGHT(E281)="B", _xlfn.IFS(G281&lt;Data!$Z$9,"...",G281&lt;Data!$AA$9,"Stage 1",G281&lt;Data!$AB$9,"Stage 2",G281&lt;Data!$AC$9,"Stage 3",G281&lt;Data!$AD$9,"Stage 4",G281&lt;Data!$AE$9,"Stage 5",G281&lt;Data!$AF$9,"Stage 6",G281&lt;Data!$AG$9,"Stage 7",G281&lt;Data!$AH$9,"Stage 8",G281&gt;=Data!$AH$9,"Stage 9"), _xlfn.IFS(G281&lt;Data!$Z$20,"...",G281&lt;Data!$AA$20,"Stage 1",G281&lt;Data!$AB$20,"Stage 2",G281&lt;Data!$AC$20,"Stage 3",G281&lt;Data!$AD$20,"Stage 4",G281&lt;Data!$AE$20,"Stage 5",G281&lt;Data!$AF$20,"Stage 6",G281&lt;Data!$AG$20,"Stage 7",G281&lt;Data!$AH$20,"Stage 8",G281&gt;=Data!$AH$20,"Stage 9")))))</f>
        <v/>
      </c>
      <c r="K281" s="266" t="str" cm="1">
        <f t="array" ref="K281">IFERROR(_xlfn.IFNA(
                      _xlfn.IFS(
                      G281="", "",
                      AND(E281="U9B",G281&gt;=Data!$AI$9), "U9 Boys record",
                      AND(E281="U11B",G281&gt;=Data!$AI$15), "U11 Boys record",
                      AND(E281="U9G",G281&gt;=Data!$AI$20), "U9 Girls record",
                      AND(E281="U11G",G281&gt;=Data!$AI$26), "U11 Girls record"
                       ),""), "")</f>
        <v/>
      </c>
    </row>
    <row r="282" spans="1:11" s="11" customFormat="1" ht="16" customHeight="1">
      <c r="A282" s="187" t="s">
        <v>127</v>
      </c>
      <c r="B282" s="188" t="str">
        <f>IF(ISNA(VLOOKUP($F282,DECLARATIONS!C$5:D$292,2,FALSE)),"",IF(VLOOKUP($F282,DECLARATIONS!C$5:D$292,2,FALSE)="","NOT DECLARED",IF(ISNA(_xlfn.TEXTBEFORE(VLOOKUP($F282,DECLARATIONS!C$5:D$292,2,FALSE)," ")),VLOOKUP($F282,DECLARATIONS!C$5:D$292,2,FALSE),_xlfn.TEXTBEFORE(VLOOKUP($F282,DECLARATIONS!C$5:D$292,2,FALSE)," "))))</f>
        <v/>
      </c>
      <c r="C282" s="188" t="str">
        <f>IF(ISNA(VLOOKUP($F282,DECLARATIONS!C$5:D$292,2,FALSE)),"",IF(VLOOKUP($F282,DECLARATIONS!C$5:D$292,2,FALSE)="","NOT DECLARED",IF(ISNA(_xlfn.TEXTAFTER(VLOOKUP($F282,DECLARATIONS!C$5:D$292,2,FALSE)," ")),VLOOKUP($F282,DECLARATIONS!C$5:D$292,2,FALSE),_xlfn.TEXTAFTER(VLOOKUP($F282,DECLARATIONS!C$5:D$292,2,FALSE)," "))))</f>
        <v/>
      </c>
      <c r="D282" s="188" t="str">
        <f>IF(ISNA(VLOOKUP($F282,DECLARATIONS!$C$5:$G$292,5,FALSE)),"",IF(VLOOKUP($F282,DECLARATIONS!$C$5:$G$292,5,FALSE)="","NOT DECLARED",VLOOKUP($F282,DECLARATIONS!$C$5:$G$292,5,FALSE)))</f>
        <v/>
      </c>
      <c r="E282" s="188" t="str">
        <f>IF(ISNA(VLOOKUP($F282,DECLARATIONS!$C$5:$F$292,4,FALSE)),"",IF(VLOOKUP($F282,DECLARATIONS!$C$5:$F$292,4,FALSE)="","NOT DECLARED",VLOOKUP($F282,DECLARATIONS!$C$5:$F$292,4,FALSE)&amp;LEFT(VLOOKUP($F282,DECLARATIONS!$C$5:$H$292,6,FALSE))))</f>
        <v/>
      </c>
      <c r="F282" s="91"/>
      <c r="G282" s="195"/>
      <c r="H282" s="188" t="str">
        <f>IF(ISNA(VLOOKUP(F282,DECLARATIONS!C$5:D$292,2,FALSE)),"",IF(VLOOKUP(F282,DECLARATIONS!C$5:D$292,2,FALSE)="","NOT DECLARED",VLOOKUP(F282,DECLARATIONS!C$5:D$292,2,FALSE)))</f>
        <v/>
      </c>
      <c r="I282" s="186">
        <f>IF(LOWER(LEFT(G282,1))="n",1,VLOOKUP(G282,ScoringTable!D$2:I$95,6))</f>
        <v>0</v>
      </c>
      <c r="J282" s="186" t="str" cm="1">
        <f t="array" ref="J282">IF(OR(ISBLANK(G282),G282=0), "", IF(NOT(ISNUMBER(G282)), "Not a valid distance", IF(E282="","", IF(RIGHT(E282)="B", _xlfn.IFS(G282&lt;Data!$Z$9,"...",G282&lt;Data!$AA$9,"Stage 1",G282&lt;Data!$AB$9,"Stage 2",G282&lt;Data!$AC$9,"Stage 3",G282&lt;Data!$AD$9,"Stage 4",G282&lt;Data!$AE$9,"Stage 5",G282&lt;Data!$AF$9,"Stage 6",G282&lt;Data!$AG$9,"Stage 7",G282&lt;Data!$AH$9,"Stage 8",G282&gt;=Data!$AH$9,"Stage 9"), _xlfn.IFS(G282&lt;Data!$Z$20,"...",G282&lt;Data!$AA$20,"Stage 1",G282&lt;Data!$AB$20,"Stage 2",G282&lt;Data!$AC$20,"Stage 3",G282&lt;Data!$AD$20,"Stage 4",G282&lt;Data!$AE$20,"Stage 5",G282&lt;Data!$AF$20,"Stage 6",G282&lt;Data!$AG$20,"Stage 7",G282&lt;Data!$AH$20,"Stage 8",G282&gt;=Data!$AH$20,"Stage 9")))))</f>
        <v/>
      </c>
      <c r="K282" s="266" t="str" cm="1">
        <f t="array" ref="K282">IFERROR(_xlfn.IFNA(
                      _xlfn.IFS(
                      G282="", "",
                      AND(E282="U9B",G282&gt;=Data!$AI$9), "U9 Boys record",
                      AND(E282="U11B",G282&gt;=Data!$AI$15), "U11 Boys record",
                      AND(E282="U9G",G282&gt;=Data!$AI$20), "U9 Girls record",
                      AND(E282="U11G",G282&gt;=Data!$AI$26), "U11 Girls record"
                       ),""), "")</f>
        <v/>
      </c>
    </row>
    <row r="283" spans="1:11" s="11" customFormat="1" ht="16" customHeight="1">
      <c r="A283" s="187" t="s">
        <v>127</v>
      </c>
      <c r="B283" s="188" t="str">
        <f>IF(ISNA(VLOOKUP($F283,DECLARATIONS!C$5:D$292,2,FALSE)),"",IF(VLOOKUP($F283,DECLARATIONS!C$5:D$292,2,FALSE)="","NOT DECLARED",IF(ISNA(_xlfn.TEXTBEFORE(VLOOKUP($F283,DECLARATIONS!C$5:D$292,2,FALSE)," ")),VLOOKUP($F283,DECLARATIONS!C$5:D$292,2,FALSE),_xlfn.TEXTBEFORE(VLOOKUP($F283,DECLARATIONS!C$5:D$292,2,FALSE)," "))))</f>
        <v/>
      </c>
      <c r="C283" s="188" t="str">
        <f>IF(ISNA(VLOOKUP($F283,DECLARATIONS!C$5:D$292,2,FALSE)),"",IF(VLOOKUP($F283,DECLARATIONS!C$5:D$292,2,FALSE)="","NOT DECLARED",IF(ISNA(_xlfn.TEXTAFTER(VLOOKUP($F283,DECLARATIONS!C$5:D$292,2,FALSE)," ")),VLOOKUP($F283,DECLARATIONS!C$5:D$292,2,FALSE),_xlfn.TEXTAFTER(VLOOKUP($F283,DECLARATIONS!C$5:D$292,2,FALSE)," "))))</f>
        <v/>
      </c>
      <c r="D283" s="188" t="str">
        <f>IF(ISNA(VLOOKUP($F283,DECLARATIONS!$C$5:$G$292,5,FALSE)),"",IF(VLOOKUP($F283,DECLARATIONS!$C$5:$G$292,5,FALSE)="","NOT DECLARED",VLOOKUP($F283,DECLARATIONS!$C$5:$G$292,5,FALSE)))</f>
        <v/>
      </c>
      <c r="E283" s="188" t="str">
        <f>IF(ISNA(VLOOKUP($F283,DECLARATIONS!$C$5:$F$292,4,FALSE)),"",IF(VLOOKUP($F283,DECLARATIONS!$C$5:$F$292,4,FALSE)="","NOT DECLARED",VLOOKUP($F283,DECLARATIONS!$C$5:$F$292,4,FALSE)&amp;LEFT(VLOOKUP($F283,DECLARATIONS!$C$5:$H$292,6,FALSE))))</f>
        <v/>
      </c>
      <c r="F283" s="91"/>
      <c r="G283" s="195"/>
      <c r="H283" s="188" t="str">
        <f>IF(ISNA(VLOOKUP(F283,DECLARATIONS!C$5:D$292,2,FALSE)),"",IF(VLOOKUP(F283,DECLARATIONS!C$5:D$292,2,FALSE)="","NOT DECLARED",VLOOKUP(F283,DECLARATIONS!C$5:D$292,2,FALSE)))</f>
        <v/>
      </c>
      <c r="I283" s="186">
        <f>IF(LOWER(LEFT(G283,1))="n",1,VLOOKUP(G283,ScoringTable!D$2:I$95,6))</f>
        <v>0</v>
      </c>
      <c r="J283" s="186" t="str" cm="1">
        <f t="array" ref="J283">IF(OR(ISBLANK(G283),G283=0), "", IF(NOT(ISNUMBER(G283)), "Not a valid distance", IF(E283="","", IF(RIGHT(E283)="B", _xlfn.IFS(G283&lt;Data!$Z$9,"...",G283&lt;Data!$AA$9,"Stage 1",G283&lt;Data!$AB$9,"Stage 2",G283&lt;Data!$AC$9,"Stage 3",G283&lt;Data!$AD$9,"Stage 4",G283&lt;Data!$AE$9,"Stage 5",G283&lt;Data!$AF$9,"Stage 6",G283&lt;Data!$AG$9,"Stage 7",G283&lt;Data!$AH$9,"Stage 8",G283&gt;=Data!$AH$9,"Stage 9"), _xlfn.IFS(G283&lt;Data!$Z$20,"...",G283&lt;Data!$AA$20,"Stage 1",G283&lt;Data!$AB$20,"Stage 2",G283&lt;Data!$AC$20,"Stage 3",G283&lt;Data!$AD$20,"Stage 4",G283&lt;Data!$AE$20,"Stage 5",G283&lt;Data!$AF$20,"Stage 6",G283&lt;Data!$AG$20,"Stage 7",G283&lt;Data!$AH$20,"Stage 8",G283&gt;=Data!$AH$20,"Stage 9")))))</f>
        <v/>
      </c>
      <c r="K283" s="266" t="str" cm="1">
        <f t="array" ref="K283">IFERROR(_xlfn.IFNA(
                      _xlfn.IFS(
                      G283="", "",
                      AND(E283="U9B",G283&gt;=Data!$AI$9), "U9 Boys record",
                      AND(E283="U11B",G283&gt;=Data!$AI$15), "U11 Boys record",
                      AND(E283="U9G",G283&gt;=Data!$AI$20), "U9 Girls record",
                      AND(E283="U11G",G283&gt;=Data!$AI$26), "U11 Girls record"
                       ),""), "")</f>
        <v/>
      </c>
    </row>
    <row r="284" spans="1:11" s="11" customFormat="1" ht="16" customHeight="1">
      <c r="A284" s="187" t="s">
        <v>127</v>
      </c>
      <c r="B284" s="188" t="str">
        <f>IF(ISNA(VLOOKUP($F284,DECLARATIONS!C$5:D$292,2,FALSE)),"",IF(VLOOKUP($F284,DECLARATIONS!C$5:D$292,2,FALSE)="","NOT DECLARED",IF(ISNA(_xlfn.TEXTBEFORE(VLOOKUP($F284,DECLARATIONS!C$5:D$292,2,FALSE)," ")),VLOOKUP($F284,DECLARATIONS!C$5:D$292,2,FALSE),_xlfn.TEXTBEFORE(VLOOKUP($F284,DECLARATIONS!C$5:D$292,2,FALSE)," "))))</f>
        <v/>
      </c>
      <c r="C284" s="188" t="str">
        <f>IF(ISNA(VLOOKUP($F284,DECLARATIONS!C$5:D$292,2,FALSE)),"",IF(VLOOKUP($F284,DECLARATIONS!C$5:D$292,2,FALSE)="","NOT DECLARED",IF(ISNA(_xlfn.TEXTAFTER(VLOOKUP($F284,DECLARATIONS!C$5:D$292,2,FALSE)," ")),VLOOKUP($F284,DECLARATIONS!C$5:D$292,2,FALSE),_xlfn.TEXTAFTER(VLOOKUP($F284,DECLARATIONS!C$5:D$292,2,FALSE)," "))))</f>
        <v/>
      </c>
      <c r="D284" s="188" t="str">
        <f>IF(ISNA(VLOOKUP($F284,DECLARATIONS!$C$5:$G$292,5,FALSE)),"",IF(VLOOKUP($F284,DECLARATIONS!$C$5:$G$292,5,FALSE)="","NOT DECLARED",VLOOKUP($F284,DECLARATIONS!$C$5:$G$292,5,FALSE)))</f>
        <v/>
      </c>
      <c r="E284" s="188" t="str">
        <f>IF(ISNA(VLOOKUP($F284,DECLARATIONS!$C$5:$F$292,4,FALSE)),"",IF(VLOOKUP($F284,DECLARATIONS!$C$5:$F$292,4,FALSE)="","NOT DECLARED",VLOOKUP($F284,DECLARATIONS!$C$5:$F$292,4,FALSE)&amp;LEFT(VLOOKUP($F284,DECLARATIONS!$C$5:$H$292,6,FALSE))))</f>
        <v/>
      </c>
      <c r="F284" s="91"/>
      <c r="G284" s="195"/>
      <c r="H284" s="188" t="str">
        <f>IF(ISNA(VLOOKUP(F284,DECLARATIONS!C$5:D$292,2,FALSE)),"",IF(VLOOKUP(F284,DECLARATIONS!C$5:D$292,2,FALSE)="","NOT DECLARED",VLOOKUP(F284,DECLARATIONS!C$5:D$292,2,FALSE)))</f>
        <v/>
      </c>
      <c r="I284" s="186">
        <f>IF(LOWER(LEFT(G284,1))="n",1,VLOOKUP(G284,ScoringTable!D$2:I$95,6))</f>
        <v>0</v>
      </c>
      <c r="J284" s="186" t="str" cm="1">
        <f t="array" ref="J284">IF(OR(ISBLANK(G284),G284=0), "", IF(NOT(ISNUMBER(G284)), "Not a valid distance", IF(E284="","", IF(RIGHT(E284)="B", _xlfn.IFS(G284&lt;Data!$Z$9,"...",G284&lt;Data!$AA$9,"Stage 1",G284&lt;Data!$AB$9,"Stage 2",G284&lt;Data!$AC$9,"Stage 3",G284&lt;Data!$AD$9,"Stage 4",G284&lt;Data!$AE$9,"Stage 5",G284&lt;Data!$AF$9,"Stage 6",G284&lt;Data!$AG$9,"Stage 7",G284&lt;Data!$AH$9,"Stage 8",G284&gt;=Data!$AH$9,"Stage 9"), _xlfn.IFS(G284&lt;Data!$Z$20,"...",G284&lt;Data!$AA$20,"Stage 1",G284&lt;Data!$AB$20,"Stage 2",G284&lt;Data!$AC$20,"Stage 3",G284&lt;Data!$AD$20,"Stage 4",G284&lt;Data!$AE$20,"Stage 5",G284&lt;Data!$AF$20,"Stage 6",G284&lt;Data!$AG$20,"Stage 7",G284&lt;Data!$AH$20,"Stage 8",G284&gt;=Data!$AH$20,"Stage 9")))))</f>
        <v/>
      </c>
      <c r="K284" s="266" t="str" cm="1">
        <f t="array" ref="K284">IFERROR(_xlfn.IFNA(
                      _xlfn.IFS(
                      G284="", "",
                      AND(E284="U9B",G284&gt;=Data!$AI$9), "U9 Boys record",
                      AND(E284="U11B",G284&gt;=Data!$AI$15), "U11 Boys record",
                      AND(E284="U9G",G284&gt;=Data!$AI$20), "U9 Girls record",
                      AND(E284="U11G",G284&gt;=Data!$AI$26), "U11 Girls record"
                       ),""), "")</f>
        <v/>
      </c>
    </row>
    <row r="285" spans="1:11" s="11" customFormat="1" ht="16" customHeight="1">
      <c r="A285" s="187" t="s">
        <v>127</v>
      </c>
      <c r="B285" s="188" t="str">
        <f>IF(ISNA(VLOOKUP($F285,DECLARATIONS!C$5:D$292,2,FALSE)),"",IF(VLOOKUP($F285,DECLARATIONS!C$5:D$292,2,FALSE)="","NOT DECLARED",IF(ISNA(_xlfn.TEXTBEFORE(VLOOKUP($F285,DECLARATIONS!C$5:D$292,2,FALSE)," ")),VLOOKUP($F285,DECLARATIONS!C$5:D$292,2,FALSE),_xlfn.TEXTBEFORE(VLOOKUP($F285,DECLARATIONS!C$5:D$292,2,FALSE)," "))))</f>
        <v/>
      </c>
      <c r="C285" s="188" t="str">
        <f>IF(ISNA(VLOOKUP($F285,DECLARATIONS!C$5:D$292,2,FALSE)),"",IF(VLOOKUP($F285,DECLARATIONS!C$5:D$292,2,FALSE)="","NOT DECLARED",IF(ISNA(_xlfn.TEXTAFTER(VLOOKUP($F285,DECLARATIONS!C$5:D$292,2,FALSE)," ")),VLOOKUP($F285,DECLARATIONS!C$5:D$292,2,FALSE),_xlfn.TEXTAFTER(VLOOKUP($F285,DECLARATIONS!C$5:D$292,2,FALSE)," "))))</f>
        <v/>
      </c>
      <c r="D285" s="188" t="str">
        <f>IF(ISNA(VLOOKUP($F285,DECLARATIONS!$C$5:$G$292,5,FALSE)),"",IF(VLOOKUP($F285,DECLARATIONS!$C$5:$G$292,5,FALSE)="","NOT DECLARED",VLOOKUP($F285,DECLARATIONS!$C$5:$G$292,5,FALSE)))</f>
        <v/>
      </c>
      <c r="E285" s="188" t="str">
        <f>IF(ISNA(VLOOKUP($F285,DECLARATIONS!$C$5:$F$292,4,FALSE)),"",IF(VLOOKUP($F285,DECLARATIONS!$C$5:$F$292,4,FALSE)="","NOT DECLARED",VLOOKUP($F285,DECLARATIONS!$C$5:$F$292,4,FALSE)&amp;LEFT(VLOOKUP($F285,DECLARATIONS!$C$5:$H$292,6,FALSE))))</f>
        <v/>
      </c>
      <c r="F285" s="91"/>
      <c r="G285" s="195"/>
      <c r="H285" s="188" t="str">
        <f>IF(ISNA(VLOOKUP(F285,DECLARATIONS!C$5:D$292,2,FALSE)),"",IF(VLOOKUP(F285,DECLARATIONS!C$5:D$292,2,FALSE)="","NOT DECLARED",VLOOKUP(F285,DECLARATIONS!C$5:D$292,2,FALSE)))</f>
        <v/>
      </c>
      <c r="I285" s="186">
        <f>IF(LOWER(LEFT(G285,1))="n",1,VLOOKUP(G285,ScoringTable!D$2:I$95,6))</f>
        <v>0</v>
      </c>
      <c r="J285" s="186" t="str" cm="1">
        <f t="array" ref="J285">IF(OR(ISBLANK(G285),G285=0), "", IF(NOT(ISNUMBER(G285)), "Not a valid distance", IF(E285="","", IF(RIGHT(E285)="B", _xlfn.IFS(G285&lt;Data!$Z$9,"...",G285&lt;Data!$AA$9,"Stage 1",G285&lt;Data!$AB$9,"Stage 2",G285&lt;Data!$AC$9,"Stage 3",G285&lt;Data!$AD$9,"Stage 4",G285&lt;Data!$AE$9,"Stage 5",G285&lt;Data!$AF$9,"Stage 6",G285&lt;Data!$AG$9,"Stage 7",G285&lt;Data!$AH$9,"Stage 8",G285&gt;=Data!$AH$9,"Stage 9"), _xlfn.IFS(G285&lt;Data!$Z$20,"...",G285&lt;Data!$AA$20,"Stage 1",G285&lt;Data!$AB$20,"Stage 2",G285&lt;Data!$AC$20,"Stage 3",G285&lt;Data!$AD$20,"Stage 4",G285&lt;Data!$AE$20,"Stage 5",G285&lt;Data!$AF$20,"Stage 6",G285&lt;Data!$AG$20,"Stage 7",G285&lt;Data!$AH$20,"Stage 8",G285&gt;=Data!$AH$20,"Stage 9")))))</f>
        <v/>
      </c>
      <c r="K285" s="266" t="str" cm="1">
        <f t="array" ref="K285">IFERROR(_xlfn.IFNA(
                      _xlfn.IFS(
                      G285="", "",
                      AND(E285="U9B",G285&gt;=Data!$AI$9), "U9 Boys record",
                      AND(E285="U11B",G285&gt;=Data!$AI$15), "U11 Boys record",
                      AND(E285="U9G",G285&gt;=Data!$AI$20), "U9 Girls record",
                      AND(E285="U11G",G285&gt;=Data!$AI$26), "U11 Girls record"
                       ),""), "")</f>
        <v/>
      </c>
    </row>
    <row r="286" spans="1:11" s="11" customFormat="1" ht="16" customHeight="1">
      <c r="A286" s="187" t="s">
        <v>127</v>
      </c>
      <c r="B286" s="188" t="str">
        <f>IF(ISNA(VLOOKUP($F286,DECLARATIONS!C$5:D$292,2,FALSE)),"",IF(VLOOKUP($F286,DECLARATIONS!C$5:D$292,2,FALSE)="","NOT DECLARED",IF(ISNA(_xlfn.TEXTBEFORE(VLOOKUP($F286,DECLARATIONS!C$5:D$292,2,FALSE)," ")),VLOOKUP($F286,DECLARATIONS!C$5:D$292,2,FALSE),_xlfn.TEXTBEFORE(VLOOKUP($F286,DECLARATIONS!C$5:D$292,2,FALSE)," "))))</f>
        <v/>
      </c>
      <c r="C286" s="188" t="str">
        <f>IF(ISNA(VLOOKUP($F286,DECLARATIONS!C$5:D$292,2,FALSE)),"",IF(VLOOKUP($F286,DECLARATIONS!C$5:D$292,2,FALSE)="","NOT DECLARED",IF(ISNA(_xlfn.TEXTAFTER(VLOOKUP($F286,DECLARATIONS!C$5:D$292,2,FALSE)," ")),VLOOKUP($F286,DECLARATIONS!C$5:D$292,2,FALSE),_xlfn.TEXTAFTER(VLOOKUP($F286,DECLARATIONS!C$5:D$292,2,FALSE)," "))))</f>
        <v/>
      </c>
      <c r="D286" s="188" t="str">
        <f>IF(ISNA(VLOOKUP($F286,DECLARATIONS!$C$5:$G$292,5,FALSE)),"",IF(VLOOKUP($F286,DECLARATIONS!$C$5:$G$292,5,FALSE)="","NOT DECLARED",VLOOKUP($F286,DECLARATIONS!$C$5:$G$292,5,FALSE)))</f>
        <v/>
      </c>
      <c r="E286" s="188" t="str">
        <f>IF(ISNA(VLOOKUP($F286,DECLARATIONS!$C$5:$F$292,4,FALSE)),"",IF(VLOOKUP($F286,DECLARATIONS!$C$5:$F$292,4,FALSE)="","NOT DECLARED",VLOOKUP($F286,DECLARATIONS!$C$5:$F$292,4,FALSE)&amp;LEFT(VLOOKUP($F286,DECLARATIONS!$C$5:$H$292,6,FALSE))))</f>
        <v/>
      </c>
      <c r="F286" s="91"/>
      <c r="G286" s="195"/>
      <c r="H286" s="188" t="str">
        <f>IF(ISNA(VLOOKUP(F286,DECLARATIONS!C$5:D$292,2,FALSE)),"",IF(VLOOKUP(F286,DECLARATIONS!C$5:D$292,2,FALSE)="","NOT DECLARED",VLOOKUP(F286,DECLARATIONS!C$5:D$292,2,FALSE)))</f>
        <v/>
      </c>
      <c r="I286" s="186">
        <f>IF(LOWER(LEFT(G286,1))="n",1,VLOOKUP(G286,ScoringTable!D$2:I$95,6))</f>
        <v>0</v>
      </c>
      <c r="J286" s="186" t="str" cm="1">
        <f t="array" ref="J286">IF(OR(ISBLANK(G286),G286=0), "", IF(NOT(ISNUMBER(G286)), "Not a valid distance", IF(E286="","", IF(RIGHT(E286)="B", _xlfn.IFS(G286&lt;Data!$Z$9,"...",G286&lt;Data!$AA$9,"Stage 1",G286&lt;Data!$AB$9,"Stage 2",G286&lt;Data!$AC$9,"Stage 3",G286&lt;Data!$AD$9,"Stage 4",G286&lt;Data!$AE$9,"Stage 5",G286&lt;Data!$AF$9,"Stage 6",G286&lt;Data!$AG$9,"Stage 7",G286&lt;Data!$AH$9,"Stage 8",G286&gt;=Data!$AH$9,"Stage 9"), _xlfn.IFS(G286&lt;Data!$Z$20,"...",G286&lt;Data!$AA$20,"Stage 1",G286&lt;Data!$AB$20,"Stage 2",G286&lt;Data!$AC$20,"Stage 3",G286&lt;Data!$AD$20,"Stage 4",G286&lt;Data!$AE$20,"Stage 5",G286&lt;Data!$AF$20,"Stage 6",G286&lt;Data!$AG$20,"Stage 7",G286&lt;Data!$AH$20,"Stage 8",G286&gt;=Data!$AH$20,"Stage 9")))))</f>
        <v/>
      </c>
      <c r="K286" s="266" t="str" cm="1">
        <f t="array" ref="K286">IFERROR(_xlfn.IFNA(
                      _xlfn.IFS(
                      G286="", "",
                      AND(E286="U9B",G286&gt;=Data!$AI$9), "U9 Boys record",
                      AND(E286="U11B",G286&gt;=Data!$AI$15), "U11 Boys record",
                      AND(E286="U9G",G286&gt;=Data!$AI$20), "U9 Girls record",
                      AND(E286="U11G",G286&gt;=Data!$AI$26), "U11 Girls record"
                       ),""), "")</f>
        <v/>
      </c>
    </row>
    <row r="287" spans="1:11" s="11" customFormat="1" ht="16" customHeight="1">
      <c r="A287" s="187" t="s">
        <v>127</v>
      </c>
      <c r="B287" s="188" t="str">
        <f>IF(ISNA(VLOOKUP($F287,DECLARATIONS!C$5:D$292,2,FALSE)),"",IF(VLOOKUP($F287,DECLARATIONS!C$5:D$292,2,FALSE)="","NOT DECLARED",IF(ISNA(_xlfn.TEXTBEFORE(VLOOKUP($F287,DECLARATIONS!C$5:D$292,2,FALSE)," ")),VLOOKUP($F287,DECLARATIONS!C$5:D$292,2,FALSE),_xlfn.TEXTBEFORE(VLOOKUP($F287,DECLARATIONS!C$5:D$292,2,FALSE)," "))))</f>
        <v/>
      </c>
      <c r="C287" s="188" t="str">
        <f>IF(ISNA(VLOOKUP($F287,DECLARATIONS!C$5:D$292,2,FALSE)),"",IF(VLOOKUP($F287,DECLARATIONS!C$5:D$292,2,FALSE)="","NOT DECLARED",IF(ISNA(_xlfn.TEXTAFTER(VLOOKUP($F287,DECLARATIONS!C$5:D$292,2,FALSE)," ")),VLOOKUP($F287,DECLARATIONS!C$5:D$292,2,FALSE),_xlfn.TEXTAFTER(VLOOKUP($F287,DECLARATIONS!C$5:D$292,2,FALSE)," "))))</f>
        <v/>
      </c>
      <c r="D287" s="188" t="str">
        <f>IF(ISNA(VLOOKUP($F287,DECLARATIONS!$C$5:$G$292,5,FALSE)),"",IF(VLOOKUP($F287,DECLARATIONS!$C$5:$G$292,5,FALSE)="","NOT DECLARED",VLOOKUP($F287,DECLARATIONS!$C$5:$G$292,5,FALSE)))</f>
        <v/>
      </c>
      <c r="E287" s="188" t="str">
        <f>IF(ISNA(VLOOKUP($F287,DECLARATIONS!$C$5:$F$292,4,FALSE)),"",IF(VLOOKUP($F287,DECLARATIONS!$C$5:$F$292,4,FALSE)="","NOT DECLARED",VLOOKUP($F287,DECLARATIONS!$C$5:$F$292,4,FALSE)&amp;LEFT(VLOOKUP($F287,DECLARATIONS!$C$5:$H$292,6,FALSE))))</f>
        <v/>
      </c>
      <c r="F287" s="91"/>
      <c r="G287" s="195"/>
      <c r="H287" s="188" t="str">
        <f>IF(ISNA(VLOOKUP(F287,DECLARATIONS!C$5:D$292,2,FALSE)),"",IF(VLOOKUP(F287,DECLARATIONS!C$5:D$292,2,FALSE)="","NOT DECLARED",VLOOKUP(F287,DECLARATIONS!C$5:D$292,2,FALSE)))</f>
        <v/>
      </c>
      <c r="I287" s="186">
        <f>IF(LOWER(LEFT(G287,1))="n",1,VLOOKUP(G287,ScoringTable!D$2:I$95,6))</f>
        <v>0</v>
      </c>
      <c r="J287" s="186" t="str" cm="1">
        <f t="array" ref="J287">IF(OR(ISBLANK(G287),G287=0), "", IF(NOT(ISNUMBER(G287)), "Not a valid distance", IF(E287="","", IF(RIGHT(E287)="B", _xlfn.IFS(G287&lt;Data!$Z$9,"...",G287&lt;Data!$AA$9,"Stage 1",G287&lt;Data!$AB$9,"Stage 2",G287&lt;Data!$AC$9,"Stage 3",G287&lt;Data!$AD$9,"Stage 4",G287&lt;Data!$AE$9,"Stage 5",G287&lt;Data!$AF$9,"Stage 6",G287&lt;Data!$AG$9,"Stage 7",G287&lt;Data!$AH$9,"Stage 8",G287&gt;=Data!$AH$9,"Stage 9"), _xlfn.IFS(G287&lt;Data!$Z$20,"...",G287&lt;Data!$AA$20,"Stage 1",G287&lt;Data!$AB$20,"Stage 2",G287&lt;Data!$AC$20,"Stage 3",G287&lt;Data!$AD$20,"Stage 4",G287&lt;Data!$AE$20,"Stage 5",G287&lt;Data!$AF$20,"Stage 6",G287&lt;Data!$AG$20,"Stage 7",G287&lt;Data!$AH$20,"Stage 8",G287&gt;=Data!$AH$20,"Stage 9")))))</f>
        <v/>
      </c>
      <c r="K287" s="266" t="str" cm="1">
        <f t="array" ref="K287">IFERROR(_xlfn.IFNA(
                      _xlfn.IFS(
                      G287="", "",
                      AND(E287="U9B",G287&gt;=Data!$AI$9), "U9 Boys record",
                      AND(E287="U11B",G287&gt;=Data!$AI$15), "U11 Boys record",
                      AND(E287="U9G",G287&gt;=Data!$AI$20), "U9 Girls record",
                      AND(E287="U11G",G287&gt;=Data!$AI$26), "U11 Girls record"
                       ),""), "")</f>
        <v/>
      </c>
    </row>
    <row r="288" spans="1:11" s="11" customFormat="1" ht="16" customHeight="1">
      <c r="A288" s="187" t="s">
        <v>127</v>
      </c>
      <c r="B288" s="188" t="str">
        <f>IF(ISNA(VLOOKUP($F288,DECLARATIONS!C$5:D$292,2,FALSE)),"",IF(VLOOKUP($F288,DECLARATIONS!C$5:D$292,2,FALSE)="","NOT DECLARED",IF(ISNA(_xlfn.TEXTBEFORE(VLOOKUP($F288,DECLARATIONS!C$5:D$292,2,FALSE)," ")),VLOOKUP($F288,DECLARATIONS!C$5:D$292,2,FALSE),_xlfn.TEXTBEFORE(VLOOKUP($F288,DECLARATIONS!C$5:D$292,2,FALSE)," "))))</f>
        <v/>
      </c>
      <c r="C288" s="188" t="str">
        <f>IF(ISNA(VLOOKUP($F288,DECLARATIONS!C$5:D$292,2,FALSE)),"",IF(VLOOKUP($F288,DECLARATIONS!C$5:D$292,2,FALSE)="","NOT DECLARED",IF(ISNA(_xlfn.TEXTAFTER(VLOOKUP($F288,DECLARATIONS!C$5:D$292,2,FALSE)," ")),VLOOKUP($F288,DECLARATIONS!C$5:D$292,2,FALSE),_xlfn.TEXTAFTER(VLOOKUP($F288,DECLARATIONS!C$5:D$292,2,FALSE)," "))))</f>
        <v/>
      </c>
      <c r="D288" s="188" t="str">
        <f>IF(ISNA(VLOOKUP($F288,DECLARATIONS!$C$5:$G$292,5,FALSE)),"",IF(VLOOKUP($F288,DECLARATIONS!$C$5:$G$292,5,FALSE)="","NOT DECLARED",VLOOKUP($F288,DECLARATIONS!$C$5:$G$292,5,FALSE)))</f>
        <v/>
      </c>
      <c r="E288" s="188" t="str">
        <f>IF(ISNA(VLOOKUP($F288,DECLARATIONS!$C$5:$F$292,4,FALSE)),"",IF(VLOOKUP($F288,DECLARATIONS!$C$5:$F$292,4,FALSE)="","NOT DECLARED",VLOOKUP($F288,DECLARATIONS!$C$5:$F$292,4,FALSE)&amp;LEFT(VLOOKUP($F288,DECLARATIONS!$C$5:$H$292,6,FALSE))))</f>
        <v/>
      </c>
      <c r="F288" s="91"/>
      <c r="G288" s="195"/>
      <c r="H288" s="188" t="str">
        <f>IF(ISNA(VLOOKUP(F288,DECLARATIONS!C$5:D$292,2,FALSE)),"",IF(VLOOKUP(F288,DECLARATIONS!C$5:D$292,2,FALSE)="","NOT DECLARED",VLOOKUP(F288,DECLARATIONS!C$5:D$292,2,FALSE)))</f>
        <v/>
      </c>
      <c r="I288" s="186">
        <f>IF(LOWER(LEFT(G288,1))="n",1,VLOOKUP(G288,ScoringTable!D$2:I$95,6))</f>
        <v>0</v>
      </c>
      <c r="J288" s="186" t="str" cm="1">
        <f t="array" ref="J288">IF(OR(ISBLANK(G288),G288=0), "", IF(NOT(ISNUMBER(G288)), "Not a valid distance", IF(E288="","", IF(RIGHT(E288)="B", _xlfn.IFS(G288&lt;Data!$Z$9,"...",G288&lt;Data!$AA$9,"Stage 1",G288&lt;Data!$AB$9,"Stage 2",G288&lt;Data!$AC$9,"Stage 3",G288&lt;Data!$AD$9,"Stage 4",G288&lt;Data!$AE$9,"Stage 5",G288&lt;Data!$AF$9,"Stage 6",G288&lt;Data!$AG$9,"Stage 7",G288&lt;Data!$AH$9,"Stage 8",G288&gt;=Data!$AH$9,"Stage 9"), _xlfn.IFS(G288&lt;Data!$Z$20,"...",G288&lt;Data!$AA$20,"Stage 1",G288&lt;Data!$AB$20,"Stage 2",G288&lt;Data!$AC$20,"Stage 3",G288&lt;Data!$AD$20,"Stage 4",G288&lt;Data!$AE$20,"Stage 5",G288&lt;Data!$AF$20,"Stage 6",G288&lt;Data!$AG$20,"Stage 7",G288&lt;Data!$AH$20,"Stage 8",G288&gt;=Data!$AH$20,"Stage 9")))))</f>
        <v/>
      </c>
      <c r="K288" s="266" t="str" cm="1">
        <f t="array" ref="K288">IFERROR(_xlfn.IFNA(
                      _xlfn.IFS(
                      G288="", "",
                      AND(E288="U9B",G288&gt;=Data!$AI$9), "U9 Boys record",
                      AND(E288="U11B",G288&gt;=Data!$AI$15), "U11 Boys record",
                      AND(E288="U9G",G288&gt;=Data!$AI$20), "U9 Girls record",
                      AND(E288="U11G",G288&gt;=Data!$AI$26), "U11 Girls record"
                       ),""), "")</f>
        <v/>
      </c>
    </row>
    <row r="289" spans="1:11" s="11" customFormat="1" ht="16" customHeight="1">
      <c r="A289" s="187" t="s">
        <v>127</v>
      </c>
      <c r="B289" s="188" t="str">
        <f>IF(ISNA(VLOOKUP($F289,DECLARATIONS!C$5:D$292,2,FALSE)),"",IF(VLOOKUP($F289,DECLARATIONS!C$5:D$292,2,FALSE)="","NOT DECLARED",IF(ISNA(_xlfn.TEXTBEFORE(VLOOKUP($F289,DECLARATIONS!C$5:D$292,2,FALSE)," ")),VLOOKUP($F289,DECLARATIONS!C$5:D$292,2,FALSE),_xlfn.TEXTBEFORE(VLOOKUP($F289,DECLARATIONS!C$5:D$292,2,FALSE)," "))))</f>
        <v/>
      </c>
      <c r="C289" s="188" t="str">
        <f>IF(ISNA(VLOOKUP($F289,DECLARATIONS!C$5:D$292,2,FALSE)),"",IF(VLOOKUP($F289,DECLARATIONS!C$5:D$292,2,FALSE)="","NOT DECLARED",IF(ISNA(_xlfn.TEXTAFTER(VLOOKUP($F289,DECLARATIONS!C$5:D$292,2,FALSE)," ")),VLOOKUP($F289,DECLARATIONS!C$5:D$292,2,FALSE),_xlfn.TEXTAFTER(VLOOKUP($F289,DECLARATIONS!C$5:D$292,2,FALSE)," "))))</f>
        <v/>
      </c>
      <c r="D289" s="188" t="str">
        <f>IF(ISNA(VLOOKUP($F289,DECLARATIONS!$C$5:$G$292,5,FALSE)),"",IF(VLOOKUP($F289,DECLARATIONS!$C$5:$G$292,5,FALSE)="","NOT DECLARED",VLOOKUP($F289,DECLARATIONS!$C$5:$G$292,5,FALSE)))</f>
        <v/>
      </c>
      <c r="E289" s="188" t="str">
        <f>IF(ISNA(VLOOKUP($F289,DECLARATIONS!$C$5:$F$292,4,FALSE)),"",IF(VLOOKUP($F289,DECLARATIONS!$C$5:$F$292,4,FALSE)="","NOT DECLARED",VLOOKUP($F289,DECLARATIONS!$C$5:$F$292,4,FALSE)&amp;LEFT(VLOOKUP($F289,DECLARATIONS!$C$5:$H$292,6,FALSE))))</f>
        <v/>
      </c>
      <c r="F289" s="91"/>
      <c r="G289" s="195"/>
      <c r="H289" s="188" t="str">
        <f>IF(ISNA(VLOOKUP(F289,DECLARATIONS!C$5:D$292,2,FALSE)),"",IF(VLOOKUP(F289,DECLARATIONS!C$5:D$292,2,FALSE)="","NOT DECLARED",VLOOKUP(F289,DECLARATIONS!C$5:D$292,2,FALSE)))</f>
        <v/>
      </c>
      <c r="I289" s="186">
        <f>IF(LOWER(LEFT(G289,1))="n",1,VLOOKUP(G289,ScoringTable!D$2:I$95,6))</f>
        <v>0</v>
      </c>
      <c r="J289" s="186" t="str" cm="1">
        <f t="array" ref="J289">IF(OR(ISBLANK(G289),G289=0), "", IF(NOT(ISNUMBER(G289)), "Not a valid distance", IF(E289="","", IF(RIGHT(E289)="B", _xlfn.IFS(G289&lt;Data!$Z$9,"...",G289&lt;Data!$AA$9,"Stage 1",G289&lt;Data!$AB$9,"Stage 2",G289&lt;Data!$AC$9,"Stage 3",G289&lt;Data!$AD$9,"Stage 4",G289&lt;Data!$AE$9,"Stage 5",G289&lt;Data!$AF$9,"Stage 6",G289&lt;Data!$AG$9,"Stage 7",G289&lt;Data!$AH$9,"Stage 8",G289&gt;=Data!$AH$9,"Stage 9"), _xlfn.IFS(G289&lt;Data!$Z$20,"...",G289&lt;Data!$AA$20,"Stage 1",G289&lt;Data!$AB$20,"Stage 2",G289&lt;Data!$AC$20,"Stage 3",G289&lt;Data!$AD$20,"Stage 4",G289&lt;Data!$AE$20,"Stage 5",G289&lt;Data!$AF$20,"Stage 6",G289&lt;Data!$AG$20,"Stage 7",G289&lt;Data!$AH$20,"Stage 8",G289&gt;=Data!$AH$20,"Stage 9")))))</f>
        <v/>
      </c>
      <c r="K289" s="266" t="str" cm="1">
        <f t="array" ref="K289">IFERROR(_xlfn.IFNA(
                      _xlfn.IFS(
                      G289="", "",
                      AND(E289="U9B",G289&gt;=Data!$AI$9), "U9 Boys record",
                      AND(E289="U11B",G289&gt;=Data!$AI$15), "U11 Boys record",
                      AND(E289="U9G",G289&gt;=Data!$AI$20), "U9 Girls record",
                      AND(E289="U11G",G289&gt;=Data!$AI$26), "U11 Girls record"
                       ),""), "")</f>
        <v/>
      </c>
    </row>
    <row r="290" spans="1:11" s="11" customFormat="1" ht="16" customHeight="1">
      <c r="A290" s="187" t="s">
        <v>127</v>
      </c>
      <c r="B290" s="188" t="str">
        <f>IF(ISNA(VLOOKUP($F290,DECLARATIONS!C$5:D$292,2,FALSE)),"",IF(VLOOKUP($F290,DECLARATIONS!C$5:D$292,2,FALSE)="","NOT DECLARED",IF(ISNA(_xlfn.TEXTBEFORE(VLOOKUP($F290,DECLARATIONS!C$5:D$292,2,FALSE)," ")),VLOOKUP($F290,DECLARATIONS!C$5:D$292,2,FALSE),_xlfn.TEXTBEFORE(VLOOKUP($F290,DECLARATIONS!C$5:D$292,2,FALSE)," "))))</f>
        <v/>
      </c>
      <c r="C290" s="188" t="str">
        <f>IF(ISNA(VLOOKUP($F290,DECLARATIONS!C$5:D$292,2,FALSE)),"",IF(VLOOKUP($F290,DECLARATIONS!C$5:D$292,2,FALSE)="","NOT DECLARED",IF(ISNA(_xlfn.TEXTAFTER(VLOOKUP($F290,DECLARATIONS!C$5:D$292,2,FALSE)," ")),VLOOKUP($F290,DECLARATIONS!C$5:D$292,2,FALSE),_xlfn.TEXTAFTER(VLOOKUP($F290,DECLARATIONS!C$5:D$292,2,FALSE)," "))))</f>
        <v/>
      </c>
      <c r="D290" s="188" t="str">
        <f>IF(ISNA(VLOOKUP($F290,DECLARATIONS!$C$5:$G$292,5,FALSE)),"",IF(VLOOKUP($F290,DECLARATIONS!$C$5:$G$292,5,FALSE)="","NOT DECLARED",VLOOKUP($F290,DECLARATIONS!$C$5:$G$292,5,FALSE)))</f>
        <v/>
      </c>
      <c r="E290" s="188" t="str">
        <f>IF(ISNA(VLOOKUP($F290,DECLARATIONS!$C$5:$F$292,4,FALSE)),"",IF(VLOOKUP($F290,DECLARATIONS!$C$5:$F$292,4,FALSE)="","NOT DECLARED",VLOOKUP($F290,DECLARATIONS!$C$5:$F$292,4,FALSE)&amp;LEFT(VLOOKUP($F290,DECLARATIONS!$C$5:$H$292,6,FALSE))))</f>
        <v/>
      </c>
      <c r="F290" s="91"/>
      <c r="G290" s="195"/>
      <c r="H290" s="188" t="str">
        <f>IF(ISNA(VLOOKUP(F290,DECLARATIONS!C$5:D$292,2,FALSE)),"",IF(VLOOKUP(F290,DECLARATIONS!C$5:D$292,2,FALSE)="","NOT DECLARED",VLOOKUP(F290,DECLARATIONS!C$5:D$292,2,FALSE)))</f>
        <v/>
      </c>
      <c r="I290" s="186">
        <f>IF(LOWER(LEFT(G290,1))="n",1,VLOOKUP(G290,ScoringTable!D$2:I$95,6))</f>
        <v>0</v>
      </c>
      <c r="J290" s="186" t="str" cm="1">
        <f t="array" ref="J290">IF(OR(ISBLANK(G290),G290=0), "", IF(NOT(ISNUMBER(G290)), "Not a valid distance", IF(E290="","", IF(RIGHT(E290)="B", _xlfn.IFS(G290&lt;Data!$Z$9,"...",G290&lt;Data!$AA$9,"Stage 1",G290&lt;Data!$AB$9,"Stage 2",G290&lt;Data!$AC$9,"Stage 3",G290&lt;Data!$AD$9,"Stage 4",G290&lt;Data!$AE$9,"Stage 5",G290&lt;Data!$AF$9,"Stage 6",G290&lt;Data!$AG$9,"Stage 7",G290&lt;Data!$AH$9,"Stage 8",G290&gt;=Data!$AH$9,"Stage 9"), _xlfn.IFS(G290&lt;Data!$Z$20,"...",G290&lt;Data!$AA$20,"Stage 1",G290&lt;Data!$AB$20,"Stage 2",G290&lt;Data!$AC$20,"Stage 3",G290&lt;Data!$AD$20,"Stage 4",G290&lt;Data!$AE$20,"Stage 5",G290&lt;Data!$AF$20,"Stage 6",G290&lt;Data!$AG$20,"Stage 7",G290&lt;Data!$AH$20,"Stage 8",G290&gt;=Data!$AH$20,"Stage 9")))))</f>
        <v/>
      </c>
      <c r="K290" s="266" t="str" cm="1">
        <f t="array" ref="K290">IFERROR(_xlfn.IFNA(
                      _xlfn.IFS(
                      G290="", "",
                      AND(E290="U9B",G290&gt;=Data!$AI$9), "U9 Boys record",
                      AND(E290="U11B",G290&gt;=Data!$AI$15), "U11 Boys record",
                      AND(E290="U9G",G290&gt;=Data!$AI$20), "U9 Girls record",
                      AND(E290="U11G",G290&gt;=Data!$AI$26), "U11 Girls record"
                       ),""), "")</f>
        <v/>
      </c>
    </row>
    <row r="291" spans="1:11" s="11" customFormat="1" ht="16" customHeight="1">
      <c r="A291" s="187" t="s">
        <v>127</v>
      </c>
      <c r="B291" s="188" t="str">
        <f>IF(ISNA(VLOOKUP($F291,DECLARATIONS!C$5:D$292,2,FALSE)),"",IF(VLOOKUP($F291,DECLARATIONS!C$5:D$292,2,FALSE)="","NOT DECLARED",IF(ISNA(_xlfn.TEXTBEFORE(VLOOKUP($F291,DECLARATIONS!C$5:D$292,2,FALSE)," ")),VLOOKUP($F291,DECLARATIONS!C$5:D$292,2,FALSE),_xlfn.TEXTBEFORE(VLOOKUP($F291,DECLARATIONS!C$5:D$292,2,FALSE)," "))))</f>
        <v/>
      </c>
      <c r="C291" s="188" t="str">
        <f>IF(ISNA(VLOOKUP($F291,DECLARATIONS!C$5:D$292,2,FALSE)),"",IF(VLOOKUP($F291,DECLARATIONS!C$5:D$292,2,FALSE)="","NOT DECLARED",IF(ISNA(_xlfn.TEXTAFTER(VLOOKUP($F291,DECLARATIONS!C$5:D$292,2,FALSE)," ")),VLOOKUP($F291,DECLARATIONS!C$5:D$292,2,FALSE),_xlfn.TEXTAFTER(VLOOKUP($F291,DECLARATIONS!C$5:D$292,2,FALSE)," "))))</f>
        <v/>
      </c>
      <c r="D291" s="188" t="str">
        <f>IF(ISNA(VLOOKUP($F291,DECLARATIONS!$C$5:$G$292,5,FALSE)),"",IF(VLOOKUP($F291,DECLARATIONS!$C$5:$G$292,5,FALSE)="","NOT DECLARED",VLOOKUP($F291,DECLARATIONS!$C$5:$G$292,5,FALSE)))</f>
        <v/>
      </c>
      <c r="E291" s="188" t="str">
        <f>IF(ISNA(VLOOKUP($F291,DECLARATIONS!$C$5:$F$292,4,FALSE)),"",IF(VLOOKUP($F291,DECLARATIONS!$C$5:$F$292,4,FALSE)="","NOT DECLARED",VLOOKUP($F291,DECLARATIONS!$C$5:$F$292,4,FALSE)&amp;LEFT(VLOOKUP($F291,DECLARATIONS!$C$5:$H$292,6,FALSE))))</f>
        <v/>
      </c>
      <c r="F291" s="91"/>
      <c r="G291" s="195"/>
      <c r="H291" s="188" t="str">
        <f>IF(ISNA(VLOOKUP(F291,DECLARATIONS!C$5:D$292,2,FALSE)),"",IF(VLOOKUP(F291,DECLARATIONS!C$5:D$292,2,FALSE)="","NOT DECLARED",VLOOKUP(F291,DECLARATIONS!C$5:D$292,2,FALSE)))</f>
        <v/>
      </c>
      <c r="I291" s="186">
        <f>IF(LOWER(LEFT(G291,1))="n",1,VLOOKUP(G291,ScoringTable!D$2:I$95,6))</f>
        <v>0</v>
      </c>
      <c r="J291" s="186" t="str" cm="1">
        <f t="array" ref="J291">IF(OR(ISBLANK(G291),G291=0), "", IF(NOT(ISNUMBER(G291)), "Not a valid distance", IF(E291="","", IF(RIGHT(E291)="B", _xlfn.IFS(G291&lt;Data!$Z$9,"...",G291&lt;Data!$AA$9,"Stage 1",G291&lt;Data!$AB$9,"Stage 2",G291&lt;Data!$AC$9,"Stage 3",G291&lt;Data!$AD$9,"Stage 4",G291&lt;Data!$AE$9,"Stage 5",G291&lt;Data!$AF$9,"Stage 6",G291&lt;Data!$AG$9,"Stage 7",G291&lt;Data!$AH$9,"Stage 8",G291&gt;=Data!$AH$9,"Stage 9"), _xlfn.IFS(G291&lt;Data!$Z$20,"...",G291&lt;Data!$AA$20,"Stage 1",G291&lt;Data!$AB$20,"Stage 2",G291&lt;Data!$AC$20,"Stage 3",G291&lt;Data!$AD$20,"Stage 4",G291&lt;Data!$AE$20,"Stage 5",G291&lt;Data!$AF$20,"Stage 6",G291&lt;Data!$AG$20,"Stage 7",G291&lt;Data!$AH$20,"Stage 8",G291&gt;=Data!$AH$20,"Stage 9")))))</f>
        <v/>
      </c>
      <c r="K291" s="266" t="str" cm="1">
        <f t="array" ref="K291">IFERROR(_xlfn.IFNA(
                      _xlfn.IFS(
                      G291="", "",
                      AND(E291="U9B",G291&gt;=Data!$AI$9), "U9 Boys record",
                      AND(E291="U11B",G291&gt;=Data!$AI$15), "U11 Boys record",
                      AND(E291="U9G",G291&gt;=Data!$AI$20), "U9 Girls record",
                      AND(E291="U11G",G291&gt;=Data!$AI$26), "U11 Girls record"
                       ),""), "")</f>
        <v/>
      </c>
    </row>
    <row r="292" spans="1:11" s="11" customFormat="1" ht="16" customHeight="1">
      <c r="A292" s="187" t="s">
        <v>127</v>
      </c>
      <c r="B292" s="188" t="str">
        <f>IF(ISNA(VLOOKUP($F292,DECLARATIONS!C$5:D$292,2,FALSE)),"",IF(VLOOKUP($F292,DECLARATIONS!C$5:D$292,2,FALSE)="","NOT DECLARED",IF(ISNA(_xlfn.TEXTBEFORE(VLOOKUP($F292,DECLARATIONS!C$5:D$292,2,FALSE)," ")),VLOOKUP($F292,DECLARATIONS!C$5:D$292,2,FALSE),_xlfn.TEXTBEFORE(VLOOKUP($F292,DECLARATIONS!C$5:D$292,2,FALSE)," "))))</f>
        <v/>
      </c>
      <c r="C292" s="188" t="str">
        <f>IF(ISNA(VLOOKUP($F292,DECLARATIONS!C$5:D$292,2,FALSE)),"",IF(VLOOKUP($F292,DECLARATIONS!C$5:D$292,2,FALSE)="","NOT DECLARED",IF(ISNA(_xlfn.TEXTAFTER(VLOOKUP($F292,DECLARATIONS!C$5:D$292,2,FALSE)," ")),VLOOKUP($F292,DECLARATIONS!C$5:D$292,2,FALSE),_xlfn.TEXTAFTER(VLOOKUP($F292,DECLARATIONS!C$5:D$292,2,FALSE)," "))))</f>
        <v/>
      </c>
      <c r="D292" s="188" t="str">
        <f>IF(ISNA(VLOOKUP($F292,DECLARATIONS!$C$5:$G$292,5,FALSE)),"",IF(VLOOKUP($F292,DECLARATIONS!$C$5:$G$292,5,FALSE)="","NOT DECLARED",VLOOKUP($F292,DECLARATIONS!$C$5:$G$292,5,FALSE)))</f>
        <v/>
      </c>
      <c r="E292" s="188" t="str">
        <f>IF(ISNA(VLOOKUP($F292,DECLARATIONS!$C$5:$F$292,4,FALSE)),"",IF(VLOOKUP($F292,DECLARATIONS!$C$5:$F$292,4,FALSE)="","NOT DECLARED",VLOOKUP($F292,DECLARATIONS!$C$5:$F$292,4,FALSE)&amp;LEFT(VLOOKUP($F292,DECLARATIONS!$C$5:$H$292,6,FALSE))))</f>
        <v/>
      </c>
      <c r="F292" s="91"/>
      <c r="G292" s="195"/>
      <c r="H292" s="188" t="str">
        <f>IF(ISNA(VLOOKUP(F292,DECLARATIONS!C$5:D$292,2,FALSE)),"",IF(VLOOKUP(F292,DECLARATIONS!C$5:D$292,2,FALSE)="","NOT DECLARED",VLOOKUP(F292,DECLARATIONS!C$5:D$292,2,FALSE)))</f>
        <v/>
      </c>
      <c r="I292" s="186">
        <f>IF(LOWER(LEFT(G292,1))="n",1,VLOOKUP(G292,ScoringTable!D$2:I$95,6))</f>
        <v>0</v>
      </c>
      <c r="J292" s="186" t="str" cm="1">
        <f t="array" ref="J292">IF(OR(ISBLANK(G292),G292=0), "", IF(NOT(ISNUMBER(G292)), "Not a valid distance", IF(E292="","", IF(RIGHT(E292)="B", _xlfn.IFS(G292&lt;Data!$Z$9,"...",G292&lt;Data!$AA$9,"Stage 1",G292&lt;Data!$AB$9,"Stage 2",G292&lt;Data!$AC$9,"Stage 3",G292&lt;Data!$AD$9,"Stage 4",G292&lt;Data!$AE$9,"Stage 5",G292&lt;Data!$AF$9,"Stage 6",G292&lt;Data!$AG$9,"Stage 7",G292&lt;Data!$AH$9,"Stage 8",G292&gt;=Data!$AH$9,"Stage 9"), _xlfn.IFS(G292&lt;Data!$Z$20,"...",G292&lt;Data!$AA$20,"Stage 1",G292&lt;Data!$AB$20,"Stage 2",G292&lt;Data!$AC$20,"Stage 3",G292&lt;Data!$AD$20,"Stage 4",G292&lt;Data!$AE$20,"Stage 5",G292&lt;Data!$AF$20,"Stage 6",G292&lt;Data!$AG$20,"Stage 7",G292&lt;Data!$AH$20,"Stage 8",G292&gt;=Data!$AH$20,"Stage 9")))))</f>
        <v/>
      </c>
      <c r="K292" s="266" t="str" cm="1">
        <f t="array" ref="K292">IFERROR(_xlfn.IFNA(
                      _xlfn.IFS(
                      G292="", "",
                      AND(E292="U9B",G292&gt;=Data!$AI$9), "U9 Boys record",
                      AND(E292="U11B",G292&gt;=Data!$AI$15), "U11 Boys record",
                      AND(E292="U9G",G292&gt;=Data!$AI$20), "U9 Girls record",
                      AND(E292="U11G",G292&gt;=Data!$AI$26), "U11 Girls record"
                       ),""), "")</f>
        <v/>
      </c>
    </row>
    <row r="293" spans="1:11" s="11" customFormat="1" ht="16" customHeight="1">
      <c r="A293" s="187" t="s">
        <v>127</v>
      </c>
      <c r="B293" s="188" t="str">
        <f>IF(ISNA(VLOOKUP($F293,DECLARATIONS!C$5:D$292,2,FALSE)),"",IF(VLOOKUP($F293,DECLARATIONS!C$5:D$292,2,FALSE)="","NOT DECLARED",IF(ISNA(_xlfn.TEXTBEFORE(VLOOKUP($F293,DECLARATIONS!C$5:D$292,2,FALSE)," ")),VLOOKUP($F293,DECLARATIONS!C$5:D$292,2,FALSE),_xlfn.TEXTBEFORE(VLOOKUP($F293,DECLARATIONS!C$5:D$292,2,FALSE)," "))))</f>
        <v/>
      </c>
      <c r="C293" s="188" t="str">
        <f>IF(ISNA(VLOOKUP($F293,DECLARATIONS!C$5:D$292,2,FALSE)),"",IF(VLOOKUP($F293,DECLARATIONS!C$5:D$292,2,FALSE)="","NOT DECLARED",IF(ISNA(_xlfn.TEXTAFTER(VLOOKUP($F293,DECLARATIONS!C$5:D$292,2,FALSE)," ")),VLOOKUP($F293,DECLARATIONS!C$5:D$292,2,FALSE),_xlfn.TEXTAFTER(VLOOKUP($F293,DECLARATIONS!C$5:D$292,2,FALSE)," "))))</f>
        <v/>
      </c>
      <c r="D293" s="188" t="str">
        <f>IF(ISNA(VLOOKUP($F293,DECLARATIONS!$C$5:$G$292,5,FALSE)),"",IF(VLOOKUP($F293,DECLARATIONS!$C$5:$G$292,5,FALSE)="","NOT DECLARED",VLOOKUP($F293,DECLARATIONS!$C$5:$G$292,5,FALSE)))</f>
        <v/>
      </c>
      <c r="E293" s="188" t="str">
        <f>IF(ISNA(VLOOKUP($F293,DECLARATIONS!$C$5:$F$292,4,FALSE)),"",IF(VLOOKUP($F293,DECLARATIONS!$C$5:$F$292,4,FALSE)="","NOT DECLARED",VLOOKUP($F293,DECLARATIONS!$C$5:$F$292,4,FALSE)&amp;LEFT(VLOOKUP($F293,DECLARATIONS!$C$5:$H$292,6,FALSE))))</f>
        <v/>
      </c>
      <c r="F293" s="91"/>
      <c r="G293" s="195"/>
      <c r="H293" s="188" t="str">
        <f>IF(ISNA(VLOOKUP(F293,DECLARATIONS!C$5:D$292,2,FALSE)),"",IF(VLOOKUP(F293,DECLARATIONS!C$5:D$292,2,FALSE)="","NOT DECLARED",VLOOKUP(F293,DECLARATIONS!C$5:D$292,2,FALSE)))</f>
        <v/>
      </c>
      <c r="I293" s="186">
        <f>IF(LOWER(LEFT(G293,1))="n",1,VLOOKUP(G293,ScoringTable!D$2:I$95,6))</f>
        <v>0</v>
      </c>
      <c r="J293" s="186" t="str" cm="1">
        <f t="array" ref="J293">IF(OR(ISBLANK(G293),G293=0), "", IF(NOT(ISNUMBER(G293)), "Not a valid distance", IF(E293="","", IF(RIGHT(E293)="B", _xlfn.IFS(G293&lt;Data!$Z$9,"...",G293&lt;Data!$AA$9,"Stage 1",G293&lt;Data!$AB$9,"Stage 2",G293&lt;Data!$AC$9,"Stage 3",G293&lt;Data!$AD$9,"Stage 4",G293&lt;Data!$AE$9,"Stage 5",G293&lt;Data!$AF$9,"Stage 6",G293&lt;Data!$AG$9,"Stage 7",G293&lt;Data!$AH$9,"Stage 8",G293&gt;=Data!$AH$9,"Stage 9"), _xlfn.IFS(G293&lt;Data!$Z$20,"...",G293&lt;Data!$AA$20,"Stage 1",G293&lt;Data!$AB$20,"Stage 2",G293&lt;Data!$AC$20,"Stage 3",G293&lt;Data!$AD$20,"Stage 4",G293&lt;Data!$AE$20,"Stage 5",G293&lt;Data!$AF$20,"Stage 6",G293&lt;Data!$AG$20,"Stage 7",G293&lt;Data!$AH$20,"Stage 8",G293&gt;=Data!$AH$20,"Stage 9")))))</f>
        <v/>
      </c>
      <c r="K293" s="266" t="str" cm="1">
        <f t="array" ref="K293">IFERROR(_xlfn.IFNA(
                      _xlfn.IFS(
                      G293="", "",
                      AND(E293="U9B",G293&gt;=Data!$AI$9), "U9 Boys record",
                      AND(E293="U11B",G293&gt;=Data!$AI$15), "U11 Boys record",
                      AND(E293="U9G",G293&gt;=Data!$AI$20), "U9 Girls record",
                      AND(E293="U11G",G293&gt;=Data!$AI$26), "U11 Girls record"
                       ),""), "")</f>
        <v/>
      </c>
    </row>
  </sheetData>
  <sheetProtection sheet="1" objects="1" scenarios="1"/>
  <mergeCells count="6">
    <mergeCell ref="A1:D1"/>
    <mergeCell ref="F1:G1"/>
    <mergeCell ref="A2:D2"/>
    <mergeCell ref="F2:G2"/>
    <mergeCell ref="H1:J1"/>
    <mergeCell ref="H2:J2"/>
  </mergeCells>
  <phoneticPr fontId="5" type="noConversion"/>
  <conditionalFormatting sqref="F1:F1048576">
    <cfRule type="duplicateValues" dxfId="9" priority="2"/>
  </conditionalFormatting>
  <pageMargins left="0.75" right="0.75" top="1" bottom="1" header="0.5" footer="0.5"/>
  <pageSetup paperSize="9" scale="48" fitToHeight="5" orientation="portrait" horizontalDpi="0" verticalDpi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FF6600"/>
  </sheetPr>
  <dimension ref="A1:K293"/>
  <sheetViews>
    <sheetView zoomScale="120" zoomScaleNormal="120" workbookViewId="0">
      <pane ySplit="5" topLeftCell="A6" activePane="bottomLeft" state="frozen"/>
      <selection activeCell="F147" sqref="F147"/>
      <selection pane="bottomLeft" activeCell="F13" sqref="F13"/>
    </sheetView>
  </sheetViews>
  <sheetFormatPr baseColWidth="10" defaultColWidth="10.6640625" defaultRowHeight="13"/>
  <cols>
    <col min="1" max="1" width="6.6640625" customWidth="1"/>
    <col min="2" max="2" width="11.6640625" bestFit="1" customWidth="1"/>
    <col min="3" max="3" width="12.83203125" bestFit="1" customWidth="1"/>
    <col min="4" max="4" width="18.1640625" bestFit="1" customWidth="1"/>
    <col min="5" max="5" width="10.83203125" bestFit="1" customWidth="1"/>
    <col min="6" max="6" width="20" style="6" customWidth="1"/>
    <col min="7" max="7" width="20" style="7" customWidth="1"/>
    <col min="8" max="8" width="33.33203125" style="6" customWidth="1"/>
    <col min="9" max="9" width="15.83203125" style="6" customWidth="1"/>
  </cols>
  <sheetData>
    <row r="1" spans="1:11" ht="40" customHeight="1">
      <c r="A1" s="422" t="str">
        <f>'MATCH DETAILS'!A1:D1</f>
        <v>OXFORDSHIRE TRACK &amp; FIELD LEAGUE 2025</v>
      </c>
      <c r="B1" s="422"/>
      <c r="C1" s="422"/>
      <c r="D1" s="422"/>
      <c r="E1" s="115" t="s">
        <v>11</v>
      </c>
      <c r="F1" s="419" t="s">
        <v>13</v>
      </c>
      <c r="G1" s="419"/>
      <c r="H1" s="419" t="s">
        <v>12</v>
      </c>
      <c r="I1" s="419"/>
      <c r="J1" s="144"/>
      <c r="K1" s="144"/>
    </row>
    <row r="2" spans="1:11" ht="40" customHeight="1">
      <c r="A2" s="422" t="s">
        <v>139</v>
      </c>
      <c r="B2" s="422"/>
      <c r="C2" s="422"/>
      <c r="D2" s="422"/>
      <c r="E2" s="146">
        <f>'MATCH DETAILS'!B3</f>
        <v>1</v>
      </c>
      <c r="F2" s="420" t="str">
        <f>'MATCH DETAILS'!B5</f>
        <v>Horspath, Oxford</v>
      </c>
      <c r="G2" s="421"/>
      <c r="H2" s="423">
        <f>'MATCH DETAILS'!B4</f>
        <v>45774</v>
      </c>
      <c r="I2" s="423"/>
      <c r="J2" s="145"/>
      <c r="K2" s="145"/>
    </row>
    <row r="3" spans="1:11" ht="16" customHeight="1">
      <c r="A3" s="80"/>
      <c r="B3" s="80"/>
      <c r="C3" s="80"/>
      <c r="D3" s="80"/>
      <c r="E3" s="148"/>
      <c r="F3" s="31"/>
      <c r="G3" s="31"/>
      <c r="H3" s="149"/>
      <c r="I3" s="149"/>
      <c r="J3" s="145"/>
      <c r="K3" s="145"/>
    </row>
    <row r="4" spans="1:11" s="5" customFormat="1" ht="26" customHeight="1">
      <c r="A4" s="60" t="s">
        <v>125</v>
      </c>
      <c r="B4" s="60" t="s">
        <v>123</v>
      </c>
      <c r="C4" s="60" t="s">
        <v>124</v>
      </c>
      <c r="D4" s="60" t="s">
        <v>23</v>
      </c>
      <c r="E4" s="60" t="s">
        <v>126</v>
      </c>
      <c r="F4" s="53" t="s">
        <v>8</v>
      </c>
      <c r="G4" s="54" t="s">
        <v>51</v>
      </c>
      <c r="H4" s="55" t="s">
        <v>7</v>
      </c>
      <c r="I4" s="55" t="s">
        <v>1</v>
      </c>
    </row>
    <row r="5" spans="1:11" s="5" customFormat="1" ht="26" customHeight="1">
      <c r="A5" s="135" t="s">
        <v>128</v>
      </c>
      <c r="B5" s="136"/>
      <c r="C5" s="136"/>
      <c r="D5" s="136"/>
      <c r="E5" s="136"/>
      <c r="F5" s="57">
        <v>0</v>
      </c>
      <c r="G5" s="61" t="s">
        <v>63</v>
      </c>
      <c r="H5" s="51">
        <v>0</v>
      </c>
      <c r="I5" s="52">
        <v>0</v>
      </c>
    </row>
    <row r="6" spans="1:11" s="1" customFormat="1" ht="13" customHeight="1">
      <c r="A6" s="134" t="s">
        <v>50</v>
      </c>
      <c r="B6" s="133" t="str">
        <f>IF(ISNA(VLOOKUP($F6,DECLARATIONS!C$5:D$292,2,FALSE)),"",IF(VLOOKUP($F6,DECLARATIONS!C$5:D$292,2,FALSE)="","NOT DECLARED",IF(ISNA(_xlfn.TEXTBEFORE(VLOOKUP($F6,DECLARATIONS!C$5:D$292,2,FALSE)," ")),VLOOKUP($F6,DECLARATIONS!C$5:D$292,2,FALSE),_xlfn.TEXTBEFORE(VLOOKUP($F6,DECLARATIONS!C$5:D$292,2,FALSE)," "))))</f>
        <v/>
      </c>
      <c r="C6" s="133" t="str">
        <f>IF(ISNA(VLOOKUP($F6,DECLARATIONS!C$5:D$292,2,FALSE)),"",IF(VLOOKUP($F6,DECLARATIONS!C$5:D$292,2,FALSE)="","NOT DECLARED",IF(ISNA(_xlfn.TEXTAFTER(VLOOKUP($F6,DECLARATIONS!C$5:D$292,2,FALSE)," ")),VLOOKUP($F6,DECLARATIONS!C$5:D$292,2,FALSE),_xlfn.TEXTAFTER(VLOOKUP($F6,DECLARATIONS!C$5:D$292,2,FALSE)," "))))</f>
        <v/>
      </c>
      <c r="D6" s="133" t="str">
        <f>IF(ISNA(VLOOKUP($F6,DECLARATIONS!$C$5:$G$292,5,FALSE)),"",IF(VLOOKUP($F6,DECLARATIONS!$C$5:$G$292,5,FALSE)="","NOT DECLARED",VLOOKUP($F6,DECLARATIONS!$C$5:$G$292,5,FALSE)))</f>
        <v/>
      </c>
      <c r="E6" s="133" t="str">
        <f>IF(ISNA(VLOOKUP($F6,DECLARATIONS!$C$5:$F$292,4,FALSE)),"",IF(VLOOKUP($F6,DECLARATIONS!$C$5:$F$292,4,FALSE)="","NOT DECLARED",VLOOKUP($F6,DECLARATIONS!$C$5:$F$292,4,FALSE)&amp;LEFT(VLOOKUP($F6,DECLARATIONS!$C$5:$H$292,6,FALSE))))</f>
        <v/>
      </c>
      <c r="F6" s="35"/>
      <c r="G6" s="36"/>
      <c r="H6" s="12" t="str">
        <f>IF(ISNA(VLOOKUP(F6,DECLARATIONS!C$5:D$292,2,FALSE)),"",IF(VLOOKUP(F6,DECLARATIONS!C$5:D$292,2,FALSE)="","NOT DECLARED",VLOOKUP(F6,DECLARATIONS!C$5:D$292,2,FALSE)))</f>
        <v/>
      </c>
      <c r="I6" s="2">
        <f>IF(LOWER(LEFT(G6,1))="n",1,VLOOKUP(G6,ScoringTable!E$2:I$95,5))</f>
        <v>0</v>
      </c>
    </row>
    <row r="7" spans="1:11" s="1" customFormat="1" ht="13" customHeight="1">
      <c r="A7" s="134" t="s">
        <v>50</v>
      </c>
      <c r="B7" s="133" t="str">
        <f>IF(ISNA(VLOOKUP($F7,DECLARATIONS!C$5:D$292,2,FALSE)),"",IF(VLOOKUP($F7,DECLARATIONS!C$5:D$292,2,FALSE)="","NOT DECLARED",IF(ISNA(_xlfn.TEXTBEFORE(VLOOKUP($F7,DECLARATIONS!C$5:D$292,2,FALSE)," ")),VLOOKUP($F7,DECLARATIONS!C$5:D$292,2,FALSE),_xlfn.TEXTBEFORE(VLOOKUP($F7,DECLARATIONS!C$5:D$292,2,FALSE)," "))))</f>
        <v/>
      </c>
      <c r="C7" s="133" t="str">
        <f>IF(ISNA(VLOOKUP($F7,DECLARATIONS!C$5:D$292,2,FALSE)),"",IF(VLOOKUP($F7,DECLARATIONS!C$5:D$292,2,FALSE)="","NOT DECLARED",IF(ISNA(_xlfn.TEXTAFTER(VLOOKUP($F7,DECLARATIONS!C$5:D$292,2,FALSE)," ")),VLOOKUP($F7,DECLARATIONS!C$5:D$292,2,FALSE),_xlfn.TEXTAFTER(VLOOKUP($F7,DECLARATIONS!C$5:D$292,2,FALSE)," "))))</f>
        <v/>
      </c>
      <c r="D7" s="133" t="str">
        <f>IF(ISNA(VLOOKUP($F7,DECLARATIONS!$C$5:$G$292,5,FALSE)),"",IF(VLOOKUP($F7,DECLARATIONS!$C$5:$G$292,5,FALSE)="","NOT DECLARED",VLOOKUP($F7,DECLARATIONS!$C$5:$G$292,5,FALSE)))</f>
        <v/>
      </c>
      <c r="E7" s="133" t="str">
        <f>IF(ISNA(VLOOKUP($F7,DECLARATIONS!$C$5:$F$292,4,FALSE)),"",IF(VLOOKUP($F7,DECLARATIONS!$C$5:$F$292,4,FALSE)="","NOT DECLARED",VLOOKUP($F7,DECLARATIONS!$C$5:$F$292,4,FALSE)&amp;LEFT(VLOOKUP($F7,DECLARATIONS!$C$5:$H$292,6,FALSE))))</f>
        <v/>
      </c>
      <c r="F7" s="35"/>
      <c r="G7" s="36"/>
      <c r="H7" s="12" t="str">
        <f>IF(ISNA(VLOOKUP(F7,DECLARATIONS!C$5:D$292,2,FALSE)),"",IF(VLOOKUP(F7,DECLARATIONS!C$5:D$292,2,FALSE)="","NOT DECLARED",VLOOKUP(F7,DECLARATIONS!C$5:D$292,2,FALSE)))</f>
        <v/>
      </c>
      <c r="I7" s="2">
        <f>IF(LOWER(LEFT(G7,1))="n",1,VLOOKUP(G7,ScoringTable!E$2:I$95,5))</f>
        <v>0</v>
      </c>
    </row>
    <row r="8" spans="1:11" s="1" customFormat="1" ht="13" customHeight="1">
      <c r="A8" s="134" t="s">
        <v>50</v>
      </c>
      <c r="B8" s="133" t="str">
        <f>IF(ISNA(VLOOKUP($F8,DECLARATIONS!C$5:D$292,2,FALSE)),"",IF(VLOOKUP($F8,DECLARATIONS!C$5:D$292,2,FALSE)="","NOT DECLARED",IF(ISNA(_xlfn.TEXTBEFORE(VLOOKUP($F8,DECLARATIONS!C$5:D$292,2,FALSE)," ")),VLOOKUP($F8,DECLARATIONS!C$5:D$292,2,FALSE),_xlfn.TEXTBEFORE(VLOOKUP($F8,DECLARATIONS!C$5:D$292,2,FALSE)," "))))</f>
        <v/>
      </c>
      <c r="C8" s="133" t="str">
        <f>IF(ISNA(VLOOKUP($F8,DECLARATIONS!C$5:D$292,2,FALSE)),"",IF(VLOOKUP($F8,DECLARATIONS!C$5:D$292,2,FALSE)="","NOT DECLARED",IF(ISNA(_xlfn.TEXTAFTER(VLOOKUP($F8,DECLARATIONS!C$5:D$292,2,FALSE)," ")),VLOOKUP($F8,DECLARATIONS!C$5:D$292,2,FALSE),_xlfn.TEXTAFTER(VLOOKUP($F8,DECLARATIONS!C$5:D$292,2,FALSE)," "))))</f>
        <v/>
      </c>
      <c r="D8" s="133" t="str">
        <f>IF(ISNA(VLOOKUP($F8,DECLARATIONS!$C$5:$G$292,5,FALSE)),"",IF(VLOOKUP($F8,DECLARATIONS!$C$5:$G$292,5,FALSE)="","NOT DECLARED",VLOOKUP($F8,DECLARATIONS!$C$5:$G$292,5,FALSE)))</f>
        <v/>
      </c>
      <c r="E8" s="133" t="str">
        <f>IF(ISNA(VLOOKUP($F8,DECLARATIONS!$C$5:$F$292,4,FALSE)),"",IF(VLOOKUP($F8,DECLARATIONS!$C$5:$F$292,4,FALSE)="","NOT DECLARED",VLOOKUP($F8,DECLARATIONS!$C$5:$F$292,4,FALSE)&amp;LEFT(VLOOKUP($F8,DECLARATIONS!$C$5:$H$292,6,FALSE))))</f>
        <v/>
      </c>
      <c r="F8" s="35"/>
      <c r="G8" s="36"/>
      <c r="H8" s="12" t="str">
        <f>IF(ISNA(VLOOKUP(F8,DECLARATIONS!C$5:D$292,2,FALSE)),"",IF(VLOOKUP(F8,DECLARATIONS!C$5:D$292,2,FALSE)="","NOT DECLARED",VLOOKUP(F8,DECLARATIONS!C$5:D$292,2,FALSE)))</f>
        <v/>
      </c>
      <c r="I8" s="2">
        <f>IF(LOWER(LEFT(G8,1))="n",1,VLOOKUP(G8,ScoringTable!E$2:I$95,5))</f>
        <v>0</v>
      </c>
    </row>
    <row r="9" spans="1:11" ht="13" customHeight="1">
      <c r="A9" s="134" t="s">
        <v>50</v>
      </c>
      <c r="B9" s="133" t="str">
        <f>IF(ISNA(VLOOKUP($F9,DECLARATIONS!C$5:D$292,2,FALSE)),"",IF(VLOOKUP($F9,DECLARATIONS!C$5:D$292,2,FALSE)="","NOT DECLARED",IF(ISNA(_xlfn.TEXTBEFORE(VLOOKUP($F9,DECLARATIONS!C$5:D$292,2,FALSE)," ")),VLOOKUP($F9,DECLARATIONS!C$5:D$292,2,FALSE),_xlfn.TEXTBEFORE(VLOOKUP($F9,DECLARATIONS!C$5:D$292,2,FALSE)," "))))</f>
        <v/>
      </c>
      <c r="C9" s="133" t="str">
        <f>IF(ISNA(VLOOKUP($F9,DECLARATIONS!C$5:D$292,2,FALSE)),"",IF(VLOOKUP($F9,DECLARATIONS!C$5:D$292,2,FALSE)="","NOT DECLARED",IF(ISNA(_xlfn.TEXTAFTER(VLOOKUP($F9,DECLARATIONS!C$5:D$292,2,FALSE)," ")),VLOOKUP($F9,DECLARATIONS!C$5:D$292,2,FALSE),_xlfn.TEXTAFTER(VLOOKUP($F9,DECLARATIONS!C$5:D$292,2,FALSE)," "))))</f>
        <v/>
      </c>
      <c r="D9" s="133" t="str">
        <f>IF(ISNA(VLOOKUP($F9,DECLARATIONS!$C$5:$G$292,5,FALSE)),"",IF(VLOOKUP($F9,DECLARATIONS!$C$5:$G$292,5,FALSE)="","NOT DECLARED",VLOOKUP($F9,DECLARATIONS!$C$5:$G$292,5,FALSE)))</f>
        <v/>
      </c>
      <c r="E9" s="133" t="str">
        <f>IF(ISNA(VLOOKUP($F9,DECLARATIONS!$C$5:$F$292,4,FALSE)),"",IF(VLOOKUP($F9,DECLARATIONS!$C$5:$F$292,4,FALSE)="","NOT DECLARED",VLOOKUP($F9,DECLARATIONS!$C$5:$F$292,4,FALSE)&amp;LEFT(VLOOKUP($F9,DECLARATIONS!$C$5:$H$292,6,FALSE))))</f>
        <v/>
      </c>
      <c r="F9" s="35"/>
      <c r="G9" s="36"/>
      <c r="H9" s="12" t="str">
        <f>IF(ISNA(VLOOKUP(F9,DECLARATIONS!C$5:D$292,2,FALSE)),"",IF(VLOOKUP(F9,DECLARATIONS!C$5:D$292,2,FALSE)="","NOT DECLARED",VLOOKUP(F9,DECLARATIONS!C$5:D$292,2,FALSE)))</f>
        <v/>
      </c>
      <c r="I9" s="2">
        <f>IF(LOWER(LEFT(G9,1))="n",1,VLOOKUP(G9,ScoringTable!E$2:I$95,5))</f>
        <v>0</v>
      </c>
    </row>
    <row r="10" spans="1:11" ht="13" customHeight="1">
      <c r="A10" s="134" t="s">
        <v>50</v>
      </c>
      <c r="B10" s="133" t="str">
        <f>IF(ISNA(VLOOKUP($F10,DECLARATIONS!C$5:D$292,2,FALSE)),"",IF(VLOOKUP($F10,DECLARATIONS!C$5:D$292,2,FALSE)="","NOT DECLARED",IF(ISNA(_xlfn.TEXTBEFORE(VLOOKUP($F10,DECLARATIONS!C$5:D$292,2,FALSE)," ")),VLOOKUP($F10,DECLARATIONS!C$5:D$292,2,FALSE),_xlfn.TEXTBEFORE(VLOOKUP($F10,DECLARATIONS!C$5:D$292,2,FALSE)," "))))</f>
        <v/>
      </c>
      <c r="C10" s="133" t="str">
        <f>IF(ISNA(VLOOKUP($F10,DECLARATIONS!C$5:D$292,2,FALSE)),"",IF(VLOOKUP($F10,DECLARATIONS!C$5:D$292,2,FALSE)="","NOT DECLARED",IF(ISNA(_xlfn.TEXTAFTER(VLOOKUP($F10,DECLARATIONS!C$5:D$292,2,FALSE)," ")),VLOOKUP($F10,DECLARATIONS!C$5:D$292,2,FALSE),_xlfn.TEXTAFTER(VLOOKUP($F10,DECLARATIONS!C$5:D$292,2,FALSE)," "))))</f>
        <v/>
      </c>
      <c r="D10" s="133" t="str">
        <f>IF(ISNA(VLOOKUP($F10,DECLARATIONS!$C$5:$G$292,5,FALSE)),"",IF(VLOOKUP($F10,DECLARATIONS!$C$5:$G$292,5,FALSE)="","NOT DECLARED",VLOOKUP($F10,DECLARATIONS!$C$5:$G$292,5,FALSE)))</f>
        <v/>
      </c>
      <c r="E10" s="133" t="str">
        <f>IF(ISNA(VLOOKUP($F10,DECLARATIONS!$C$5:$F$292,4,FALSE)),"",IF(VLOOKUP($F10,DECLARATIONS!$C$5:$F$292,4,FALSE)="","NOT DECLARED",VLOOKUP($F10,DECLARATIONS!$C$5:$F$292,4,FALSE)&amp;LEFT(VLOOKUP($F10,DECLARATIONS!$C$5:$H$292,6,FALSE))))</f>
        <v/>
      </c>
      <c r="F10" s="35"/>
      <c r="G10" s="36"/>
      <c r="H10" s="12" t="str">
        <f>IF(ISNA(VLOOKUP(F10,DECLARATIONS!C$5:D$292,2,FALSE)),"",IF(VLOOKUP(F10,DECLARATIONS!C$5:D$292,2,FALSE)="","NOT DECLARED",VLOOKUP(F10,DECLARATIONS!C$5:D$292,2,FALSE)))</f>
        <v/>
      </c>
      <c r="I10" s="2">
        <f>IF(LOWER(LEFT(G10,1))="n",1,VLOOKUP(G10,ScoringTable!E$2:I$95,5))</f>
        <v>0</v>
      </c>
    </row>
    <row r="11" spans="1:11" ht="13" customHeight="1">
      <c r="A11" s="134" t="s">
        <v>50</v>
      </c>
      <c r="B11" s="133" t="str">
        <f>IF(ISNA(VLOOKUP($F11,DECLARATIONS!C$5:D$292,2,FALSE)),"",IF(VLOOKUP($F11,DECLARATIONS!C$5:D$292,2,FALSE)="","NOT DECLARED",IF(ISNA(_xlfn.TEXTBEFORE(VLOOKUP($F11,DECLARATIONS!C$5:D$292,2,FALSE)," ")),VLOOKUP($F11,DECLARATIONS!C$5:D$292,2,FALSE),_xlfn.TEXTBEFORE(VLOOKUP($F11,DECLARATIONS!C$5:D$292,2,FALSE)," "))))</f>
        <v/>
      </c>
      <c r="C11" s="133" t="str">
        <f>IF(ISNA(VLOOKUP($F11,DECLARATIONS!C$5:D$292,2,FALSE)),"",IF(VLOOKUP($F11,DECLARATIONS!C$5:D$292,2,FALSE)="","NOT DECLARED",IF(ISNA(_xlfn.TEXTAFTER(VLOOKUP($F11,DECLARATIONS!C$5:D$292,2,FALSE)," ")),VLOOKUP($F11,DECLARATIONS!C$5:D$292,2,FALSE),_xlfn.TEXTAFTER(VLOOKUP($F11,DECLARATIONS!C$5:D$292,2,FALSE)," "))))</f>
        <v/>
      </c>
      <c r="D11" s="133" t="str">
        <f>IF(ISNA(VLOOKUP($F11,DECLARATIONS!$C$5:$G$292,5,FALSE)),"",IF(VLOOKUP($F11,DECLARATIONS!$C$5:$G$292,5,FALSE)="","NOT DECLARED",VLOOKUP($F11,DECLARATIONS!$C$5:$G$292,5,FALSE)))</f>
        <v/>
      </c>
      <c r="E11" s="133" t="str">
        <f>IF(ISNA(VLOOKUP($F11,DECLARATIONS!$C$5:$F$292,4,FALSE)),"",IF(VLOOKUP($F11,DECLARATIONS!$C$5:$F$292,4,FALSE)="","NOT DECLARED",VLOOKUP($F11,DECLARATIONS!$C$5:$F$292,4,FALSE)&amp;LEFT(VLOOKUP($F11,DECLARATIONS!$C$5:$H$292,6,FALSE))))</f>
        <v/>
      </c>
      <c r="F11" s="35"/>
      <c r="G11" s="36"/>
      <c r="H11" s="12" t="str">
        <f>IF(ISNA(VLOOKUP(F11,DECLARATIONS!C$5:D$292,2,FALSE)),"",IF(VLOOKUP(F11,DECLARATIONS!C$5:D$292,2,FALSE)="","NOT DECLARED",VLOOKUP(F11,DECLARATIONS!C$5:D$292,2,FALSE)))</f>
        <v/>
      </c>
      <c r="I11" s="2">
        <f>IF(LOWER(LEFT(G11,1))="n",1,VLOOKUP(G11,ScoringTable!E$2:I$95,5))</f>
        <v>0</v>
      </c>
    </row>
    <row r="12" spans="1:11" ht="13" customHeight="1">
      <c r="A12" s="134" t="s">
        <v>50</v>
      </c>
      <c r="B12" s="133" t="str">
        <f>IF(ISNA(VLOOKUP($F12,DECLARATIONS!C$5:D$292,2,FALSE)),"",IF(VLOOKUP($F12,DECLARATIONS!C$5:D$292,2,FALSE)="","NOT DECLARED",IF(ISNA(_xlfn.TEXTBEFORE(VLOOKUP($F12,DECLARATIONS!C$5:D$292,2,FALSE)," ")),VLOOKUP($F12,DECLARATIONS!C$5:D$292,2,FALSE),_xlfn.TEXTBEFORE(VLOOKUP($F12,DECLARATIONS!C$5:D$292,2,FALSE)," "))))</f>
        <v/>
      </c>
      <c r="C12" s="133" t="str">
        <f>IF(ISNA(VLOOKUP($F12,DECLARATIONS!C$5:D$292,2,FALSE)),"",IF(VLOOKUP($F12,DECLARATIONS!C$5:D$292,2,FALSE)="","NOT DECLARED",IF(ISNA(_xlfn.TEXTAFTER(VLOOKUP($F12,DECLARATIONS!C$5:D$292,2,FALSE)," ")),VLOOKUP($F12,DECLARATIONS!C$5:D$292,2,FALSE),_xlfn.TEXTAFTER(VLOOKUP($F12,DECLARATIONS!C$5:D$292,2,FALSE)," "))))</f>
        <v/>
      </c>
      <c r="D12" s="133" t="str">
        <f>IF(ISNA(VLOOKUP($F12,DECLARATIONS!$C$5:$G$292,5,FALSE)),"",IF(VLOOKUP($F12,DECLARATIONS!$C$5:$G$292,5,FALSE)="","NOT DECLARED",VLOOKUP($F12,DECLARATIONS!$C$5:$G$292,5,FALSE)))</f>
        <v/>
      </c>
      <c r="E12" s="133" t="str">
        <f>IF(ISNA(VLOOKUP($F12,DECLARATIONS!$C$5:$F$292,4,FALSE)),"",IF(VLOOKUP($F12,DECLARATIONS!$C$5:$F$292,4,FALSE)="","NOT DECLARED",VLOOKUP($F12,DECLARATIONS!$C$5:$F$292,4,FALSE)&amp;LEFT(VLOOKUP($F12,DECLARATIONS!$C$5:$H$292,6,FALSE))))</f>
        <v/>
      </c>
      <c r="F12" s="35"/>
      <c r="G12" s="36"/>
      <c r="H12" s="12" t="str">
        <f>IF(ISNA(VLOOKUP(F12,DECLARATIONS!C$5:D$292,2,FALSE)),"",IF(VLOOKUP(F12,DECLARATIONS!C$5:D$292,2,FALSE)="","NOT DECLARED",VLOOKUP(F12,DECLARATIONS!C$5:D$292,2,FALSE)))</f>
        <v/>
      </c>
      <c r="I12" s="2">
        <f>IF(LOWER(LEFT(G12,1))="n",1,VLOOKUP(G12,ScoringTable!E$2:I$95,5))</f>
        <v>0</v>
      </c>
    </row>
    <row r="13" spans="1:11" ht="13" customHeight="1">
      <c r="A13" s="134" t="s">
        <v>50</v>
      </c>
      <c r="B13" s="133" t="str">
        <f>IF(ISNA(VLOOKUP($F13,DECLARATIONS!C$5:D$292,2,FALSE)),"",IF(VLOOKUP($F13,DECLARATIONS!C$5:D$292,2,FALSE)="","NOT DECLARED",IF(ISNA(_xlfn.TEXTBEFORE(VLOOKUP($F13,DECLARATIONS!C$5:D$292,2,FALSE)," ")),VLOOKUP($F13,DECLARATIONS!C$5:D$292,2,FALSE),_xlfn.TEXTBEFORE(VLOOKUP($F13,DECLARATIONS!C$5:D$292,2,FALSE)," "))))</f>
        <v/>
      </c>
      <c r="C13" s="133" t="str">
        <f>IF(ISNA(VLOOKUP($F13,DECLARATIONS!C$5:D$292,2,FALSE)),"",IF(VLOOKUP($F13,DECLARATIONS!C$5:D$292,2,FALSE)="","NOT DECLARED",IF(ISNA(_xlfn.TEXTAFTER(VLOOKUP($F13,DECLARATIONS!C$5:D$292,2,FALSE)," ")),VLOOKUP($F13,DECLARATIONS!C$5:D$292,2,FALSE),_xlfn.TEXTAFTER(VLOOKUP($F13,DECLARATIONS!C$5:D$292,2,FALSE)," "))))</f>
        <v/>
      </c>
      <c r="D13" s="133" t="str">
        <f>IF(ISNA(VLOOKUP($F13,DECLARATIONS!$C$5:$G$292,5,FALSE)),"",IF(VLOOKUP($F13,DECLARATIONS!$C$5:$G$292,5,FALSE)="","NOT DECLARED",VLOOKUP($F13,DECLARATIONS!$C$5:$G$292,5,FALSE)))</f>
        <v/>
      </c>
      <c r="E13" s="133" t="str">
        <f>IF(ISNA(VLOOKUP($F13,DECLARATIONS!$C$5:$F$292,4,FALSE)),"",IF(VLOOKUP($F13,DECLARATIONS!$C$5:$F$292,4,FALSE)="","NOT DECLARED",VLOOKUP($F13,DECLARATIONS!$C$5:$F$292,4,FALSE)&amp;LEFT(VLOOKUP($F13,DECLARATIONS!$C$5:$H$292,6,FALSE))))</f>
        <v/>
      </c>
      <c r="F13" s="35"/>
      <c r="G13" s="36"/>
      <c r="H13" s="12" t="str">
        <f>IF(ISNA(VLOOKUP(F13,DECLARATIONS!C$5:D$292,2,FALSE)),"",IF(VLOOKUP(F13,DECLARATIONS!C$5:D$292,2,FALSE)="","NOT DECLARED",VLOOKUP(F13,DECLARATIONS!C$5:D$292,2,FALSE)))</f>
        <v/>
      </c>
      <c r="I13" s="2">
        <f>IF(LOWER(LEFT(G13,1))="n",1,VLOOKUP(G13,ScoringTable!E$2:I$95,5))</f>
        <v>0</v>
      </c>
    </row>
    <row r="14" spans="1:11" ht="13" customHeight="1">
      <c r="A14" s="134" t="s">
        <v>50</v>
      </c>
      <c r="B14" s="133" t="str">
        <f>IF(ISNA(VLOOKUP($F14,DECLARATIONS!C$5:D$292,2,FALSE)),"",IF(VLOOKUP($F14,DECLARATIONS!C$5:D$292,2,FALSE)="","NOT DECLARED",IF(ISNA(_xlfn.TEXTBEFORE(VLOOKUP($F14,DECLARATIONS!C$5:D$292,2,FALSE)," ")),VLOOKUP($F14,DECLARATIONS!C$5:D$292,2,FALSE),_xlfn.TEXTBEFORE(VLOOKUP($F14,DECLARATIONS!C$5:D$292,2,FALSE)," "))))</f>
        <v/>
      </c>
      <c r="C14" s="133" t="str">
        <f>IF(ISNA(VLOOKUP($F14,DECLARATIONS!C$5:D$292,2,FALSE)),"",IF(VLOOKUP($F14,DECLARATIONS!C$5:D$292,2,FALSE)="","NOT DECLARED",IF(ISNA(_xlfn.TEXTAFTER(VLOOKUP($F14,DECLARATIONS!C$5:D$292,2,FALSE)," ")),VLOOKUP($F14,DECLARATIONS!C$5:D$292,2,FALSE),_xlfn.TEXTAFTER(VLOOKUP($F14,DECLARATIONS!C$5:D$292,2,FALSE)," "))))</f>
        <v/>
      </c>
      <c r="D14" s="133" t="str">
        <f>IF(ISNA(VLOOKUP($F14,DECLARATIONS!$C$5:$G$292,5,FALSE)),"",IF(VLOOKUP($F14,DECLARATIONS!$C$5:$G$292,5,FALSE)="","NOT DECLARED",VLOOKUP($F14,DECLARATIONS!$C$5:$G$292,5,FALSE)))</f>
        <v/>
      </c>
      <c r="E14" s="133" t="str">
        <f>IF(ISNA(VLOOKUP($F14,DECLARATIONS!$C$5:$F$292,4,FALSE)),"",IF(VLOOKUP($F14,DECLARATIONS!$C$5:$F$292,4,FALSE)="","NOT DECLARED",VLOOKUP($F14,DECLARATIONS!$C$5:$F$292,4,FALSE)&amp;LEFT(VLOOKUP($F14,DECLARATIONS!$C$5:$H$292,6,FALSE))))</f>
        <v/>
      </c>
      <c r="F14" s="35"/>
      <c r="G14" s="36"/>
      <c r="H14" s="12" t="str">
        <f>IF(ISNA(VLOOKUP(F14,DECLARATIONS!C$5:D$292,2,FALSE)),"",IF(VLOOKUP(F14,DECLARATIONS!C$5:D$292,2,FALSE)="","NOT DECLARED",VLOOKUP(F14,DECLARATIONS!C$5:D$292,2,FALSE)))</f>
        <v/>
      </c>
      <c r="I14" s="2">
        <f>IF(LOWER(LEFT(G14,1))="n",1,VLOOKUP(G14,ScoringTable!E$2:I$95,5))</f>
        <v>0</v>
      </c>
    </row>
    <row r="15" spans="1:11" ht="13" customHeight="1">
      <c r="A15" s="134" t="s">
        <v>50</v>
      </c>
      <c r="B15" s="133" t="str">
        <f>IF(ISNA(VLOOKUP($F15,DECLARATIONS!C$5:D$292,2,FALSE)),"",IF(VLOOKUP($F15,DECLARATIONS!C$5:D$292,2,FALSE)="","NOT DECLARED",IF(ISNA(_xlfn.TEXTBEFORE(VLOOKUP($F15,DECLARATIONS!C$5:D$292,2,FALSE)," ")),VLOOKUP($F15,DECLARATIONS!C$5:D$292,2,FALSE),_xlfn.TEXTBEFORE(VLOOKUP($F15,DECLARATIONS!C$5:D$292,2,FALSE)," "))))</f>
        <v/>
      </c>
      <c r="C15" s="133" t="str">
        <f>IF(ISNA(VLOOKUP($F15,DECLARATIONS!C$5:D$292,2,FALSE)),"",IF(VLOOKUP($F15,DECLARATIONS!C$5:D$292,2,FALSE)="","NOT DECLARED",IF(ISNA(_xlfn.TEXTAFTER(VLOOKUP($F15,DECLARATIONS!C$5:D$292,2,FALSE)," ")),VLOOKUP($F15,DECLARATIONS!C$5:D$292,2,FALSE),_xlfn.TEXTAFTER(VLOOKUP($F15,DECLARATIONS!C$5:D$292,2,FALSE)," "))))</f>
        <v/>
      </c>
      <c r="D15" s="133" t="str">
        <f>IF(ISNA(VLOOKUP($F15,DECLARATIONS!$C$5:$G$292,5,FALSE)),"",IF(VLOOKUP($F15,DECLARATIONS!$C$5:$G$292,5,FALSE)="","NOT DECLARED",VLOOKUP($F15,DECLARATIONS!$C$5:$G$292,5,FALSE)))</f>
        <v/>
      </c>
      <c r="E15" s="133" t="str">
        <f>IF(ISNA(VLOOKUP($F15,DECLARATIONS!$C$5:$F$292,4,FALSE)),"",IF(VLOOKUP($F15,DECLARATIONS!$C$5:$F$292,4,FALSE)="","NOT DECLARED",VLOOKUP($F15,DECLARATIONS!$C$5:$F$292,4,FALSE)&amp;LEFT(VLOOKUP($F15,DECLARATIONS!$C$5:$H$292,6,FALSE))))</f>
        <v/>
      </c>
      <c r="F15" s="35"/>
      <c r="G15" s="36"/>
      <c r="H15" s="12" t="str">
        <f>IF(ISNA(VLOOKUP(F15,DECLARATIONS!C$5:D$292,2,FALSE)),"",IF(VLOOKUP(F15,DECLARATIONS!C$5:D$292,2,FALSE)="","NOT DECLARED",VLOOKUP(F15,DECLARATIONS!C$5:D$292,2,FALSE)))</f>
        <v/>
      </c>
      <c r="I15" s="2">
        <f>IF(LOWER(LEFT(G15,1))="n",1,VLOOKUP(G15,ScoringTable!E$2:I$95,5))</f>
        <v>0</v>
      </c>
    </row>
    <row r="16" spans="1:11" ht="13" customHeight="1">
      <c r="A16" s="134" t="s">
        <v>50</v>
      </c>
      <c r="B16" s="133" t="str">
        <f>IF(ISNA(VLOOKUP($F16,DECLARATIONS!C$5:D$292,2,FALSE)),"",IF(VLOOKUP($F16,DECLARATIONS!C$5:D$292,2,FALSE)="","NOT DECLARED",IF(ISNA(_xlfn.TEXTBEFORE(VLOOKUP($F16,DECLARATIONS!C$5:D$292,2,FALSE)," ")),VLOOKUP($F16,DECLARATIONS!C$5:D$292,2,FALSE),_xlfn.TEXTBEFORE(VLOOKUP($F16,DECLARATIONS!C$5:D$292,2,FALSE)," "))))</f>
        <v/>
      </c>
      <c r="C16" s="133" t="str">
        <f>IF(ISNA(VLOOKUP($F16,DECLARATIONS!C$5:D$292,2,FALSE)),"",IF(VLOOKUP($F16,DECLARATIONS!C$5:D$292,2,FALSE)="","NOT DECLARED",IF(ISNA(_xlfn.TEXTAFTER(VLOOKUP($F16,DECLARATIONS!C$5:D$292,2,FALSE)," ")),VLOOKUP($F16,DECLARATIONS!C$5:D$292,2,FALSE),_xlfn.TEXTAFTER(VLOOKUP($F16,DECLARATIONS!C$5:D$292,2,FALSE)," "))))</f>
        <v/>
      </c>
      <c r="D16" s="133" t="str">
        <f>IF(ISNA(VLOOKUP($F16,DECLARATIONS!$C$5:$G$292,5,FALSE)),"",IF(VLOOKUP($F16,DECLARATIONS!$C$5:$G$292,5,FALSE)="","NOT DECLARED",VLOOKUP($F16,DECLARATIONS!$C$5:$G$292,5,FALSE)))</f>
        <v/>
      </c>
      <c r="E16" s="133" t="str">
        <f>IF(ISNA(VLOOKUP($F16,DECLARATIONS!$C$5:$F$292,4,FALSE)),"",IF(VLOOKUP($F16,DECLARATIONS!$C$5:$F$292,4,FALSE)="","NOT DECLARED",VLOOKUP($F16,DECLARATIONS!$C$5:$F$292,4,FALSE)&amp;LEFT(VLOOKUP($F16,DECLARATIONS!$C$5:$H$292,6,FALSE))))</f>
        <v/>
      </c>
      <c r="F16" s="35"/>
      <c r="G16" s="36"/>
      <c r="H16" s="12" t="str">
        <f>IF(ISNA(VLOOKUP(F16,DECLARATIONS!C$5:D$292,2,FALSE)),"",IF(VLOOKUP(F16,DECLARATIONS!C$5:D$292,2,FALSE)="","NOT DECLARED",VLOOKUP(F16,DECLARATIONS!C$5:D$292,2,FALSE)))</f>
        <v/>
      </c>
      <c r="I16" s="2">
        <f>IF(LOWER(LEFT(G16,1))="n",1,VLOOKUP(G16,ScoringTable!E$2:I$95,5))</f>
        <v>0</v>
      </c>
    </row>
    <row r="17" spans="1:9" ht="13" customHeight="1">
      <c r="A17" s="134" t="s">
        <v>50</v>
      </c>
      <c r="B17" s="133" t="str">
        <f>IF(ISNA(VLOOKUP($F17,DECLARATIONS!C$5:D$292,2,FALSE)),"",IF(VLOOKUP($F17,DECLARATIONS!C$5:D$292,2,FALSE)="","NOT DECLARED",IF(ISNA(_xlfn.TEXTBEFORE(VLOOKUP($F17,DECLARATIONS!C$5:D$292,2,FALSE)," ")),VLOOKUP($F17,DECLARATIONS!C$5:D$292,2,FALSE),_xlfn.TEXTBEFORE(VLOOKUP($F17,DECLARATIONS!C$5:D$292,2,FALSE)," "))))</f>
        <v/>
      </c>
      <c r="C17" s="133" t="str">
        <f>IF(ISNA(VLOOKUP($F17,DECLARATIONS!C$5:D$292,2,FALSE)),"",IF(VLOOKUP($F17,DECLARATIONS!C$5:D$292,2,FALSE)="","NOT DECLARED",IF(ISNA(_xlfn.TEXTAFTER(VLOOKUP($F17,DECLARATIONS!C$5:D$292,2,FALSE)," ")),VLOOKUP($F17,DECLARATIONS!C$5:D$292,2,FALSE),_xlfn.TEXTAFTER(VLOOKUP($F17,DECLARATIONS!C$5:D$292,2,FALSE)," "))))</f>
        <v/>
      </c>
      <c r="D17" s="133" t="str">
        <f>IF(ISNA(VLOOKUP($F17,DECLARATIONS!$C$5:$G$292,5,FALSE)),"",IF(VLOOKUP($F17,DECLARATIONS!$C$5:$G$292,5,FALSE)="","NOT DECLARED",VLOOKUP($F17,DECLARATIONS!$C$5:$G$292,5,FALSE)))</f>
        <v/>
      </c>
      <c r="E17" s="133" t="str">
        <f>IF(ISNA(VLOOKUP($F17,DECLARATIONS!$C$5:$F$292,4,FALSE)),"",IF(VLOOKUP($F17,DECLARATIONS!$C$5:$F$292,4,FALSE)="","NOT DECLARED",VLOOKUP($F17,DECLARATIONS!$C$5:$F$292,4,FALSE)&amp;LEFT(VLOOKUP($F17,DECLARATIONS!$C$5:$H$292,6,FALSE))))</f>
        <v/>
      </c>
      <c r="F17" s="35"/>
      <c r="G17" s="36"/>
      <c r="H17" s="12" t="str">
        <f>IF(ISNA(VLOOKUP(F17,DECLARATIONS!C$5:D$292,2,FALSE)),"",IF(VLOOKUP(F17,DECLARATIONS!C$5:D$292,2,FALSE)="","NOT DECLARED",VLOOKUP(F17,DECLARATIONS!C$5:D$292,2,FALSE)))</f>
        <v/>
      </c>
      <c r="I17" s="2">
        <f>IF(LOWER(LEFT(G17,1))="n",1,VLOOKUP(G17,ScoringTable!E$2:I$95,5))</f>
        <v>0</v>
      </c>
    </row>
    <row r="18" spans="1:9" ht="13" customHeight="1">
      <c r="A18" s="134" t="s">
        <v>50</v>
      </c>
      <c r="B18" s="133" t="str">
        <f>IF(ISNA(VLOOKUP($F18,DECLARATIONS!C$5:D$292,2,FALSE)),"",IF(VLOOKUP($F18,DECLARATIONS!C$5:D$292,2,FALSE)="","NOT DECLARED",IF(ISNA(_xlfn.TEXTBEFORE(VLOOKUP($F18,DECLARATIONS!C$5:D$292,2,FALSE)," ")),VLOOKUP($F18,DECLARATIONS!C$5:D$292,2,FALSE),_xlfn.TEXTBEFORE(VLOOKUP($F18,DECLARATIONS!C$5:D$292,2,FALSE)," "))))</f>
        <v/>
      </c>
      <c r="C18" s="133" t="str">
        <f>IF(ISNA(VLOOKUP($F18,DECLARATIONS!C$5:D$292,2,FALSE)),"",IF(VLOOKUP($F18,DECLARATIONS!C$5:D$292,2,FALSE)="","NOT DECLARED",IF(ISNA(_xlfn.TEXTAFTER(VLOOKUP($F18,DECLARATIONS!C$5:D$292,2,FALSE)," ")),VLOOKUP($F18,DECLARATIONS!C$5:D$292,2,FALSE),_xlfn.TEXTAFTER(VLOOKUP($F18,DECLARATIONS!C$5:D$292,2,FALSE)," "))))</f>
        <v/>
      </c>
      <c r="D18" s="133" t="str">
        <f>IF(ISNA(VLOOKUP($F18,DECLARATIONS!$C$5:$G$292,5,FALSE)),"",IF(VLOOKUP($F18,DECLARATIONS!$C$5:$G$292,5,FALSE)="","NOT DECLARED",VLOOKUP($F18,DECLARATIONS!$C$5:$G$292,5,FALSE)))</f>
        <v/>
      </c>
      <c r="E18" s="133" t="str">
        <f>IF(ISNA(VLOOKUP($F18,DECLARATIONS!$C$5:$F$292,4,FALSE)),"",IF(VLOOKUP($F18,DECLARATIONS!$C$5:$F$292,4,FALSE)="","NOT DECLARED",VLOOKUP($F18,DECLARATIONS!$C$5:$F$292,4,FALSE)&amp;LEFT(VLOOKUP($F18,DECLARATIONS!$C$5:$H$292,6,FALSE))))</f>
        <v/>
      </c>
      <c r="F18" s="35"/>
      <c r="G18" s="36"/>
      <c r="H18" s="12" t="str">
        <f>IF(ISNA(VLOOKUP(F18,DECLARATIONS!C$5:D$292,2,FALSE)),"",IF(VLOOKUP(F18,DECLARATIONS!C$5:D$292,2,FALSE)="","NOT DECLARED",VLOOKUP(F18,DECLARATIONS!C$5:D$292,2,FALSE)))</f>
        <v/>
      </c>
      <c r="I18" s="2">
        <f>IF(LOWER(LEFT(G18,1))="n",1,VLOOKUP(G18,ScoringTable!E$2:I$95,5))</f>
        <v>0</v>
      </c>
    </row>
    <row r="19" spans="1:9" ht="13" customHeight="1">
      <c r="A19" s="134" t="s">
        <v>50</v>
      </c>
      <c r="B19" s="133" t="str">
        <f>IF(ISNA(VLOOKUP($F19,DECLARATIONS!C$5:D$292,2,FALSE)),"",IF(VLOOKUP($F19,DECLARATIONS!C$5:D$292,2,FALSE)="","NOT DECLARED",IF(ISNA(_xlfn.TEXTBEFORE(VLOOKUP($F19,DECLARATIONS!C$5:D$292,2,FALSE)," ")),VLOOKUP($F19,DECLARATIONS!C$5:D$292,2,FALSE),_xlfn.TEXTBEFORE(VLOOKUP($F19,DECLARATIONS!C$5:D$292,2,FALSE)," "))))</f>
        <v/>
      </c>
      <c r="C19" s="133" t="str">
        <f>IF(ISNA(VLOOKUP($F19,DECLARATIONS!C$5:D$292,2,FALSE)),"",IF(VLOOKUP($F19,DECLARATIONS!C$5:D$292,2,FALSE)="","NOT DECLARED",IF(ISNA(_xlfn.TEXTAFTER(VLOOKUP($F19,DECLARATIONS!C$5:D$292,2,FALSE)," ")),VLOOKUP($F19,DECLARATIONS!C$5:D$292,2,FALSE),_xlfn.TEXTAFTER(VLOOKUP($F19,DECLARATIONS!C$5:D$292,2,FALSE)," "))))</f>
        <v/>
      </c>
      <c r="D19" s="133" t="str">
        <f>IF(ISNA(VLOOKUP($F19,DECLARATIONS!$C$5:$G$292,5,FALSE)),"",IF(VLOOKUP($F19,DECLARATIONS!$C$5:$G$292,5,FALSE)="","NOT DECLARED",VLOOKUP($F19,DECLARATIONS!$C$5:$G$292,5,FALSE)))</f>
        <v/>
      </c>
      <c r="E19" s="133" t="str">
        <f>IF(ISNA(VLOOKUP($F19,DECLARATIONS!$C$5:$F$292,4,FALSE)),"",IF(VLOOKUP($F19,DECLARATIONS!$C$5:$F$292,4,FALSE)="","NOT DECLARED",VLOOKUP($F19,DECLARATIONS!$C$5:$F$292,4,FALSE)&amp;LEFT(VLOOKUP($F19,DECLARATIONS!$C$5:$H$292,6,FALSE))))</f>
        <v/>
      </c>
      <c r="F19" s="35"/>
      <c r="G19" s="36"/>
      <c r="H19" s="12" t="str">
        <f>IF(ISNA(VLOOKUP(F19,DECLARATIONS!C$5:D$292,2,FALSE)),"",IF(VLOOKUP(F19,DECLARATIONS!C$5:D$292,2,FALSE)="","NOT DECLARED",VLOOKUP(F19,DECLARATIONS!C$5:D$292,2,FALSE)))</f>
        <v/>
      </c>
      <c r="I19" s="2">
        <f>IF(LOWER(LEFT(G19,1))="n",1,VLOOKUP(G19,ScoringTable!E$2:I$95,5))</f>
        <v>0</v>
      </c>
    </row>
    <row r="20" spans="1:9" ht="13" customHeight="1">
      <c r="A20" s="134" t="s">
        <v>50</v>
      </c>
      <c r="B20" s="133" t="str">
        <f>IF(ISNA(VLOOKUP($F20,DECLARATIONS!C$5:D$292,2,FALSE)),"",IF(VLOOKUP($F20,DECLARATIONS!C$5:D$292,2,FALSE)="","NOT DECLARED",IF(ISNA(_xlfn.TEXTBEFORE(VLOOKUP($F20,DECLARATIONS!C$5:D$292,2,FALSE)," ")),VLOOKUP($F20,DECLARATIONS!C$5:D$292,2,FALSE),_xlfn.TEXTBEFORE(VLOOKUP($F20,DECLARATIONS!C$5:D$292,2,FALSE)," "))))</f>
        <v/>
      </c>
      <c r="C20" s="133" t="str">
        <f>IF(ISNA(VLOOKUP($F20,DECLARATIONS!C$5:D$292,2,FALSE)),"",IF(VLOOKUP($F20,DECLARATIONS!C$5:D$292,2,FALSE)="","NOT DECLARED",IF(ISNA(_xlfn.TEXTAFTER(VLOOKUP($F20,DECLARATIONS!C$5:D$292,2,FALSE)," ")),VLOOKUP($F20,DECLARATIONS!C$5:D$292,2,FALSE),_xlfn.TEXTAFTER(VLOOKUP($F20,DECLARATIONS!C$5:D$292,2,FALSE)," "))))</f>
        <v/>
      </c>
      <c r="D20" s="133" t="str">
        <f>IF(ISNA(VLOOKUP($F20,DECLARATIONS!$C$5:$G$292,5,FALSE)),"",IF(VLOOKUP($F20,DECLARATIONS!$C$5:$G$292,5,FALSE)="","NOT DECLARED",VLOOKUP($F20,DECLARATIONS!$C$5:$G$292,5,FALSE)))</f>
        <v/>
      </c>
      <c r="E20" s="133" t="str">
        <f>IF(ISNA(VLOOKUP($F20,DECLARATIONS!$C$5:$F$292,4,FALSE)),"",IF(VLOOKUP($F20,DECLARATIONS!$C$5:$F$292,4,FALSE)="","NOT DECLARED",VLOOKUP($F20,DECLARATIONS!$C$5:$F$292,4,FALSE)&amp;LEFT(VLOOKUP($F20,DECLARATIONS!$C$5:$H$292,6,FALSE))))</f>
        <v/>
      </c>
      <c r="F20" s="35"/>
      <c r="G20" s="36"/>
      <c r="H20" s="12" t="str">
        <f>IF(ISNA(VLOOKUP(F20,DECLARATIONS!C$5:D$292,2,FALSE)),"",IF(VLOOKUP(F20,DECLARATIONS!C$5:D$292,2,FALSE)="","NOT DECLARED",VLOOKUP(F20,DECLARATIONS!C$5:D$292,2,FALSE)))</f>
        <v/>
      </c>
      <c r="I20" s="2">
        <f>IF(LOWER(LEFT(G20,1))="n",1,VLOOKUP(G20,ScoringTable!E$2:I$95,5))</f>
        <v>0</v>
      </c>
    </row>
    <row r="21" spans="1:9" s="1" customFormat="1" ht="13" customHeight="1">
      <c r="A21" s="134" t="s">
        <v>50</v>
      </c>
      <c r="B21" s="133" t="str">
        <f>IF(ISNA(VLOOKUP($F21,DECLARATIONS!C$5:D$292,2,FALSE)),"",IF(VLOOKUP($F21,DECLARATIONS!C$5:D$292,2,FALSE)="","NOT DECLARED",IF(ISNA(_xlfn.TEXTBEFORE(VLOOKUP($F21,DECLARATIONS!C$5:D$292,2,FALSE)," ")),VLOOKUP($F21,DECLARATIONS!C$5:D$292,2,FALSE),_xlfn.TEXTBEFORE(VLOOKUP($F21,DECLARATIONS!C$5:D$292,2,FALSE)," "))))</f>
        <v/>
      </c>
      <c r="C21" s="133" t="str">
        <f>IF(ISNA(VLOOKUP($F21,DECLARATIONS!C$5:D$292,2,FALSE)),"",IF(VLOOKUP($F21,DECLARATIONS!C$5:D$292,2,FALSE)="","NOT DECLARED",IF(ISNA(_xlfn.TEXTAFTER(VLOOKUP($F21,DECLARATIONS!C$5:D$292,2,FALSE)," ")),VLOOKUP($F21,DECLARATIONS!C$5:D$292,2,FALSE),_xlfn.TEXTAFTER(VLOOKUP($F21,DECLARATIONS!C$5:D$292,2,FALSE)," "))))</f>
        <v/>
      </c>
      <c r="D21" s="133" t="str">
        <f>IF(ISNA(VLOOKUP($F21,DECLARATIONS!$C$5:$G$292,5,FALSE)),"",IF(VLOOKUP($F21,DECLARATIONS!$C$5:$G$292,5,FALSE)="","NOT DECLARED",VLOOKUP($F21,DECLARATIONS!$C$5:$G$292,5,FALSE)))</f>
        <v/>
      </c>
      <c r="E21" s="133" t="str">
        <f>IF(ISNA(VLOOKUP($F21,DECLARATIONS!$C$5:$F$292,4,FALSE)),"",IF(VLOOKUP($F21,DECLARATIONS!$C$5:$F$292,4,FALSE)="","NOT DECLARED",VLOOKUP($F21,DECLARATIONS!$C$5:$F$292,4,FALSE)&amp;LEFT(VLOOKUP($F21,DECLARATIONS!$C$5:$H$292,6,FALSE))))</f>
        <v/>
      </c>
      <c r="F21" s="35"/>
      <c r="G21" s="36"/>
      <c r="H21" s="12" t="str">
        <f>IF(ISNA(VLOOKUP(F21,DECLARATIONS!C$5:D$292,2,FALSE)),"",IF(VLOOKUP(F21,DECLARATIONS!C$5:D$292,2,FALSE)="","NOT DECLARED",VLOOKUP(F21,DECLARATIONS!C$5:D$292,2,FALSE)))</f>
        <v/>
      </c>
      <c r="I21" s="2">
        <f>IF(LOWER(LEFT(G21,1))="n",1,VLOOKUP(G21,ScoringTable!E$2:I$95,5))</f>
        <v>0</v>
      </c>
    </row>
    <row r="22" spans="1:9" s="1" customFormat="1" ht="13" customHeight="1">
      <c r="A22" s="134" t="s">
        <v>50</v>
      </c>
      <c r="B22" s="133" t="str">
        <f>IF(ISNA(VLOOKUP($F22,DECLARATIONS!C$5:D$292,2,FALSE)),"",IF(VLOOKUP($F22,DECLARATIONS!C$5:D$292,2,FALSE)="","NOT DECLARED",IF(ISNA(_xlfn.TEXTBEFORE(VLOOKUP($F22,DECLARATIONS!C$5:D$292,2,FALSE)," ")),VLOOKUP($F22,DECLARATIONS!C$5:D$292,2,FALSE),_xlfn.TEXTBEFORE(VLOOKUP($F22,DECLARATIONS!C$5:D$292,2,FALSE)," "))))</f>
        <v/>
      </c>
      <c r="C22" s="133" t="str">
        <f>IF(ISNA(VLOOKUP($F22,DECLARATIONS!C$5:D$292,2,FALSE)),"",IF(VLOOKUP($F22,DECLARATIONS!C$5:D$292,2,FALSE)="","NOT DECLARED",IF(ISNA(_xlfn.TEXTAFTER(VLOOKUP($F22,DECLARATIONS!C$5:D$292,2,FALSE)," ")),VLOOKUP($F22,DECLARATIONS!C$5:D$292,2,FALSE),_xlfn.TEXTAFTER(VLOOKUP($F22,DECLARATIONS!C$5:D$292,2,FALSE)," "))))</f>
        <v/>
      </c>
      <c r="D22" s="133" t="str">
        <f>IF(ISNA(VLOOKUP($F22,DECLARATIONS!$C$5:$G$292,5,FALSE)),"",IF(VLOOKUP($F22,DECLARATIONS!$C$5:$G$292,5,FALSE)="","NOT DECLARED",VLOOKUP($F22,DECLARATIONS!$C$5:$G$292,5,FALSE)))</f>
        <v/>
      </c>
      <c r="E22" s="133" t="str">
        <f>IF(ISNA(VLOOKUP($F22,DECLARATIONS!$C$5:$F$292,4,FALSE)),"",IF(VLOOKUP($F22,DECLARATIONS!$C$5:$F$292,4,FALSE)="","NOT DECLARED",VLOOKUP($F22,DECLARATIONS!$C$5:$F$292,4,FALSE)&amp;LEFT(VLOOKUP($F22,DECLARATIONS!$C$5:$H$292,6,FALSE))))</f>
        <v/>
      </c>
      <c r="F22" s="35"/>
      <c r="G22" s="36"/>
      <c r="H22" s="12" t="str">
        <f>IF(ISNA(VLOOKUP(F22,DECLARATIONS!C$5:D$292,2,FALSE)),"",IF(VLOOKUP(F22,DECLARATIONS!C$5:D$292,2,FALSE)="","NOT DECLARED",VLOOKUP(F22,DECLARATIONS!C$5:D$292,2,FALSE)))</f>
        <v/>
      </c>
      <c r="I22" s="2">
        <f>IF(LOWER(LEFT(G22,1))="n",1,VLOOKUP(G22,ScoringTable!E$2:I$95,5))</f>
        <v>0</v>
      </c>
    </row>
    <row r="23" spans="1:9" s="1" customFormat="1" ht="13" customHeight="1">
      <c r="A23" s="134" t="s">
        <v>50</v>
      </c>
      <c r="B23" s="133" t="str">
        <f>IF(ISNA(VLOOKUP($F23,DECLARATIONS!C$5:D$292,2,FALSE)),"",IF(VLOOKUP($F23,DECLARATIONS!C$5:D$292,2,FALSE)="","NOT DECLARED",IF(ISNA(_xlfn.TEXTBEFORE(VLOOKUP($F23,DECLARATIONS!C$5:D$292,2,FALSE)," ")),VLOOKUP($F23,DECLARATIONS!C$5:D$292,2,FALSE),_xlfn.TEXTBEFORE(VLOOKUP($F23,DECLARATIONS!C$5:D$292,2,FALSE)," "))))</f>
        <v/>
      </c>
      <c r="C23" s="133" t="str">
        <f>IF(ISNA(VLOOKUP($F23,DECLARATIONS!C$5:D$292,2,FALSE)),"",IF(VLOOKUP($F23,DECLARATIONS!C$5:D$292,2,FALSE)="","NOT DECLARED",IF(ISNA(_xlfn.TEXTAFTER(VLOOKUP($F23,DECLARATIONS!C$5:D$292,2,FALSE)," ")),VLOOKUP($F23,DECLARATIONS!C$5:D$292,2,FALSE),_xlfn.TEXTAFTER(VLOOKUP($F23,DECLARATIONS!C$5:D$292,2,FALSE)," "))))</f>
        <v/>
      </c>
      <c r="D23" s="133" t="str">
        <f>IF(ISNA(VLOOKUP($F23,DECLARATIONS!$C$5:$G$292,5,FALSE)),"",IF(VLOOKUP($F23,DECLARATIONS!$C$5:$G$292,5,FALSE)="","NOT DECLARED",VLOOKUP($F23,DECLARATIONS!$C$5:$G$292,5,FALSE)))</f>
        <v/>
      </c>
      <c r="E23" s="133" t="str">
        <f>IF(ISNA(VLOOKUP($F23,DECLARATIONS!$C$5:$F$292,4,FALSE)),"",IF(VLOOKUP($F23,DECLARATIONS!$C$5:$F$292,4,FALSE)="","NOT DECLARED",VLOOKUP($F23,DECLARATIONS!$C$5:$F$292,4,FALSE)&amp;LEFT(VLOOKUP($F23,DECLARATIONS!$C$5:$H$292,6,FALSE))))</f>
        <v/>
      </c>
      <c r="F23" s="35"/>
      <c r="G23" s="36"/>
      <c r="H23" s="12" t="str">
        <f>IF(ISNA(VLOOKUP(F23,DECLARATIONS!C$5:D$292,2,FALSE)),"",IF(VLOOKUP(F23,DECLARATIONS!C$5:D$292,2,FALSE)="","NOT DECLARED",VLOOKUP(F23,DECLARATIONS!C$5:D$292,2,FALSE)))</f>
        <v/>
      </c>
      <c r="I23" s="2">
        <f>IF(LOWER(LEFT(G23,1))="n",1,VLOOKUP(G23,ScoringTable!E$2:I$95,5))</f>
        <v>0</v>
      </c>
    </row>
    <row r="24" spans="1:9" ht="13" customHeight="1">
      <c r="A24" s="134" t="s">
        <v>50</v>
      </c>
      <c r="B24" s="133" t="str">
        <f>IF(ISNA(VLOOKUP($F24,DECLARATIONS!C$5:D$292,2,FALSE)),"",IF(VLOOKUP($F24,DECLARATIONS!C$5:D$292,2,FALSE)="","NOT DECLARED",IF(ISNA(_xlfn.TEXTBEFORE(VLOOKUP($F24,DECLARATIONS!C$5:D$292,2,FALSE)," ")),VLOOKUP($F24,DECLARATIONS!C$5:D$292,2,FALSE),_xlfn.TEXTBEFORE(VLOOKUP($F24,DECLARATIONS!C$5:D$292,2,FALSE)," "))))</f>
        <v/>
      </c>
      <c r="C24" s="133" t="str">
        <f>IF(ISNA(VLOOKUP($F24,DECLARATIONS!C$5:D$292,2,FALSE)),"",IF(VLOOKUP($F24,DECLARATIONS!C$5:D$292,2,FALSE)="","NOT DECLARED",IF(ISNA(_xlfn.TEXTAFTER(VLOOKUP($F24,DECLARATIONS!C$5:D$292,2,FALSE)," ")),VLOOKUP($F24,DECLARATIONS!C$5:D$292,2,FALSE),_xlfn.TEXTAFTER(VLOOKUP($F24,DECLARATIONS!C$5:D$292,2,FALSE)," "))))</f>
        <v/>
      </c>
      <c r="D24" s="133" t="str">
        <f>IF(ISNA(VLOOKUP($F24,DECLARATIONS!$C$5:$G$292,5,FALSE)),"",IF(VLOOKUP($F24,DECLARATIONS!$C$5:$G$292,5,FALSE)="","NOT DECLARED",VLOOKUP($F24,DECLARATIONS!$C$5:$G$292,5,FALSE)))</f>
        <v/>
      </c>
      <c r="E24" s="133" t="str">
        <f>IF(ISNA(VLOOKUP($F24,DECLARATIONS!$C$5:$F$292,4,FALSE)),"",IF(VLOOKUP($F24,DECLARATIONS!$C$5:$F$292,4,FALSE)="","NOT DECLARED",VLOOKUP($F24,DECLARATIONS!$C$5:$F$292,4,FALSE)&amp;LEFT(VLOOKUP($F24,DECLARATIONS!$C$5:$H$292,6,FALSE))))</f>
        <v/>
      </c>
      <c r="F24" s="35"/>
      <c r="G24" s="36"/>
      <c r="H24" s="12" t="str">
        <f>IF(ISNA(VLOOKUP(F24,DECLARATIONS!C$5:D$292,2,FALSE)),"",IF(VLOOKUP(F24,DECLARATIONS!C$5:D$292,2,FALSE)="","NOT DECLARED",VLOOKUP(F24,DECLARATIONS!C$5:D$292,2,FALSE)))</f>
        <v/>
      </c>
      <c r="I24" s="2">
        <f>IF(LOWER(LEFT(G24,1))="n",1,VLOOKUP(G24,ScoringTable!E$2:I$95,5))</f>
        <v>0</v>
      </c>
    </row>
    <row r="25" spans="1:9" ht="13" customHeight="1">
      <c r="A25" s="134" t="s">
        <v>50</v>
      </c>
      <c r="B25" s="133" t="str">
        <f>IF(ISNA(VLOOKUP($F25,DECLARATIONS!C$5:D$292,2,FALSE)),"",IF(VLOOKUP($F25,DECLARATIONS!C$5:D$292,2,FALSE)="","NOT DECLARED",IF(ISNA(_xlfn.TEXTBEFORE(VLOOKUP($F25,DECLARATIONS!C$5:D$292,2,FALSE)," ")),VLOOKUP($F25,DECLARATIONS!C$5:D$292,2,FALSE),_xlfn.TEXTBEFORE(VLOOKUP($F25,DECLARATIONS!C$5:D$292,2,FALSE)," "))))</f>
        <v/>
      </c>
      <c r="C25" s="133" t="str">
        <f>IF(ISNA(VLOOKUP($F25,DECLARATIONS!C$5:D$292,2,FALSE)),"",IF(VLOOKUP($F25,DECLARATIONS!C$5:D$292,2,FALSE)="","NOT DECLARED",IF(ISNA(_xlfn.TEXTAFTER(VLOOKUP($F25,DECLARATIONS!C$5:D$292,2,FALSE)," ")),VLOOKUP($F25,DECLARATIONS!C$5:D$292,2,FALSE),_xlfn.TEXTAFTER(VLOOKUP($F25,DECLARATIONS!C$5:D$292,2,FALSE)," "))))</f>
        <v/>
      </c>
      <c r="D25" s="133" t="str">
        <f>IF(ISNA(VLOOKUP($F25,DECLARATIONS!$C$5:$G$292,5,FALSE)),"",IF(VLOOKUP($F25,DECLARATIONS!$C$5:$G$292,5,FALSE)="","NOT DECLARED",VLOOKUP($F25,DECLARATIONS!$C$5:$G$292,5,FALSE)))</f>
        <v/>
      </c>
      <c r="E25" s="133" t="str">
        <f>IF(ISNA(VLOOKUP($F25,DECLARATIONS!$C$5:$F$292,4,FALSE)),"",IF(VLOOKUP($F25,DECLARATIONS!$C$5:$F$292,4,FALSE)="","NOT DECLARED",VLOOKUP($F25,DECLARATIONS!$C$5:$F$292,4,FALSE)&amp;LEFT(VLOOKUP($F25,DECLARATIONS!$C$5:$H$292,6,FALSE))))</f>
        <v/>
      </c>
      <c r="F25" s="35"/>
      <c r="G25" s="36"/>
      <c r="H25" s="12" t="str">
        <f>IF(ISNA(VLOOKUP(F25,DECLARATIONS!C$5:D$292,2,FALSE)),"",IF(VLOOKUP(F25,DECLARATIONS!C$5:D$292,2,FALSE)="","NOT DECLARED",VLOOKUP(F25,DECLARATIONS!C$5:D$292,2,FALSE)))</f>
        <v/>
      </c>
      <c r="I25" s="2">
        <f>IF(LOWER(LEFT(G25,1))="n",1,VLOOKUP(G25,ScoringTable!E$2:I$95,5))</f>
        <v>0</v>
      </c>
    </row>
    <row r="26" spans="1:9" ht="13" customHeight="1">
      <c r="A26" s="134" t="s">
        <v>50</v>
      </c>
      <c r="B26" s="133" t="str">
        <f>IF(ISNA(VLOOKUP($F26,DECLARATIONS!C$5:D$292,2,FALSE)),"",IF(VLOOKUP($F26,DECLARATIONS!C$5:D$292,2,FALSE)="","NOT DECLARED",IF(ISNA(_xlfn.TEXTBEFORE(VLOOKUP($F26,DECLARATIONS!C$5:D$292,2,FALSE)," ")),VLOOKUP($F26,DECLARATIONS!C$5:D$292,2,FALSE),_xlfn.TEXTBEFORE(VLOOKUP($F26,DECLARATIONS!C$5:D$292,2,FALSE)," "))))</f>
        <v/>
      </c>
      <c r="C26" s="133" t="str">
        <f>IF(ISNA(VLOOKUP($F26,DECLARATIONS!C$5:D$292,2,FALSE)),"",IF(VLOOKUP($F26,DECLARATIONS!C$5:D$292,2,FALSE)="","NOT DECLARED",IF(ISNA(_xlfn.TEXTAFTER(VLOOKUP($F26,DECLARATIONS!C$5:D$292,2,FALSE)," ")),VLOOKUP($F26,DECLARATIONS!C$5:D$292,2,FALSE),_xlfn.TEXTAFTER(VLOOKUP($F26,DECLARATIONS!C$5:D$292,2,FALSE)," "))))</f>
        <v/>
      </c>
      <c r="D26" s="133" t="str">
        <f>IF(ISNA(VLOOKUP($F26,DECLARATIONS!$C$5:$G$292,5,FALSE)),"",IF(VLOOKUP($F26,DECLARATIONS!$C$5:$G$292,5,FALSE)="","NOT DECLARED",VLOOKUP($F26,DECLARATIONS!$C$5:$G$292,5,FALSE)))</f>
        <v/>
      </c>
      <c r="E26" s="133" t="str">
        <f>IF(ISNA(VLOOKUP($F26,DECLARATIONS!$C$5:$F$292,4,FALSE)),"",IF(VLOOKUP($F26,DECLARATIONS!$C$5:$F$292,4,FALSE)="","NOT DECLARED",VLOOKUP($F26,DECLARATIONS!$C$5:$F$292,4,FALSE)&amp;LEFT(VLOOKUP($F26,DECLARATIONS!$C$5:$H$292,6,FALSE))))</f>
        <v/>
      </c>
      <c r="F26" s="35"/>
      <c r="G26" s="36"/>
      <c r="H26" s="12" t="str">
        <f>IF(ISNA(VLOOKUP(F26,DECLARATIONS!C$5:D$292,2,FALSE)),"",IF(VLOOKUP(F26,DECLARATIONS!C$5:D$292,2,FALSE)="","NOT DECLARED",VLOOKUP(F26,DECLARATIONS!C$5:D$292,2,FALSE)))</f>
        <v/>
      </c>
      <c r="I26" s="2">
        <f>IF(LOWER(LEFT(G26,1))="n",1,VLOOKUP(G26,ScoringTable!E$2:I$95,5))</f>
        <v>0</v>
      </c>
    </row>
    <row r="27" spans="1:9" ht="13" customHeight="1">
      <c r="A27" s="134" t="s">
        <v>50</v>
      </c>
      <c r="B27" s="133" t="str">
        <f>IF(ISNA(VLOOKUP($F27,DECLARATIONS!C$5:D$292,2,FALSE)),"",IF(VLOOKUP($F27,DECLARATIONS!C$5:D$292,2,FALSE)="","NOT DECLARED",IF(ISNA(_xlfn.TEXTBEFORE(VLOOKUP($F27,DECLARATIONS!C$5:D$292,2,FALSE)," ")),VLOOKUP($F27,DECLARATIONS!C$5:D$292,2,FALSE),_xlfn.TEXTBEFORE(VLOOKUP($F27,DECLARATIONS!C$5:D$292,2,FALSE)," "))))</f>
        <v/>
      </c>
      <c r="C27" s="133" t="str">
        <f>IF(ISNA(VLOOKUP($F27,DECLARATIONS!C$5:D$292,2,FALSE)),"",IF(VLOOKUP($F27,DECLARATIONS!C$5:D$292,2,FALSE)="","NOT DECLARED",IF(ISNA(_xlfn.TEXTAFTER(VLOOKUP($F27,DECLARATIONS!C$5:D$292,2,FALSE)," ")),VLOOKUP($F27,DECLARATIONS!C$5:D$292,2,FALSE),_xlfn.TEXTAFTER(VLOOKUP($F27,DECLARATIONS!C$5:D$292,2,FALSE)," "))))</f>
        <v/>
      </c>
      <c r="D27" s="133" t="str">
        <f>IF(ISNA(VLOOKUP($F27,DECLARATIONS!$C$5:$G$292,5,FALSE)),"",IF(VLOOKUP($F27,DECLARATIONS!$C$5:$G$292,5,FALSE)="","NOT DECLARED",VLOOKUP($F27,DECLARATIONS!$C$5:$G$292,5,FALSE)))</f>
        <v/>
      </c>
      <c r="E27" s="133" t="str">
        <f>IF(ISNA(VLOOKUP($F27,DECLARATIONS!$C$5:$F$292,4,FALSE)),"",IF(VLOOKUP($F27,DECLARATIONS!$C$5:$F$292,4,FALSE)="","NOT DECLARED",VLOOKUP($F27,DECLARATIONS!$C$5:$F$292,4,FALSE)&amp;LEFT(VLOOKUP($F27,DECLARATIONS!$C$5:$H$292,6,FALSE))))</f>
        <v/>
      </c>
      <c r="F27" s="35"/>
      <c r="G27" s="36"/>
      <c r="H27" s="12" t="str">
        <f>IF(ISNA(VLOOKUP(F27,DECLARATIONS!C$5:D$292,2,FALSE)),"",IF(VLOOKUP(F27,DECLARATIONS!C$5:D$292,2,FALSE)="","NOT DECLARED",VLOOKUP(F27,DECLARATIONS!C$5:D$292,2,FALSE)))</f>
        <v/>
      </c>
      <c r="I27" s="2">
        <f>IF(LOWER(LEFT(G27,1))="n",1,VLOOKUP(G27,ScoringTable!E$2:I$95,5))</f>
        <v>0</v>
      </c>
    </row>
    <row r="28" spans="1:9" ht="13" customHeight="1">
      <c r="A28" s="134" t="s">
        <v>50</v>
      </c>
      <c r="B28" s="133" t="str">
        <f>IF(ISNA(VLOOKUP($F28,DECLARATIONS!C$5:D$292,2,FALSE)),"",IF(VLOOKUP($F28,DECLARATIONS!C$5:D$292,2,FALSE)="","NOT DECLARED",IF(ISNA(_xlfn.TEXTBEFORE(VLOOKUP($F28,DECLARATIONS!C$5:D$292,2,FALSE)," ")),VLOOKUP($F28,DECLARATIONS!C$5:D$292,2,FALSE),_xlfn.TEXTBEFORE(VLOOKUP($F28,DECLARATIONS!C$5:D$292,2,FALSE)," "))))</f>
        <v/>
      </c>
      <c r="C28" s="133" t="str">
        <f>IF(ISNA(VLOOKUP($F28,DECLARATIONS!C$5:D$292,2,FALSE)),"",IF(VLOOKUP($F28,DECLARATIONS!C$5:D$292,2,FALSE)="","NOT DECLARED",IF(ISNA(_xlfn.TEXTAFTER(VLOOKUP($F28,DECLARATIONS!C$5:D$292,2,FALSE)," ")),VLOOKUP($F28,DECLARATIONS!C$5:D$292,2,FALSE),_xlfn.TEXTAFTER(VLOOKUP($F28,DECLARATIONS!C$5:D$292,2,FALSE)," "))))</f>
        <v/>
      </c>
      <c r="D28" s="133" t="str">
        <f>IF(ISNA(VLOOKUP($F28,DECLARATIONS!$C$5:$G$292,5,FALSE)),"",IF(VLOOKUP($F28,DECLARATIONS!$C$5:$G$292,5,FALSE)="","NOT DECLARED",VLOOKUP($F28,DECLARATIONS!$C$5:$G$292,5,FALSE)))</f>
        <v/>
      </c>
      <c r="E28" s="133" t="str">
        <f>IF(ISNA(VLOOKUP($F28,DECLARATIONS!$C$5:$F$292,4,FALSE)),"",IF(VLOOKUP($F28,DECLARATIONS!$C$5:$F$292,4,FALSE)="","NOT DECLARED",VLOOKUP($F28,DECLARATIONS!$C$5:$F$292,4,FALSE)&amp;LEFT(VLOOKUP($F28,DECLARATIONS!$C$5:$H$292,6,FALSE))))</f>
        <v/>
      </c>
      <c r="F28" s="35"/>
      <c r="G28" s="36"/>
      <c r="H28" s="12" t="str">
        <f>IF(ISNA(VLOOKUP(F28,DECLARATIONS!C$5:D$292,2,FALSE)),"",IF(VLOOKUP(F28,DECLARATIONS!C$5:D$292,2,FALSE)="","NOT DECLARED",VLOOKUP(F28,DECLARATIONS!C$5:D$292,2,FALSE)))</f>
        <v/>
      </c>
      <c r="I28" s="2">
        <f>IF(LOWER(LEFT(G28,1))="n",1,VLOOKUP(G28,ScoringTable!E$2:I$95,5))</f>
        <v>0</v>
      </c>
    </row>
    <row r="29" spans="1:9" ht="13" customHeight="1">
      <c r="A29" s="134" t="s">
        <v>50</v>
      </c>
      <c r="B29" s="133" t="str">
        <f>IF(ISNA(VLOOKUP($F29,DECLARATIONS!C$5:D$292,2,FALSE)),"",IF(VLOOKUP($F29,DECLARATIONS!C$5:D$292,2,FALSE)="","NOT DECLARED",IF(ISNA(_xlfn.TEXTBEFORE(VLOOKUP($F29,DECLARATIONS!C$5:D$292,2,FALSE)," ")),VLOOKUP($F29,DECLARATIONS!C$5:D$292,2,FALSE),_xlfn.TEXTBEFORE(VLOOKUP($F29,DECLARATIONS!C$5:D$292,2,FALSE)," "))))</f>
        <v/>
      </c>
      <c r="C29" s="133" t="str">
        <f>IF(ISNA(VLOOKUP($F29,DECLARATIONS!C$5:D$292,2,FALSE)),"",IF(VLOOKUP($F29,DECLARATIONS!C$5:D$292,2,FALSE)="","NOT DECLARED",IF(ISNA(_xlfn.TEXTAFTER(VLOOKUP($F29,DECLARATIONS!C$5:D$292,2,FALSE)," ")),VLOOKUP($F29,DECLARATIONS!C$5:D$292,2,FALSE),_xlfn.TEXTAFTER(VLOOKUP($F29,DECLARATIONS!C$5:D$292,2,FALSE)," "))))</f>
        <v/>
      </c>
      <c r="D29" s="133" t="str">
        <f>IF(ISNA(VLOOKUP($F29,DECLARATIONS!$C$5:$G$292,5,FALSE)),"",IF(VLOOKUP($F29,DECLARATIONS!$C$5:$G$292,5,FALSE)="","NOT DECLARED",VLOOKUP($F29,DECLARATIONS!$C$5:$G$292,5,FALSE)))</f>
        <v/>
      </c>
      <c r="E29" s="133" t="str">
        <f>IF(ISNA(VLOOKUP($F29,DECLARATIONS!$C$5:$F$292,4,FALSE)),"",IF(VLOOKUP($F29,DECLARATIONS!$C$5:$F$292,4,FALSE)="","NOT DECLARED",VLOOKUP($F29,DECLARATIONS!$C$5:$F$292,4,FALSE)&amp;LEFT(VLOOKUP($F29,DECLARATIONS!$C$5:$H$292,6,FALSE))))</f>
        <v/>
      </c>
      <c r="F29" s="35"/>
      <c r="G29" s="36"/>
      <c r="H29" s="12" t="str">
        <f>IF(ISNA(VLOOKUP(F29,DECLARATIONS!C$5:D$292,2,FALSE)),"",IF(VLOOKUP(F29,DECLARATIONS!C$5:D$292,2,FALSE)="","NOT DECLARED",VLOOKUP(F29,DECLARATIONS!C$5:D$292,2,FALSE)))</f>
        <v/>
      </c>
      <c r="I29" s="2">
        <f>IF(LOWER(LEFT(G29,1))="n",1,VLOOKUP(G29,ScoringTable!E$2:I$95,5))</f>
        <v>0</v>
      </c>
    </row>
    <row r="30" spans="1:9" ht="13" customHeight="1">
      <c r="A30" s="134" t="s">
        <v>50</v>
      </c>
      <c r="B30" s="133" t="str">
        <f>IF(ISNA(VLOOKUP($F30,DECLARATIONS!C$5:D$292,2,FALSE)),"",IF(VLOOKUP($F30,DECLARATIONS!C$5:D$292,2,FALSE)="","NOT DECLARED",IF(ISNA(_xlfn.TEXTBEFORE(VLOOKUP($F30,DECLARATIONS!C$5:D$292,2,FALSE)," ")),VLOOKUP($F30,DECLARATIONS!C$5:D$292,2,FALSE),_xlfn.TEXTBEFORE(VLOOKUP($F30,DECLARATIONS!C$5:D$292,2,FALSE)," "))))</f>
        <v/>
      </c>
      <c r="C30" s="133" t="str">
        <f>IF(ISNA(VLOOKUP($F30,DECLARATIONS!C$5:D$292,2,FALSE)),"",IF(VLOOKUP($F30,DECLARATIONS!C$5:D$292,2,FALSE)="","NOT DECLARED",IF(ISNA(_xlfn.TEXTAFTER(VLOOKUP($F30,DECLARATIONS!C$5:D$292,2,FALSE)," ")),VLOOKUP($F30,DECLARATIONS!C$5:D$292,2,FALSE),_xlfn.TEXTAFTER(VLOOKUP($F30,DECLARATIONS!C$5:D$292,2,FALSE)," "))))</f>
        <v/>
      </c>
      <c r="D30" s="133" t="str">
        <f>IF(ISNA(VLOOKUP($F30,DECLARATIONS!$C$5:$G$292,5,FALSE)),"",IF(VLOOKUP($F30,DECLARATIONS!$C$5:$G$292,5,FALSE)="","NOT DECLARED",VLOOKUP($F30,DECLARATIONS!$C$5:$G$292,5,FALSE)))</f>
        <v/>
      </c>
      <c r="E30" s="133" t="str">
        <f>IF(ISNA(VLOOKUP($F30,DECLARATIONS!$C$5:$F$292,4,FALSE)),"",IF(VLOOKUP($F30,DECLARATIONS!$C$5:$F$292,4,FALSE)="","NOT DECLARED",VLOOKUP($F30,DECLARATIONS!$C$5:$F$292,4,FALSE)&amp;LEFT(VLOOKUP($F30,DECLARATIONS!$C$5:$H$292,6,FALSE))))</f>
        <v/>
      </c>
      <c r="F30" s="35"/>
      <c r="G30" s="36"/>
      <c r="H30" s="12" t="str">
        <f>IF(ISNA(VLOOKUP(F30,DECLARATIONS!C$5:D$292,2,FALSE)),"",IF(VLOOKUP(F30,DECLARATIONS!C$5:D$292,2,FALSE)="","NOT DECLARED",VLOOKUP(F30,DECLARATIONS!C$5:D$292,2,FALSE)))</f>
        <v/>
      </c>
      <c r="I30" s="2">
        <f>IF(LOWER(LEFT(G30,1))="n",1,VLOOKUP(G30,ScoringTable!E$2:I$95,5))</f>
        <v>0</v>
      </c>
    </row>
    <row r="31" spans="1:9" ht="13" customHeight="1">
      <c r="A31" s="134" t="s">
        <v>50</v>
      </c>
      <c r="B31" s="133" t="str">
        <f>IF(ISNA(VLOOKUP($F31,DECLARATIONS!C$5:D$292,2,FALSE)),"",IF(VLOOKUP($F31,DECLARATIONS!C$5:D$292,2,FALSE)="","NOT DECLARED",IF(ISNA(_xlfn.TEXTBEFORE(VLOOKUP($F31,DECLARATIONS!C$5:D$292,2,FALSE)," ")),VLOOKUP($F31,DECLARATIONS!C$5:D$292,2,FALSE),_xlfn.TEXTBEFORE(VLOOKUP($F31,DECLARATIONS!C$5:D$292,2,FALSE)," "))))</f>
        <v/>
      </c>
      <c r="C31" s="133" t="str">
        <f>IF(ISNA(VLOOKUP($F31,DECLARATIONS!C$5:D$292,2,FALSE)),"",IF(VLOOKUP($F31,DECLARATIONS!C$5:D$292,2,FALSE)="","NOT DECLARED",IF(ISNA(_xlfn.TEXTAFTER(VLOOKUP($F31,DECLARATIONS!C$5:D$292,2,FALSE)," ")),VLOOKUP($F31,DECLARATIONS!C$5:D$292,2,FALSE),_xlfn.TEXTAFTER(VLOOKUP($F31,DECLARATIONS!C$5:D$292,2,FALSE)," "))))</f>
        <v/>
      </c>
      <c r="D31" s="133" t="str">
        <f>IF(ISNA(VLOOKUP($F31,DECLARATIONS!$C$5:$G$292,5,FALSE)),"",IF(VLOOKUP($F31,DECLARATIONS!$C$5:$G$292,5,FALSE)="","NOT DECLARED",VLOOKUP($F31,DECLARATIONS!$C$5:$G$292,5,FALSE)))</f>
        <v/>
      </c>
      <c r="E31" s="133" t="str">
        <f>IF(ISNA(VLOOKUP($F31,DECLARATIONS!$C$5:$F$292,4,FALSE)),"",IF(VLOOKUP($F31,DECLARATIONS!$C$5:$F$292,4,FALSE)="","NOT DECLARED",VLOOKUP($F31,DECLARATIONS!$C$5:$F$292,4,FALSE)&amp;LEFT(VLOOKUP($F31,DECLARATIONS!$C$5:$H$292,6,FALSE))))</f>
        <v/>
      </c>
      <c r="F31" s="35"/>
      <c r="G31" s="36"/>
      <c r="H31" s="12" t="str">
        <f>IF(ISNA(VLOOKUP(F31,DECLARATIONS!C$5:D$292,2,FALSE)),"",IF(VLOOKUP(F31,DECLARATIONS!C$5:D$292,2,FALSE)="","NOT DECLARED",VLOOKUP(F31,DECLARATIONS!C$5:D$292,2,FALSE)))</f>
        <v/>
      </c>
      <c r="I31" s="2">
        <f>IF(LOWER(LEFT(G31,1))="n",1,VLOOKUP(G31,ScoringTable!E$2:I$95,5))</f>
        <v>0</v>
      </c>
    </row>
    <row r="32" spans="1:9" ht="13" customHeight="1">
      <c r="A32" s="134" t="s">
        <v>50</v>
      </c>
      <c r="B32" s="133" t="str">
        <f>IF(ISNA(VLOOKUP($F32,DECLARATIONS!C$5:D$292,2,FALSE)),"",IF(VLOOKUP($F32,DECLARATIONS!C$5:D$292,2,FALSE)="","NOT DECLARED",IF(ISNA(_xlfn.TEXTBEFORE(VLOOKUP($F32,DECLARATIONS!C$5:D$292,2,FALSE)," ")),VLOOKUP($F32,DECLARATIONS!C$5:D$292,2,FALSE),_xlfn.TEXTBEFORE(VLOOKUP($F32,DECLARATIONS!C$5:D$292,2,FALSE)," "))))</f>
        <v/>
      </c>
      <c r="C32" s="133" t="str">
        <f>IF(ISNA(VLOOKUP($F32,DECLARATIONS!C$5:D$292,2,FALSE)),"",IF(VLOOKUP($F32,DECLARATIONS!C$5:D$292,2,FALSE)="","NOT DECLARED",IF(ISNA(_xlfn.TEXTAFTER(VLOOKUP($F32,DECLARATIONS!C$5:D$292,2,FALSE)," ")),VLOOKUP($F32,DECLARATIONS!C$5:D$292,2,FALSE),_xlfn.TEXTAFTER(VLOOKUP($F32,DECLARATIONS!C$5:D$292,2,FALSE)," "))))</f>
        <v/>
      </c>
      <c r="D32" s="133" t="str">
        <f>IF(ISNA(VLOOKUP($F32,DECLARATIONS!$C$5:$G$292,5,FALSE)),"",IF(VLOOKUP($F32,DECLARATIONS!$C$5:$G$292,5,FALSE)="","NOT DECLARED",VLOOKUP($F32,DECLARATIONS!$C$5:$G$292,5,FALSE)))</f>
        <v/>
      </c>
      <c r="E32" s="133" t="str">
        <f>IF(ISNA(VLOOKUP($F32,DECLARATIONS!$C$5:$F$292,4,FALSE)),"",IF(VLOOKUP($F32,DECLARATIONS!$C$5:$F$292,4,FALSE)="","NOT DECLARED",VLOOKUP($F32,DECLARATIONS!$C$5:$F$292,4,FALSE)&amp;LEFT(VLOOKUP($F32,DECLARATIONS!$C$5:$H$292,6,FALSE))))</f>
        <v/>
      </c>
      <c r="F32" s="35"/>
      <c r="G32" s="36"/>
      <c r="H32" s="12" t="str">
        <f>IF(ISNA(VLOOKUP(F32,DECLARATIONS!C$5:D$292,2,FALSE)),"",IF(VLOOKUP(F32,DECLARATIONS!C$5:D$292,2,FALSE)="","NOT DECLARED",VLOOKUP(F32,DECLARATIONS!C$5:D$292,2,FALSE)))</f>
        <v/>
      </c>
      <c r="I32" s="2">
        <f>IF(LOWER(LEFT(G32,1))="n",1,VLOOKUP(G32,ScoringTable!E$2:I$95,5))</f>
        <v>0</v>
      </c>
    </row>
    <row r="33" spans="1:9" ht="13" customHeight="1">
      <c r="A33" s="134" t="s">
        <v>50</v>
      </c>
      <c r="B33" s="133" t="str">
        <f>IF(ISNA(VLOOKUP($F33,DECLARATIONS!C$5:D$292,2,FALSE)),"",IF(VLOOKUP($F33,DECLARATIONS!C$5:D$292,2,FALSE)="","NOT DECLARED",IF(ISNA(_xlfn.TEXTBEFORE(VLOOKUP($F33,DECLARATIONS!C$5:D$292,2,FALSE)," ")),VLOOKUP($F33,DECLARATIONS!C$5:D$292,2,FALSE),_xlfn.TEXTBEFORE(VLOOKUP($F33,DECLARATIONS!C$5:D$292,2,FALSE)," "))))</f>
        <v/>
      </c>
      <c r="C33" s="133" t="str">
        <f>IF(ISNA(VLOOKUP($F33,DECLARATIONS!C$5:D$292,2,FALSE)),"",IF(VLOOKUP($F33,DECLARATIONS!C$5:D$292,2,FALSE)="","NOT DECLARED",IF(ISNA(_xlfn.TEXTAFTER(VLOOKUP($F33,DECLARATIONS!C$5:D$292,2,FALSE)," ")),VLOOKUP($F33,DECLARATIONS!C$5:D$292,2,FALSE),_xlfn.TEXTAFTER(VLOOKUP($F33,DECLARATIONS!C$5:D$292,2,FALSE)," "))))</f>
        <v/>
      </c>
      <c r="D33" s="133" t="str">
        <f>IF(ISNA(VLOOKUP($F33,DECLARATIONS!$C$5:$G$292,5,FALSE)),"",IF(VLOOKUP($F33,DECLARATIONS!$C$5:$G$292,5,FALSE)="","NOT DECLARED",VLOOKUP($F33,DECLARATIONS!$C$5:$G$292,5,FALSE)))</f>
        <v/>
      </c>
      <c r="E33" s="133" t="str">
        <f>IF(ISNA(VLOOKUP($F33,DECLARATIONS!$C$5:$F$292,4,FALSE)),"",IF(VLOOKUP($F33,DECLARATIONS!$C$5:$F$292,4,FALSE)="","NOT DECLARED",VLOOKUP($F33,DECLARATIONS!$C$5:$F$292,4,FALSE)&amp;LEFT(VLOOKUP($F33,DECLARATIONS!$C$5:$H$292,6,FALSE))))</f>
        <v/>
      </c>
      <c r="F33" s="35"/>
      <c r="G33" s="36"/>
      <c r="H33" s="12" t="str">
        <f>IF(ISNA(VLOOKUP(F33,DECLARATIONS!C$5:D$292,2,FALSE)),"",IF(VLOOKUP(F33,DECLARATIONS!C$5:D$292,2,FALSE)="","NOT DECLARED",VLOOKUP(F33,DECLARATIONS!C$5:D$292,2,FALSE)))</f>
        <v/>
      </c>
      <c r="I33" s="2">
        <f>IF(LOWER(LEFT(G33,1))="n",1,VLOOKUP(G33,ScoringTable!E$2:I$95,5))</f>
        <v>0</v>
      </c>
    </row>
    <row r="34" spans="1:9" ht="13" customHeight="1">
      <c r="A34" s="134" t="s">
        <v>50</v>
      </c>
      <c r="B34" s="133" t="str">
        <f>IF(ISNA(VLOOKUP($F34,DECLARATIONS!C$5:D$292,2,FALSE)),"",IF(VLOOKUP($F34,DECLARATIONS!C$5:D$292,2,FALSE)="","NOT DECLARED",IF(ISNA(_xlfn.TEXTBEFORE(VLOOKUP($F34,DECLARATIONS!C$5:D$292,2,FALSE)," ")),VLOOKUP($F34,DECLARATIONS!C$5:D$292,2,FALSE),_xlfn.TEXTBEFORE(VLOOKUP($F34,DECLARATIONS!C$5:D$292,2,FALSE)," "))))</f>
        <v/>
      </c>
      <c r="C34" s="133" t="str">
        <f>IF(ISNA(VLOOKUP($F34,DECLARATIONS!C$5:D$292,2,FALSE)),"",IF(VLOOKUP($F34,DECLARATIONS!C$5:D$292,2,FALSE)="","NOT DECLARED",IF(ISNA(_xlfn.TEXTAFTER(VLOOKUP($F34,DECLARATIONS!C$5:D$292,2,FALSE)," ")),VLOOKUP($F34,DECLARATIONS!C$5:D$292,2,FALSE),_xlfn.TEXTAFTER(VLOOKUP($F34,DECLARATIONS!C$5:D$292,2,FALSE)," "))))</f>
        <v/>
      </c>
      <c r="D34" s="133" t="str">
        <f>IF(ISNA(VLOOKUP($F34,DECLARATIONS!$C$5:$G$292,5,FALSE)),"",IF(VLOOKUP($F34,DECLARATIONS!$C$5:$G$292,5,FALSE)="","NOT DECLARED",VLOOKUP($F34,DECLARATIONS!$C$5:$G$292,5,FALSE)))</f>
        <v/>
      </c>
      <c r="E34" s="133" t="str">
        <f>IF(ISNA(VLOOKUP($F34,DECLARATIONS!$C$5:$F$292,4,FALSE)),"",IF(VLOOKUP($F34,DECLARATIONS!$C$5:$F$292,4,FALSE)="","NOT DECLARED",VLOOKUP($F34,DECLARATIONS!$C$5:$F$292,4,FALSE)&amp;LEFT(VLOOKUP($F34,DECLARATIONS!$C$5:$H$292,6,FALSE))))</f>
        <v/>
      </c>
      <c r="F34" s="35"/>
      <c r="G34" s="36"/>
      <c r="H34" s="12" t="str">
        <f>IF(ISNA(VLOOKUP(F34,DECLARATIONS!C$5:D$292,2,FALSE)),"",IF(VLOOKUP(F34,DECLARATIONS!C$5:D$292,2,FALSE)="","NOT DECLARED",VLOOKUP(F34,DECLARATIONS!C$5:D$292,2,FALSE)))</f>
        <v/>
      </c>
      <c r="I34" s="2">
        <f>IF(LOWER(LEFT(G34,1))="n",1,VLOOKUP(G34,ScoringTable!E$2:I$95,5))</f>
        <v>0</v>
      </c>
    </row>
    <row r="35" spans="1:9" ht="13" customHeight="1">
      <c r="A35" s="134" t="s">
        <v>50</v>
      </c>
      <c r="B35" s="133" t="str">
        <f>IF(ISNA(VLOOKUP($F35,DECLARATIONS!C$5:D$292,2,FALSE)),"",IF(VLOOKUP($F35,DECLARATIONS!C$5:D$292,2,FALSE)="","NOT DECLARED",IF(ISNA(_xlfn.TEXTBEFORE(VLOOKUP($F35,DECLARATIONS!C$5:D$292,2,FALSE)," ")),VLOOKUP($F35,DECLARATIONS!C$5:D$292,2,FALSE),_xlfn.TEXTBEFORE(VLOOKUP($F35,DECLARATIONS!C$5:D$292,2,FALSE)," "))))</f>
        <v/>
      </c>
      <c r="C35" s="133" t="str">
        <f>IF(ISNA(VLOOKUP($F35,DECLARATIONS!C$5:D$292,2,FALSE)),"",IF(VLOOKUP($F35,DECLARATIONS!C$5:D$292,2,FALSE)="","NOT DECLARED",IF(ISNA(_xlfn.TEXTAFTER(VLOOKUP($F35,DECLARATIONS!C$5:D$292,2,FALSE)," ")),VLOOKUP($F35,DECLARATIONS!C$5:D$292,2,FALSE),_xlfn.TEXTAFTER(VLOOKUP($F35,DECLARATIONS!C$5:D$292,2,FALSE)," "))))</f>
        <v/>
      </c>
      <c r="D35" s="133" t="str">
        <f>IF(ISNA(VLOOKUP($F35,DECLARATIONS!$C$5:$G$292,5,FALSE)),"",IF(VLOOKUP($F35,DECLARATIONS!$C$5:$G$292,5,FALSE)="","NOT DECLARED",VLOOKUP($F35,DECLARATIONS!$C$5:$G$292,5,FALSE)))</f>
        <v/>
      </c>
      <c r="E35" s="133" t="str">
        <f>IF(ISNA(VLOOKUP($F35,DECLARATIONS!$C$5:$F$292,4,FALSE)),"",IF(VLOOKUP($F35,DECLARATIONS!$C$5:$F$292,4,FALSE)="","NOT DECLARED",VLOOKUP($F35,DECLARATIONS!$C$5:$F$292,4,FALSE)&amp;LEFT(VLOOKUP($F35,DECLARATIONS!$C$5:$H$292,6,FALSE))))</f>
        <v/>
      </c>
      <c r="F35" s="35"/>
      <c r="G35" s="36"/>
      <c r="H35" s="12" t="str">
        <f>IF(ISNA(VLOOKUP(F35,DECLARATIONS!C$5:D$292,2,FALSE)),"",IF(VLOOKUP(F35,DECLARATIONS!C$5:D$292,2,FALSE)="","NOT DECLARED",VLOOKUP(F35,DECLARATIONS!C$5:D$292,2,FALSE)))</f>
        <v/>
      </c>
      <c r="I35" s="2">
        <f>IF(LOWER(LEFT(G35,1))="n",1,VLOOKUP(G35,ScoringTable!E$2:I$95,5))</f>
        <v>0</v>
      </c>
    </row>
    <row r="36" spans="1:9" ht="13" customHeight="1">
      <c r="A36" s="134" t="s">
        <v>50</v>
      </c>
      <c r="B36" s="133" t="str">
        <f>IF(ISNA(VLOOKUP($F36,DECLARATIONS!C$5:D$292,2,FALSE)),"",IF(VLOOKUP($F36,DECLARATIONS!C$5:D$292,2,FALSE)="","NOT DECLARED",IF(ISNA(_xlfn.TEXTBEFORE(VLOOKUP($F36,DECLARATIONS!C$5:D$292,2,FALSE)," ")),VLOOKUP($F36,DECLARATIONS!C$5:D$292,2,FALSE),_xlfn.TEXTBEFORE(VLOOKUP($F36,DECLARATIONS!C$5:D$292,2,FALSE)," "))))</f>
        <v/>
      </c>
      <c r="C36" s="133" t="str">
        <f>IF(ISNA(VLOOKUP($F36,DECLARATIONS!C$5:D$292,2,FALSE)),"",IF(VLOOKUP($F36,DECLARATIONS!C$5:D$292,2,FALSE)="","NOT DECLARED",IF(ISNA(_xlfn.TEXTAFTER(VLOOKUP($F36,DECLARATIONS!C$5:D$292,2,FALSE)," ")),VLOOKUP($F36,DECLARATIONS!C$5:D$292,2,FALSE),_xlfn.TEXTAFTER(VLOOKUP($F36,DECLARATIONS!C$5:D$292,2,FALSE)," "))))</f>
        <v/>
      </c>
      <c r="D36" s="133" t="str">
        <f>IF(ISNA(VLOOKUP($F36,DECLARATIONS!$C$5:$G$292,5,FALSE)),"",IF(VLOOKUP($F36,DECLARATIONS!$C$5:$G$292,5,FALSE)="","NOT DECLARED",VLOOKUP($F36,DECLARATIONS!$C$5:$G$292,5,FALSE)))</f>
        <v/>
      </c>
      <c r="E36" s="133" t="str">
        <f>IF(ISNA(VLOOKUP($F36,DECLARATIONS!$C$5:$F$292,4,FALSE)),"",IF(VLOOKUP($F36,DECLARATIONS!$C$5:$F$292,4,FALSE)="","NOT DECLARED",VLOOKUP($F36,DECLARATIONS!$C$5:$F$292,4,FALSE)&amp;LEFT(VLOOKUP($F36,DECLARATIONS!$C$5:$H$292,6,FALSE))))</f>
        <v/>
      </c>
      <c r="F36" s="35"/>
      <c r="G36" s="36"/>
      <c r="H36" s="12" t="str">
        <f>IF(ISNA(VLOOKUP(F36,DECLARATIONS!C$5:D$292,2,FALSE)),"",IF(VLOOKUP(F36,DECLARATIONS!C$5:D$292,2,FALSE)="","NOT DECLARED",VLOOKUP(F36,DECLARATIONS!C$5:D$292,2,FALSE)))</f>
        <v/>
      </c>
      <c r="I36" s="2">
        <f>IF(LOWER(LEFT(G36,1))="n",1,VLOOKUP(G36,ScoringTable!E$2:I$95,5))</f>
        <v>0</v>
      </c>
    </row>
    <row r="37" spans="1:9" ht="13" customHeight="1">
      <c r="A37" s="134" t="s">
        <v>50</v>
      </c>
      <c r="B37" s="133" t="str">
        <f>IF(ISNA(VLOOKUP($F37,DECLARATIONS!C$5:D$292,2,FALSE)),"",IF(VLOOKUP($F37,DECLARATIONS!C$5:D$292,2,FALSE)="","NOT DECLARED",IF(ISNA(_xlfn.TEXTBEFORE(VLOOKUP($F37,DECLARATIONS!C$5:D$292,2,FALSE)," ")),VLOOKUP($F37,DECLARATIONS!C$5:D$292,2,FALSE),_xlfn.TEXTBEFORE(VLOOKUP($F37,DECLARATIONS!C$5:D$292,2,FALSE)," "))))</f>
        <v/>
      </c>
      <c r="C37" s="133" t="str">
        <f>IF(ISNA(VLOOKUP($F37,DECLARATIONS!C$5:D$292,2,FALSE)),"",IF(VLOOKUP($F37,DECLARATIONS!C$5:D$292,2,FALSE)="","NOT DECLARED",IF(ISNA(_xlfn.TEXTAFTER(VLOOKUP($F37,DECLARATIONS!C$5:D$292,2,FALSE)," ")),VLOOKUP($F37,DECLARATIONS!C$5:D$292,2,FALSE),_xlfn.TEXTAFTER(VLOOKUP($F37,DECLARATIONS!C$5:D$292,2,FALSE)," "))))</f>
        <v/>
      </c>
      <c r="D37" s="133" t="str">
        <f>IF(ISNA(VLOOKUP($F37,DECLARATIONS!$C$5:$G$292,5,FALSE)),"",IF(VLOOKUP($F37,DECLARATIONS!$C$5:$G$292,5,FALSE)="","NOT DECLARED",VLOOKUP($F37,DECLARATIONS!$C$5:$G$292,5,FALSE)))</f>
        <v/>
      </c>
      <c r="E37" s="133" t="str">
        <f>IF(ISNA(VLOOKUP($F37,DECLARATIONS!$C$5:$F$292,4,FALSE)),"",IF(VLOOKUP($F37,DECLARATIONS!$C$5:$F$292,4,FALSE)="","NOT DECLARED",VLOOKUP($F37,DECLARATIONS!$C$5:$F$292,4,FALSE)&amp;LEFT(VLOOKUP($F37,DECLARATIONS!$C$5:$H$292,6,FALSE))))</f>
        <v/>
      </c>
      <c r="F37" s="35"/>
      <c r="G37" s="36"/>
      <c r="H37" s="12" t="str">
        <f>IF(ISNA(VLOOKUP(F37,DECLARATIONS!C$5:D$292,2,FALSE)),"",IF(VLOOKUP(F37,DECLARATIONS!C$5:D$292,2,FALSE)="","NOT DECLARED",VLOOKUP(F37,DECLARATIONS!C$5:D$292,2,FALSE)))</f>
        <v/>
      </c>
      <c r="I37" s="2">
        <f>IF(LOWER(LEFT(G37,1))="n",1,VLOOKUP(G37,ScoringTable!E$2:I$95,5))</f>
        <v>0</v>
      </c>
    </row>
    <row r="38" spans="1:9" ht="13" customHeight="1">
      <c r="A38" s="134" t="s">
        <v>50</v>
      </c>
      <c r="B38" s="133" t="str">
        <f>IF(ISNA(VLOOKUP($F38,DECLARATIONS!C$5:D$292,2,FALSE)),"",IF(VLOOKUP($F38,DECLARATIONS!C$5:D$292,2,FALSE)="","NOT DECLARED",IF(ISNA(_xlfn.TEXTBEFORE(VLOOKUP($F38,DECLARATIONS!C$5:D$292,2,FALSE)," ")),VLOOKUP($F38,DECLARATIONS!C$5:D$292,2,FALSE),_xlfn.TEXTBEFORE(VLOOKUP($F38,DECLARATIONS!C$5:D$292,2,FALSE)," "))))</f>
        <v/>
      </c>
      <c r="C38" s="133" t="str">
        <f>IF(ISNA(VLOOKUP($F38,DECLARATIONS!C$5:D$292,2,FALSE)),"",IF(VLOOKUP($F38,DECLARATIONS!C$5:D$292,2,FALSE)="","NOT DECLARED",IF(ISNA(_xlfn.TEXTAFTER(VLOOKUP($F38,DECLARATIONS!C$5:D$292,2,FALSE)," ")),VLOOKUP($F38,DECLARATIONS!C$5:D$292,2,FALSE),_xlfn.TEXTAFTER(VLOOKUP($F38,DECLARATIONS!C$5:D$292,2,FALSE)," "))))</f>
        <v/>
      </c>
      <c r="D38" s="133" t="str">
        <f>IF(ISNA(VLOOKUP($F38,DECLARATIONS!$C$5:$G$292,5,FALSE)),"",IF(VLOOKUP($F38,DECLARATIONS!$C$5:$G$292,5,FALSE)="","NOT DECLARED",VLOOKUP($F38,DECLARATIONS!$C$5:$G$292,5,FALSE)))</f>
        <v/>
      </c>
      <c r="E38" s="133" t="str">
        <f>IF(ISNA(VLOOKUP($F38,DECLARATIONS!$C$5:$F$292,4,FALSE)),"",IF(VLOOKUP($F38,DECLARATIONS!$C$5:$F$292,4,FALSE)="","NOT DECLARED",VLOOKUP($F38,DECLARATIONS!$C$5:$F$292,4,FALSE)&amp;LEFT(VLOOKUP($F38,DECLARATIONS!$C$5:$H$292,6,FALSE))))</f>
        <v/>
      </c>
      <c r="F38" s="35"/>
      <c r="G38" s="36"/>
      <c r="H38" s="12" t="str">
        <f>IF(ISNA(VLOOKUP(F38,DECLARATIONS!C$5:D$292,2,FALSE)),"",IF(VLOOKUP(F38,DECLARATIONS!C$5:D$292,2,FALSE)="","NOT DECLARED",VLOOKUP(F38,DECLARATIONS!C$5:D$292,2,FALSE)))</f>
        <v/>
      </c>
      <c r="I38" s="2">
        <f>IF(LOWER(LEFT(G38,1))="n",1,VLOOKUP(G38,ScoringTable!E$2:I$95,5))</f>
        <v>0</v>
      </c>
    </row>
    <row r="39" spans="1:9" ht="13" customHeight="1">
      <c r="A39" s="134" t="s">
        <v>50</v>
      </c>
      <c r="B39" s="133" t="str">
        <f>IF(ISNA(VLOOKUP($F39,DECLARATIONS!C$5:D$292,2,FALSE)),"",IF(VLOOKUP($F39,DECLARATIONS!C$5:D$292,2,FALSE)="","NOT DECLARED",IF(ISNA(_xlfn.TEXTBEFORE(VLOOKUP($F39,DECLARATIONS!C$5:D$292,2,FALSE)," ")),VLOOKUP($F39,DECLARATIONS!C$5:D$292,2,FALSE),_xlfn.TEXTBEFORE(VLOOKUP($F39,DECLARATIONS!C$5:D$292,2,FALSE)," "))))</f>
        <v/>
      </c>
      <c r="C39" s="133" t="str">
        <f>IF(ISNA(VLOOKUP($F39,DECLARATIONS!C$5:D$292,2,FALSE)),"",IF(VLOOKUP($F39,DECLARATIONS!C$5:D$292,2,FALSE)="","NOT DECLARED",IF(ISNA(_xlfn.TEXTAFTER(VLOOKUP($F39,DECLARATIONS!C$5:D$292,2,FALSE)," ")),VLOOKUP($F39,DECLARATIONS!C$5:D$292,2,FALSE),_xlfn.TEXTAFTER(VLOOKUP($F39,DECLARATIONS!C$5:D$292,2,FALSE)," "))))</f>
        <v/>
      </c>
      <c r="D39" s="133" t="str">
        <f>IF(ISNA(VLOOKUP($F39,DECLARATIONS!$C$5:$G$292,5,FALSE)),"",IF(VLOOKUP($F39,DECLARATIONS!$C$5:$G$292,5,FALSE)="","NOT DECLARED",VLOOKUP($F39,DECLARATIONS!$C$5:$G$292,5,FALSE)))</f>
        <v/>
      </c>
      <c r="E39" s="133" t="str">
        <f>IF(ISNA(VLOOKUP($F39,DECLARATIONS!$C$5:$F$292,4,FALSE)),"",IF(VLOOKUP($F39,DECLARATIONS!$C$5:$F$292,4,FALSE)="","NOT DECLARED",VLOOKUP($F39,DECLARATIONS!$C$5:$F$292,4,FALSE)&amp;LEFT(VLOOKUP($F39,DECLARATIONS!$C$5:$H$292,6,FALSE))))</f>
        <v/>
      </c>
      <c r="F39" s="35"/>
      <c r="G39" s="36"/>
      <c r="H39" s="12" t="str">
        <f>IF(ISNA(VLOOKUP(F39,DECLARATIONS!C$5:D$292,2,FALSE)),"",IF(VLOOKUP(F39,DECLARATIONS!C$5:D$292,2,FALSE)="","NOT DECLARED",VLOOKUP(F39,DECLARATIONS!C$5:D$292,2,FALSE)))</f>
        <v/>
      </c>
      <c r="I39" s="2">
        <f>IF(LOWER(LEFT(G39,1))="n",1,VLOOKUP(G39,ScoringTable!E$2:I$95,5))</f>
        <v>0</v>
      </c>
    </row>
    <row r="40" spans="1:9" ht="13" customHeight="1">
      <c r="A40" s="134" t="s">
        <v>50</v>
      </c>
      <c r="B40" s="133" t="str">
        <f>IF(ISNA(VLOOKUP($F40,DECLARATIONS!C$5:D$292,2,FALSE)),"",IF(VLOOKUP($F40,DECLARATIONS!C$5:D$292,2,FALSE)="","NOT DECLARED",IF(ISNA(_xlfn.TEXTBEFORE(VLOOKUP($F40,DECLARATIONS!C$5:D$292,2,FALSE)," ")),VLOOKUP($F40,DECLARATIONS!C$5:D$292,2,FALSE),_xlfn.TEXTBEFORE(VLOOKUP($F40,DECLARATIONS!C$5:D$292,2,FALSE)," "))))</f>
        <v/>
      </c>
      <c r="C40" s="133" t="str">
        <f>IF(ISNA(VLOOKUP($F40,DECLARATIONS!C$5:D$292,2,FALSE)),"",IF(VLOOKUP($F40,DECLARATIONS!C$5:D$292,2,FALSE)="","NOT DECLARED",IF(ISNA(_xlfn.TEXTAFTER(VLOOKUP($F40,DECLARATIONS!C$5:D$292,2,FALSE)," ")),VLOOKUP($F40,DECLARATIONS!C$5:D$292,2,FALSE),_xlfn.TEXTAFTER(VLOOKUP($F40,DECLARATIONS!C$5:D$292,2,FALSE)," "))))</f>
        <v/>
      </c>
      <c r="D40" s="133" t="str">
        <f>IF(ISNA(VLOOKUP($F40,DECLARATIONS!$C$5:$G$292,5,FALSE)),"",IF(VLOOKUP($F40,DECLARATIONS!$C$5:$G$292,5,FALSE)="","NOT DECLARED",VLOOKUP($F40,DECLARATIONS!$C$5:$G$292,5,FALSE)))</f>
        <v/>
      </c>
      <c r="E40" s="133" t="str">
        <f>IF(ISNA(VLOOKUP($F40,DECLARATIONS!$C$5:$F$292,4,FALSE)),"",IF(VLOOKUP($F40,DECLARATIONS!$C$5:$F$292,4,FALSE)="","NOT DECLARED",VLOOKUP($F40,DECLARATIONS!$C$5:$F$292,4,FALSE)&amp;LEFT(VLOOKUP($F40,DECLARATIONS!$C$5:$H$292,6,FALSE))))</f>
        <v/>
      </c>
      <c r="F40" s="35"/>
      <c r="G40" s="36"/>
      <c r="H40" s="12" t="str">
        <f>IF(ISNA(VLOOKUP(F40,DECLARATIONS!C$5:D$292,2,FALSE)),"",IF(VLOOKUP(F40,DECLARATIONS!C$5:D$292,2,FALSE)="","NOT DECLARED",VLOOKUP(F40,DECLARATIONS!C$5:D$292,2,FALSE)))</f>
        <v/>
      </c>
      <c r="I40" s="2">
        <f>IF(LOWER(LEFT(G40,1))="n",1,VLOOKUP(G40,ScoringTable!E$2:I$95,5))</f>
        <v>0</v>
      </c>
    </row>
    <row r="41" spans="1:9" ht="13" customHeight="1">
      <c r="A41" s="134" t="s">
        <v>50</v>
      </c>
      <c r="B41" s="133" t="str">
        <f>IF(ISNA(VLOOKUP($F41,DECLARATIONS!C$5:D$292,2,FALSE)),"",IF(VLOOKUP($F41,DECLARATIONS!C$5:D$292,2,FALSE)="","NOT DECLARED",IF(ISNA(_xlfn.TEXTBEFORE(VLOOKUP($F41,DECLARATIONS!C$5:D$292,2,FALSE)," ")),VLOOKUP($F41,DECLARATIONS!C$5:D$292,2,FALSE),_xlfn.TEXTBEFORE(VLOOKUP($F41,DECLARATIONS!C$5:D$292,2,FALSE)," "))))</f>
        <v/>
      </c>
      <c r="C41" s="133" t="str">
        <f>IF(ISNA(VLOOKUP($F41,DECLARATIONS!C$5:D$292,2,FALSE)),"",IF(VLOOKUP($F41,DECLARATIONS!C$5:D$292,2,FALSE)="","NOT DECLARED",IF(ISNA(_xlfn.TEXTAFTER(VLOOKUP($F41,DECLARATIONS!C$5:D$292,2,FALSE)," ")),VLOOKUP($F41,DECLARATIONS!C$5:D$292,2,FALSE),_xlfn.TEXTAFTER(VLOOKUP($F41,DECLARATIONS!C$5:D$292,2,FALSE)," "))))</f>
        <v/>
      </c>
      <c r="D41" s="133" t="str">
        <f>IF(ISNA(VLOOKUP($F41,DECLARATIONS!$C$5:$G$292,5,FALSE)),"",IF(VLOOKUP($F41,DECLARATIONS!$C$5:$G$292,5,FALSE)="","NOT DECLARED",VLOOKUP($F41,DECLARATIONS!$C$5:$G$292,5,FALSE)))</f>
        <v/>
      </c>
      <c r="E41" s="133" t="str">
        <f>IF(ISNA(VLOOKUP($F41,DECLARATIONS!$C$5:$F$292,4,FALSE)),"",IF(VLOOKUP($F41,DECLARATIONS!$C$5:$F$292,4,FALSE)="","NOT DECLARED",VLOOKUP($F41,DECLARATIONS!$C$5:$F$292,4,FALSE)&amp;LEFT(VLOOKUP($F41,DECLARATIONS!$C$5:$H$292,6,FALSE))))</f>
        <v/>
      </c>
      <c r="F41" s="35"/>
      <c r="G41" s="36"/>
      <c r="H41" s="12" t="str">
        <f>IF(ISNA(VLOOKUP(F41,DECLARATIONS!C$5:D$292,2,FALSE)),"",IF(VLOOKUP(F41,DECLARATIONS!C$5:D$292,2,FALSE)="","NOT DECLARED",VLOOKUP(F41,DECLARATIONS!C$5:D$292,2,FALSE)))</f>
        <v/>
      </c>
      <c r="I41" s="2">
        <f>IF(LOWER(LEFT(G41,1))="n",1,VLOOKUP(G41,ScoringTable!E$2:I$95,5))</f>
        <v>0</v>
      </c>
    </row>
    <row r="42" spans="1:9" ht="13" customHeight="1">
      <c r="A42" s="134" t="s">
        <v>50</v>
      </c>
      <c r="B42" s="133" t="str">
        <f>IF(ISNA(VLOOKUP($F42,DECLARATIONS!C$5:D$292,2,FALSE)),"",IF(VLOOKUP($F42,DECLARATIONS!C$5:D$292,2,FALSE)="","NOT DECLARED",IF(ISNA(_xlfn.TEXTBEFORE(VLOOKUP($F42,DECLARATIONS!C$5:D$292,2,FALSE)," ")),VLOOKUP($F42,DECLARATIONS!C$5:D$292,2,FALSE),_xlfn.TEXTBEFORE(VLOOKUP($F42,DECLARATIONS!C$5:D$292,2,FALSE)," "))))</f>
        <v/>
      </c>
      <c r="C42" s="133" t="str">
        <f>IF(ISNA(VLOOKUP($F42,DECLARATIONS!C$5:D$292,2,FALSE)),"",IF(VLOOKUP($F42,DECLARATIONS!C$5:D$292,2,FALSE)="","NOT DECLARED",IF(ISNA(_xlfn.TEXTAFTER(VLOOKUP($F42,DECLARATIONS!C$5:D$292,2,FALSE)," ")),VLOOKUP($F42,DECLARATIONS!C$5:D$292,2,FALSE),_xlfn.TEXTAFTER(VLOOKUP($F42,DECLARATIONS!C$5:D$292,2,FALSE)," "))))</f>
        <v/>
      </c>
      <c r="D42" s="133" t="str">
        <f>IF(ISNA(VLOOKUP($F42,DECLARATIONS!$C$5:$G$292,5,FALSE)),"",IF(VLOOKUP($F42,DECLARATIONS!$C$5:$G$292,5,FALSE)="","NOT DECLARED",VLOOKUP($F42,DECLARATIONS!$C$5:$G$292,5,FALSE)))</f>
        <v/>
      </c>
      <c r="E42" s="133" t="str">
        <f>IF(ISNA(VLOOKUP($F42,DECLARATIONS!$C$5:$F$292,4,FALSE)),"",IF(VLOOKUP($F42,DECLARATIONS!$C$5:$F$292,4,FALSE)="","NOT DECLARED",VLOOKUP($F42,DECLARATIONS!$C$5:$F$292,4,FALSE)&amp;LEFT(VLOOKUP($F42,DECLARATIONS!$C$5:$H$292,6,FALSE))))</f>
        <v/>
      </c>
      <c r="F42" s="35"/>
      <c r="G42" s="36"/>
      <c r="H42" s="12" t="str">
        <f>IF(ISNA(VLOOKUP(F42,DECLARATIONS!C$5:D$292,2,FALSE)),"",IF(VLOOKUP(F42,DECLARATIONS!C$5:D$292,2,FALSE)="","NOT DECLARED",VLOOKUP(F42,DECLARATIONS!C$5:D$292,2,FALSE)))</f>
        <v/>
      </c>
      <c r="I42" s="2">
        <f>IF(LOWER(LEFT(G42,1))="n",1,VLOOKUP(G42,ScoringTable!E$2:I$95,5))</f>
        <v>0</v>
      </c>
    </row>
    <row r="43" spans="1:9" ht="13" customHeight="1">
      <c r="A43" s="134" t="s">
        <v>50</v>
      </c>
      <c r="B43" s="133" t="str">
        <f>IF(ISNA(VLOOKUP($F43,DECLARATIONS!C$5:D$292,2,FALSE)),"",IF(VLOOKUP($F43,DECLARATIONS!C$5:D$292,2,FALSE)="","NOT DECLARED",IF(ISNA(_xlfn.TEXTBEFORE(VLOOKUP($F43,DECLARATIONS!C$5:D$292,2,FALSE)," ")),VLOOKUP($F43,DECLARATIONS!C$5:D$292,2,FALSE),_xlfn.TEXTBEFORE(VLOOKUP($F43,DECLARATIONS!C$5:D$292,2,FALSE)," "))))</f>
        <v/>
      </c>
      <c r="C43" s="133" t="str">
        <f>IF(ISNA(VLOOKUP($F43,DECLARATIONS!C$5:D$292,2,FALSE)),"",IF(VLOOKUP($F43,DECLARATIONS!C$5:D$292,2,FALSE)="","NOT DECLARED",IF(ISNA(_xlfn.TEXTAFTER(VLOOKUP($F43,DECLARATIONS!C$5:D$292,2,FALSE)," ")),VLOOKUP($F43,DECLARATIONS!C$5:D$292,2,FALSE),_xlfn.TEXTAFTER(VLOOKUP($F43,DECLARATIONS!C$5:D$292,2,FALSE)," "))))</f>
        <v/>
      </c>
      <c r="D43" s="133" t="str">
        <f>IF(ISNA(VLOOKUP($F43,DECLARATIONS!$C$5:$G$292,5,FALSE)),"",IF(VLOOKUP($F43,DECLARATIONS!$C$5:$G$292,5,FALSE)="","NOT DECLARED",VLOOKUP($F43,DECLARATIONS!$C$5:$G$292,5,FALSE)))</f>
        <v/>
      </c>
      <c r="E43" s="133" t="str">
        <f>IF(ISNA(VLOOKUP($F43,DECLARATIONS!$C$5:$F$292,4,FALSE)),"",IF(VLOOKUP($F43,DECLARATIONS!$C$5:$F$292,4,FALSE)="","NOT DECLARED",VLOOKUP($F43,DECLARATIONS!$C$5:$F$292,4,FALSE)&amp;LEFT(VLOOKUP($F43,DECLARATIONS!$C$5:$H$292,6,FALSE))))</f>
        <v/>
      </c>
      <c r="F43" s="35"/>
      <c r="G43" s="36"/>
      <c r="H43" s="12" t="str">
        <f>IF(ISNA(VLOOKUP(F43,DECLARATIONS!C$5:D$292,2,FALSE)),"",IF(VLOOKUP(F43,DECLARATIONS!C$5:D$292,2,FALSE)="","NOT DECLARED",VLOOKUP(F43,DECLARATIONS!C$5:D$292,2,FALSE)))</f>
        <v/>
      </c>
      <c r="I43" s="2">
        <f>IF(LOWER(LEFT(G43,1))="n",1,VLOOKUP(G43,ScoringTable!E$2:I$95,5))</f>
        <v>0</v>
      </c>
    </row>
    <row r="44" spans="1:9" ht="13" customHeight="1">
      <c r="A44" s="134" t="s">
        <v>50</v>
      </c>
      <c r="B44" s="133" t="str">
        <f>IF(ISNA(VLOOKUP($F44,DECLARATIONS!C$5:D$292,2,FALSE)),"",IF(VLOOKUP($F44,DECLARATIONS!C$5:D$292,2,FALSE)="","NOT DECLARED",IF(ISNA(_xlfn.TEXTBEFORE(VLOOKUP($F44,DECLARATIONS!C$5:D$292,2,FALSE)," ")),VLOOKUP($F44,DECLARATIONS!C$5:D$292,2,FALSE),_xlfn.TEXTBEFORE(VLOOKUP($F44,DECLARATIONS!C$5:D$292,2,FALSE)," "))))</f>
        <v/>
      </c>
      <c r="C44" s="133" t="str">
        <f>IF(ISNA(VLOOKUP($F44,DECLARATIONS!C$5:D$292,2,FALSE)),"",IF(VLOOKUP($F44,DECLARATIONS!C$5:D$292,2,FALSE)="","NOT DECLARED",IF(ISNA(_xlfn.TEXTAFTER(VLOOKUP($F44,DECLARATIONS!C$5:D$292,2,FALSE)," ")),VLOOKUP($F44,DECLARATIONS!C$5:D$292,2,FALSE),_xlfn.TEXTAFTER(VLOOKUP($F44,DECLARATIONS!C$5:D$292,2,FALSE)," "))))</f>
        <v/>
      </c>
      <c r="D44" s="133" t="str">
        <f>IF(ISNA(VLOOKUP($F44,DECLARATIONS!$C$5:$G$292,5,FALSE)),"",IF(VLOOKUP($F44,DECLARATIONS!$C$5:$G$292,5,FALSE)="","NOT DECLARED",VLOOKUP($F44,DECLARATIONS!$C$5:$G$292,5,FALSE)))</f>
        <v/>
      </c>
      <c r="E44" s="133" t="str">
        <f>IF(ISNA(VLOOKUP($F44,DECLARATIONS!$C$5:$F$292,4,FALSE)),"",IF(VLOOKUP($F44,DECLARATIONS!$C$5:$F$292,4,FALSE)="","NOT DECLARED",VLOOKUP($F44,DECLARATIONS!$C$5:$F$292,4,FALSE)&amp;LEFT(VLOOKUP($F44,DECLARATIONS!$C$5:$H$292,6,FALSE))))</f>
        <v/>
      </c>
      <c r="F44" s="35"/>
      <c r="G44" s="36"/>
      <c r="H44" s="12" t="str">
        <f>IF(ISNA(VLOOKUP(F44,DECLARATIONS!C$5:D$292,2,FALSE)),"",IF(VLOOKUP(F44,DECLARATIONS!C$5:D$292,2,FALSE)="","NOT DECLARED",VLOOKUP(F44,DECLARATIONS!C$5:D$292,2,FALSE)))</f>
        <v/>
      </c>
      <c r="I44" s="2">
        <f>IF(LOWER(LEFT(G44,1))="n",1,VLOOKUP(G44,ScoringTable!E$2:I$95,5))</f>
        <v>0</v>
      </c>
    </row>
    <row r="45" spans="1:9" ht="13" customHeight="1">
      <c r="A45" s="134" t="s">
        <v>50</v>
      </c>
      <c r="B45" s="133" t="str">
        <f>IF(ISNA(VLOOKUP($F45,DECLARATIONS!C$5:D$292,2,FALSE)),"",IF(VLOOKUP($F45,DECLARATIONS!C$5:D$292,2,FALSE)="","NOT DECLARED",IF(ISNA(_xlfn.TEXTBEFORE(VLOOKUP($F45,DECLARATIONS!C$5:D$292,2,FALSE)," ")),VLOOKUP($F45,DECLARATIONS!C$5:D$292,2,FALSE),_xlfn.TEXTBEFORE(VLOOKUP($F45,DECLARATIONS!C$5:D$292,2,FALSE)," "))))</f>
        <v/>
      </c>
      <c r="C45" s="133" t="str">
        <f>IF(ISNA(VLOOKUP($F45,DECLARATIONS!C$5:D$292,2,FALSE)),"",IF(VLOOKUP($F45,DECLARATIONS!C$5:D$292,2,FALSE)="","NOT DECLARED",IF(ISNA(_xlfn.TEXTAFTER(VLOOKUP($F45,DECLARATIONS!C$5:D$292,2,FALSE)," ")),VLOOKUP($F45,DECLARATIONS!C$5:D$292,2,FALSE),_xlfn.TEXTAFTER(VLOOKUP($F45,DECLARATIONS!C$5:D$292,2,FALSE)," "))))</f>
        <v/>
      </c>
      <c r="D45" s="133" t="str">
        <f>IF(ISNA(VLOOKUP($F45,DECLARATIONS!$C$5:$G$292,5,FALSE)),"",IF(VLOOKUP($F45,DECLARATIONS!$C$5:$G$292,5,FALSE)="","NOT DECLARED",VLOOKUP($F45,DECLARATIONS!$C$5:$G$292,5,FALSE)))</f>
        <v/>
      </c>
      <c r="E45" s="133" t="str">
        <f>IF(ISNA(VLOOKUP($F45,DECLARATIONS!$C$5:$F$292,4,FALSE)),"",IF(VLOOKUP($F45,DECLARATIONS!$C$5:$F$292,4,FALSE)="","NOT DECLARED",VLOOKUP($F45,DECLARATIONS!$C$5:$F$292,4,FALSE)&amp;LEFT(VLOOKUP($F45,DECLARATIONS!$C$5:$H$292,6,FALSE))))</f>
        <v/>
      </c>
      <c r="F45" s="35"/>
      <c r="G45" s="36"/>
      <c r="H45" s="12" t="str">
        <f>IF(ISNA(VLOOKUP(F45,DECLARATIONS!C$5:D$292,2,FALSE)),"",IF(VLOOKUP(F45,DECLARATIONS!C$5:D$292,2,FALSE)="","NOT DECLARED",VLOOKUP(F45,DECLARATIONS!C$5:D$292,2,FALSE)))</f>
        <v/>
      </c>
      <c r="I45" s="2">
        <f>IF(LOWER(LEFT(G45,1))="n",1,VLOOKUP(G45,ScoringTable!E$2:I$95,5))</f>
        <v>0</v>
      </c>
    </row>
    <row r="46" spans="1:9" ht="13" customHeight="1">
      <c r="A46" s="134" t="s">
        <v>50</v>
      </c>
      <c r="B46" s="133" t="str">
        <f>IF(ISNA(VLOOKUP($F46,DECLARATIONS!C$5:D$292,2,FALSE)),"",IF(VLOOKUP($F46,DECLARATIONS!C$5:D$292,2,FALSE)="","NOT DECLARED",IF(ISNA(_xlfn.TEXTBEFORE(VLOOKUP($F46,DECLARATIONS!C$5:D$292,2,FALSE)," ")),VLOOKUP($F46,DECLARATIONS!C$5:D$292,2,FALSE),_xlfn.TEXTBEFORE(VLOOKUP($F46,DECLARATIONS!C$5:D$292,2,FALSE)," "))))</f>
        <v/>
      </c>
      <c r="C46" s="133" t="str">
        <f>IF(ISNA(VLOOKUP($F46,DECLARATIONS!C$5:D$292,2,FALSE)),"",IF(VLOOKUP($F46,DECLARATIONS!C$5:D$292,2,FALSE)="","NOT DECLARED",IF(ISNA(_xlfn.TEXTAFTER(VLOOKUP($F46,DECLARATIONS!C$5:D$292,2,FALSE)," ")),VLOOKUP($F46,DECLARATIONS!C$5:D$292,2,FALSE),_xlfn.TEXTAFTER(VLOOKUP($F46,DECLARATIONS!C$5:D$292,2,FALSE)," "))))</f>
        <v/>
      </c>
      <c r="D46" s="133" t="str">
        <f>IF(ISNA(VLOOKUP($F46,DECLARATIONS!$C$5:$G$292,5,FALSE)),"",IF(VLOOKUP($F46,DECLARATIONS!$C$5:$G$292,5,FALSE)="","NOT DECLARED",VLOOKUP($F46,DECLARATIONS!$C$5:$G$292,5,FALSE)))</f>
        <v/>
      </c>
      <c r="E46" s="133" t="str">
        <f>IF(ISNA(VLOOKUP($F46,DECLARATIONS!$C$5:$F$292,4,FALSE)),"",IF(VLOOKUP($F46,DECLARATIONS!$C$5:$F$292,4,FALSE)="","NOT DECLARED",VLOOKUP($F46,DECLARATIONS!$C$5:$F$292,4,FALSE)&amp;LEFT(VLOOKUP($F46,DECLARATIONS!$C$5:$H$292,6,FALSE))))</f>
        <v/>
      </c>
      <c r="F46" s="35"/>
      <c r="G46" s="36"/>
      <c r="H46" s="12" t="str">
        <f>IF(ISNA(VLOOKUP(F46,DECLARATIONS!C$5:D$292,2,FALSE)),"",IF(VLOOKUP(F46,DECLARATIONS!C$5:D$292,2,FALSE)="","NOT DECLARED",VLOOKUP(F46,DECLARATIONS!C$5:D$292,2,FALSE)))</f>
        <v/>
      </c>
      <c r="I46" s="2">
        <f>IF(LOWER(LEFT(G46,1))="n",1,VLOOKUP(G46,ScoringTable!E$2:I$95,5))</f>
        <v>0</v>
      </c>
    </row>
    <row r="47" spans="1:9" ht="13" customHeight="1">
      <c r="A47" s="134" t="s">
        <v>50</v>
      </c>
      <c r="B47" s="133" t="str">
        <f>IF(ISNA(VLOOKUP($F47,DECLARATIONS!C$5:D$292,2,FALSE)),"",IF(VLOOKUP($F47,DECLARATIONS!C$5:D$292,2,FALSE)="","NOT DECLARED",IF(ISNA(_xlfn.TEXTBEFORE(VLOOKUP($F47,DECLARATIONS!C$5:D$292,2,FALSE)," ")),VLOOKUP($F47,DECLARATIONS!C$5:D$292,2,FALSE),_xlfn.TEXTBEFORE(VLOOKUP($F47,DECLARATIONS!C$5:D$292,2,FALSE)," "))))</f>
        <v/>
      </c>
      <c r="C47" s="133" t="str">
        <f>IF(ISNA(VLOOKUP($F47,DECLARATIONS!C$5:D$292,2,FALSE)),"",IF(VLOOKUP($F47,DECLARATIONS!C$5:D$292,2,FALSE)="","NOT DECLARED",IF(ISNA(_xlfn.TEXTAFTER(VLOOKUP($F47,DECLARATIONS!C$5:D$292,2,FALSE)," ")),VLOOKUP($F47,DECLARATIONS!C$5:D$292,2,FALSE),_xlfn.TEXTAFTER(VLOOKUP($F47,DECLARATIONS!C$5:D$292,2,FALSE)," "))))</f>
        <v/>
      </c>
      <c r="D47" s="133" t="str">
        <f>IF(ISNA(VLOOKUP($F47,DECLARATIONS!$C$5:$G$292,5,FALSE)),"",IF(VLOOKUP($F47,DECLARATIONS!$C$5:$G$292,5,FALSE)="","NOT DECLARED",VLOOKUP($F47,DECLARATIONS!$C$5:$G$292,5,FALSE)))</f>
        <v/>
      </c>
      <c r="E47" s="133" t="str">
        <f>IF(ISNA(VLOOKUP($F47,DECLARATIONS!$C$5:$F$292,4,FALSE)),"",IF(VLOOKUP($F47,DECLARATIONS!$C$5:$F$292,4,FALSE)="","NOT DECLARED",VLOOKUP($F47,DECLARATIONS!$C$5:$F$292,4,FALSE)&amp;LEFT(VLOOKUP($F47,DECLARATIONS!$C$5:$H$292,6,FALSE))))</f>
        <v/>
      </c>
      <c r="F47" s="35"/>
      <c r="G47" s="36"/>
      <c r="H47" s="12" t="str">
        <f>IF(ISNA(VLOOKUP(F47,DECLARATIONS!C$5:D$292,2,FALSE)),"",IF(VLOOKUP(F47,DECLARATIONS!C$5:D$292,2,FALSE)="","NOT DECLARED",VLOOKUP(F47,DECLARATIONS!C$5:D$292,2,FALSE)))</f>
        <v/>
      </c>
      <c r="I47" s="2">
        <f>IF(LOWER(LEFT(G47,1))="n",1,VLOOKUP(G47,ScoringTable!E$2:I$95,5))</f>
        <v>0</v>
      </c>
    </row>
    <row r="48" spans="1:9" ht="13" customHeight="1">
      <c r="A48" s="134" t="s">
        <v>50</v>
      </c>
      <c r="B48" s="133" t="str">
        <f>IF(ISNA(VLOOKUP($F48,DECLARATIONS!C$5:D$292,2,FALSE)),"",IF(VLOOKUP($F48,DECLARATIONS!C$5:D$292,2,FALSE)="","NOT DECLARED",IF(ISNA(_xlfn.TEXTBEFORE(VLOOKUP($F48,DECLARATIONS!C$5:D$292,2,FALSE)," ")),VLOOKUP($F48,DECLARATIONS!C$5:D$292,2,FALSE),_xlfn.TEXTBEFORE(VLOOKUP($F48,DECLARATIONS!C$5:D$292,2,FALSE)," "))))</f>
        <v/>
      </c>
      <c r="C48" s="133" t="str">
        <f>IF(ISNA(VLOOKUP($F48,DECLARATIONS!C$5:D$292,2,FALSE)),"",IF(VLOOKUP($F48,DECLARATIONS!C$5:D$292,2,FALSE)="","NOT DECLARED",IF(ISNA(_xlfn.TEXTAFTER(VLOOKUP($F48,DECLARATIONS!C$5:D$292,2,FALSE)," ")),VLOOKUP($F48,DECLARATIONS!C$5:D$292,2,FALSE),_xlfn.TEXTAFTER(VLOOKUP($F48,DECLARATIONS!C$5:D$292,2,FALSE)," "))))</f>
        <v/>
      </c>
      <c r="D48" s="133" t="str">
        <f>IF(ISNA(VLOOKUP($F48,DECLARATIONS!$C$5:$G$292,5,FALSE)),"",IF(VLOOKUP($F48,DECLARATIONS!$C$5:$G$292,5,FALSE)="","NOT DECLARED",VLOOKUP($F48,DECLARATIONS!$C$5:$G$292,5,FALSE)))</f>
        <v/>
      </c>
      <c r="E48" s="133" t="str">
        <f>IF(ISNA(VLOOKUP($F48,DECLARATIONS!$C$5:$F$292,4,FALSE)),"",IF(VLOOKUP($F48,DECLARATIONS!$C$5:$F$292,4,FALSE)="","NOT DECLARED",VLOOKUP($F48,DECLARATIONS!$C$5:$F$292,4,FALSE)&amp;LEFT(VLOOKUP($F48,DECLARATIONS!$C$5:$H$292,6,FALSE))))</f>
        <v/>
      </c>
      <c r="F48" s="35"/>
      <c r="G48" s="36"/>
      <c r="H48" s="12" t="str">
        <f>IF(ISNA(VLOOKUP(F48,DECLARATIONS!C$5:D$292,2,FALSE)),"",IF(VLOOKUP(F48,DECLARATIONS!C$5:D$292,2,FALSE)="","NOT DECLARED",VLOOKUP(F48,DECLARATIONS!C$5:D$292,2,FALSE)))</f>
        <v/>
      </c>
      <c r="I48" s="2">
        <f>IF(LOWER(LEFT(G48,1))="n",1,VLOOKUP(G48,ScoringTable!E$2:I$95,5))</f>
        <v>0</v>
      </c>
    </row>
    <row r="49" spans="1:9" ht="13" customHeight="1">
      <c r="A49" s="134" t="s">
        <v>50</v>
      </c>
      <c r="B49" s="133" t="str">
        <f>IF(ISNA(VLOOKUP($F49,DECLARATIONS!C$5:D$292,2,FALSE)),"",IF(VLOOKUP($F49,DECLARATIONS!C$5:D$292,2,FALSE)="","NOT DECLARED",IF(ISNA(_xlfn.TEXTBEFORE(VLOOKUP($F49,DECLARATIONS!C$5:D$292,2,FALSE)," ")),VLOOKUP($F49,DECLARATIONS!C$5:D$292,2,FALSE),_xlfn.TEXTBEFORE(VLOOKUP($F49,DECLARATIONS!C$5:D$292,2,FALSE)," "))))</f>
        <v/>
      </c>
      <c r="C49" s="133" t="str">
        <f>IF(ISNA(VLOOKUP($F49,DECLARATIONS!C$5:D$292,2,FALSE)),"",IF(VLOOKUP($F49,DECLARATIONS!C$5:D$292,2,FALSE)="","NOT DECLARED",IF(ISNA(_xlfn.TEXTAFTER(VLOOKUP($F49,DECLARATIONS!C$5:D$292,2,FALSE)," ")),VLOOKUP($F49,DECLARATIONS!C$5:D$292,2,FALSE),_xlfn.TEXTAFTER(VLOOKUP($F49,DECLARATIONS!C$5:D$292,2,FALSE)," "))))</f>
        <v/>
      </c>
      <c r="D49" s="133" t="str">
        <f>IF(ISNA(VLOOKUP($F49,DECLARATIONS!$C$5:$G$292,5,FALSE)),"",IF(VLOOKUP($F49,DECLARATIONS!$C$5:$G$292,5,FALSE)="","NOT DECLARED",VLOOKUP($F49,DECLARATIONS!$C$5:$G$292,5,FALSE)))</f>
        <v/>
      </c>
      <c r="E49" s="133" t="str">
        <f>IF(ISNA(VLOOKUP($F49,DECLARATIONS!$C$5:$F$292,4,FALSE)),"",IF(VLOOKUP($F49,DECLARATIONS!$C$5:$F$292,4,FALSE)="","NOT DECLARED",VLOOKUP($F49,DECLARATIONS!$C$5:$F$292,4,FALSE)&amp;LEFT(VLOOKUP($F49,DECLARATIONS!$C$5:$H$292,6,FALSE))))</f>
        <v/>
      </c>
      <c r="F49" s="35"/>
      <c r="G49" s="36"/>
      <c r="H49" s="12" t="str">
        <f>IF(ISNA(VLOOKUP(F49,DECLARATIONS!C$5:D$292,2,FALSE)),"",IF(VLOOKUP(F49,DECLARATIONS!C$5:D$292,2,FALSE)="","NOT DECLARED",VLOOKUP(F49,DECLARATIONS!C$5:D$292,2,FALSE)))</f>
        <v/>
      </c>
      <c r="I49" s="2">
        <f>IF(LOWER(LEFT(G49,1))="n",1,VLOOKUP(G49,ScoringTable!E$2:I$95,5))</f>
        <v>0</v>
      </c>
    </row>
    <row r="50" spans="1:9" ht="13" customHeight="1">
      <c r="A50" s="134" t="s">
        <v>50</v>
      </c>
      <c r="B50" s="133" t="str">
        <f>IF(ISNA(VLOOKUP($F50,DECLARATIONS!C$5:D$292,2,FALSE)),"",IF(VLOOKUP($F50,DECLARATIONS!C$5:D$292,2,FALSE)="","NOT DECLARED",IF(ISNA(_xlfn.TEXTBEFORE(VLOOKUP($F50,DECLARATIONS!C$5:D$292,2,FALSE)," ")),VLOOKUP($F50,DECLARATIONS!C$5:D$292,2,FALSE),_xlfn.TEXTBEFORE(VLOOKUP($F50,DECLARATIONS!C$5:D$292,2,FALSE)," "))))</f>
        <v/>
      </c>
      <c r="C50" s="133" t="str">
        <f>IF(ISNA(VLOOKUP($F50,DECLARATIONS!C$5:D$292,2,FALSE)),"",IF(VLOOKUP($F50,DECLARATIONS!C$5:D$292,2,FALSE)="","NOT DECLARED",IF(ISNA(_xlfn.TEXTAFTER(VLOOKUP($F50,DECLARATIONS!C$5:D$292,2,FALSE)," ")),VLOOKUP($F50,DECLARATIONS!C$5:D$292,2,FALSE),_xlfn.TEXTAFTER(VLOOKUP($F50,DECLARATIONS!C$5:D$292,2,FALSE)," "))))</f>
        <v/>
      </c>
      <c r="D50" s="133" t="str">
        <f>IF(ISNA(VLOOKUP($F50,DECLARATIONS!$C$5:$G$292,5,FALSE)),"",IF(VLOOKUP($F50,DECLARATIONS!$C$5:$G$292,5,FALSE)="","NOT DECLARED",VLOOKUP($F50,DECLARATIONS!$C$5:$G$292,5,FALSE)))</f>
        <v/>
      </c>
      <c r="E50" s="133" t="str">
        <f>IF(ISNA(VLOOKUP($F50,DECLARATIONS!$C$5:$F$292,4,FALSE)),"",IF(VLOOKUP($F50,DECLARATIONS!$C$5:$F$292,4,FALSE)="","NOT DECLARED",VLOOKUP($F50,DECLARATIONS!$C$5:$F$292,4,FALSE)&amp;LEFT(VLOOKUP($F50,DECLARATIONS!$C$5:$H$292,6,FALSE))))</f>
        <v/>
      </c>
      <c r="F50" s="35"/>
      <c r="G50" s="36"/>
      <c r="H50" s="12" t="str">
        <f>IF(ISNA(VLOOKUP(F50,DECLARATIONS!C$5:D$292,2,FALSE)),"",IF(VLOOKUP(F50,DECLARATIONS!C$5:D$292,2,FALSE)="","NOT DECLARED",VLOOKUP(F50,DECLARATIONS!C$5:D$292,2,FALSE)))</f>
        <v/>
      </c>
      <c r="I50" s="2">
        <f>IF(LOWER(LEFT(G50,1))="n",1,VLOOKUP(G50,ScoringTable!E$2:I$95,5))</f>
        <v>0</v>
      </c>
    </row>
    <row r="51" spans="1:9" ht="13" customHeight="1">
      <c r="A51" s="134" t="s">
        <v>50</v>
      </c>
      <c r="B51" s="133" t="str">
        <f>IF(ISNA(VLOOKUP($F51,DECLARATIONS!C$5:D$292,2,FALSE)),"",IF(VLOOKUP($F51,DECLARATIONS!C$5:D$292,2,FALSE)="","NOT DECLARED",IF(ISNA(_xlfn.TEXTBEFORE(VLOOKUP($F51,DECLARATIONS!C$5:D$292,2,FALSE)," ")),VLOOKUP($F51,DECLARATIONS!C$5:D$292,2,FALSE),_xlfn.TEXTBEFORE(VLOOKUP($F51,DECLARATIONS!C$5:D$292,2,FALSE)," "))))</f>
        <v/>
      </c>
      <c r="C51" s="133" t="str">
        <f>IF(ISNA(VLOOKUP($F51,DECLARATIONS!C$5:D$292,2,FALSE)),"",IF(VLOOKUP($F51,DECLARATIONS!C$5:D$292,2,FALSE)="","NOT DECLARED",IF(ISNA(_xlfn.TEXTAFTER(VLOOKUP($F51,DECLARATIONS!C$5:D$292,2,FALSE)," ")),VLOOKUP($F51,DECLARATIONS!C$5:D$292,2,FALSE),_xlfn.TEXTAFTER(VLOOKUP($F51,DECLARATIONS!C$5:D$292,2,FALSE)," "))))</f>
        <v/>
      </c>
      <c r="D51" s="133" t="str">
        <f>IF(ISNA(VLOOKUP($F51,DECLARATIONS!$C$5:$G$292,5,FALSE)),"",IF(VLOOKUP($F51,DECLARATIONS!$C$5:$G$292,5,FALSE)="","NOT DECLARED",VLOOKUP($F51,DECLARATIONS!$C$5:$G$292,5,FALSE)))</f>
        <v/>
      </c>
      <c r="E51" s="133" t="str">
        <f>IF(ISNA(VLOOKUP($F51,DECLARATIONS!$C$5:$F$292,4,FALSE)),"",IF(VLOOKUP($F51,DECLARATIONS!$C$5:$F$292,4,FALSE)="","NOT DECLARED",VLOOKUP($F51,DECLARATIONS!$C$5:$F$292,4,FALSE)&amp;LEFT(VLOOKUP($F51,DECLARATIONS!$C$5:$H$292,6,FALSE))))</f>
        <v/>
      </c>
      <c r="F51" s="35"/>
      <c r="G51" s="36"/>
      <c r="H51" s="12" t="str">
        <f>IF(ISNA(VLOOKUP(F51,DECLARATIONS!C$5:D$292,2,FALSE)),"",IF(VLOOKUP(F51,DECLARATIONS!C$5:D$292,2,FALSE)="","NOT DECLARED",VLOOKUP(F51,DECLARATIONS!C$5:D$292,2,FALSE)))</f>
        <v/>
      </c>
      <c r="I51" s="2">
        <f>IF(LOWER(LEFT(G51,1))="n",1,VLOOKUP(G51,ScoringTable!E$2:I$95,5))</f>
        <v>0</v>
      </c>
    </row>
    <row r="52" spans="1:9" ht="13" customHeight="1">
      <c r="A52" s="134" t="s">
        <v>50</v>
      </c>
      <c r="B52" s="133" t="str">
        <f>IF(ISNA(VLOOKUP($F52,DECLARATIONS!C$5:D$292,2,FALSE)),"",IF(VLOOKUP($F52,DECLARATIONS!C$5:D$292,2,FALSE)="","NOT DECLARED",IF(ISNA(_xlfn.TEXTBEFORE(VLOOKUP($F52,DECLARATIONS!C$5:D$292,2,FALSE)," ")),VLOOKUP($F52,DECLARATIONS!C$5:D$292,2,FALSE),_xlfn.TEXTBEFORE(VLOOKUP($F52,DECLARATIONS!C$5:D$292,2,FALSE)," "))))</f>
        <v/>
      </c>
      <c r="C52" s="133" t="str">
        <f>IF(ISNA(VLOOKUP($F52,DECLARATIONS!C$5:D$292,2,FALSE)),"",IF(VLOOKUP($F52,DECLARATIONS!C$5:D$292,2,FALSE)="","NOT DECLARED",IF(ISNA(_xlfn.TEXTAFTER(VLOOKUP($F52,DECLARATIONS!C$5:D$292,2,FALSE)," ")),VLOOKUP($F52,DECLARATIONS!C$5:D$292,2,FALSE),_xlfn.TEXTAFTER(VLOOKUP($F52,DECLARATIONS!C$5:D$292,2,FALSE)," "))))</f>
        <v/>
      </c>
      <c r="D52" s="133" t="str">
        <f>IF(ISNA(VLOOKUP($F52,DECLARATIONS!$C$5:$G$292,5,FALSE)),"",IF(VLOOKUP($F52,DECLARATIONS!$C$5:$G$292,5,FALSE)="","NOT DECLARED",VLOOKUP($F52,DECLARATIONS!$C$5:$G$292,5,FALSE)))</f>
        <v/>
      </c>
      <c r="E52" s="133" t="str">
        <f>IF(ISNA(VLOOKUP($F52,DECLARATIONS!$C$5:$F$292,4,FALSE)),"",IF(VLOOKUP($F52,DECLARATIONS!$C$5:$F$292,4,FALSE)="","NOT DECLARED",VLOOKUP($F52,DECLARATIONS!$C$5:$F$292,4,FALSE)&amp;LEFT(VLOOKUP($F52,DECLARATIONS!$C$5:$H$292,6,FALSE))))</f>
        <v/>
      </c>
      <c r="F52" s="35"/>
      <c r="G52" s="36"/>
      <c r="H52" s="12" t="str">
        <f>IF(ISNA(VLOOKUP(F52,DECLARATIONS!C$5:D$292,2,FALSE)),"",IF(VLOOKUP(F52,DECLARATIONS!C$5:D$292,2,FALSE)="","NOT DECLARED",VLOOKUP(F52,DECLARATIONS!C$5:D$292,2,FALSE)))</f>
        <v/>
      </c>
      <c r="I52" s="2">
        <f>IF(LOWER(LEFT(G52,1))="n",1,VLOOKUP(G52,ScoringTable!E$2:I$95,5))</f>
        <v>0</v>
      </c>
    </row>
    <row r="53" spans="1:9" ht="13" customHeight="1">
      <c r="A53" s="134" t="s">
        <v>50</v>
      </c>
      <c r="B53" s="133" t="str">
        <f>IF(ISNA(VLOOKUP($F53,DECLARATIONS!C$5:D$292,2,FALSE)),"",IF(VLOOKUP($F53,DECLARATIONS!C$5:D$292,2,FALSE)="","NOT DECLARED",IF(ISNA(_xlfn.TEXTBEFORE(VLOOKUP($F53,DECLARATIONS!C$5:D$292,2,FALSE)," ")),VLOOKUP($F53,DECLARATIONS!C$5:D$292,2,FALSE),_xlfn.TEXTBEFORE(VLOOKUP($F53,DECLARATIONS!C$5:D$292,2,FALSE)," "))))</f>
        <v/>
      </c>
      <c r="C53" s="133" t="str">
        <f>IF(ISNA(VLOOKUP($F53,DECLARATIONS!C$5:D$292,2,FALSE)),"",IF(VLOOKUP($F53,DECLARATIONS!C$5:D$292,2,FALSE)="","NOT DECLARED",IF(ISNA(_xlfn.TEXTAFTER(VLOOKUP($F53,DECLARATIONS!C$5:D$292,2,FALSE)," ")),VLOOKUP($F53,DECLARATIONS!C$5:D$292,2,FALSE),_xlfn.TEXTAFTER(VLOOKUP($F53,DECLARATIONS!C$5:D$292,2,FALSE)," "))))</f>
        <v/>
      </c>
      <c r="D53" s="133" t="str">
        <f>IF(ISNA(VLOOKUP($F53,DECLARATIONS!$C$5:$G$292,5,FALSE)),"",IF(VLOOKUP($F53,DECLARATIONS!$C$5:$G$292,5,FALSE)="","NOT DECLARED",VLOOKUP($F53,DECLARATIONS!$C$5:$G$292,5,FALSE)))</f>
        <v/>
      </c>
      <c r="E53" s="133" t="str">
        <f>IF(ISNA(VLOOKUP($F53,DECLARATIONS!$C$5:$F$292,4,FALSE)),"",IF(VLOOKUP($F53,DECLARATIONS!$C$5:$F$292,4,FALSE)="","NOT DECLARED",VLOOKUP($F53,DECLARATIONS!$C$5:$F$292,4,FALSE)&amp;LEFT(VLOOKUP($F53,DECLARATIONS!$C$5:$H$292,6,FALSE))))</f>
        <v/>
      </c>
      <c r="F53" s="35"/>
      <c r="G53" s="36"/>
      <c r="H53" s="12" t="str">
        <f>IF(ISNA(VLOOKUP(F53,DECLARATIONS!C$5:D$292,2,FALSE)),"",IF(VLOOKUP(F53,DECLARATIONS!C$5:D$292,2,FALSE)="","NOT DECLARED",VLOOKUP(F53,DECLARATIONS!C$5:D$292,2,FALSE)))</f>
        <v/>
      </c>
      <c r="I53" s="2">
        <f>IF(LOWER(LEFT(G53,1))="n",1,VLOOKUP(G53,ScoringTable!E$2:I$95,5))</f>
        <v>0</v>
      </c>
    </row>
    <row r="54" spans="1:9" ht="13" customHeight="1">
      <c r="A54" s="134" t="s">
        <v>50</v>
      </c>
      <c r="B54" s="133" t="str">
        <f>IF(ISNA(VLOOKUP($F54,DECLARATIONS!C$5:D$292,2,FALSE)),"",IF(VLOOKUP($F54,DECLARATIONS!C$5:D$292,2,FALSE)="","NOT DECLARED",IF(ISNA(_xlfn.TEXTBEFORE(VLOOKUP($F54,DECLARATIONS!C$5:D$292,2,FALSE)," ")),VLOOKUP($F54,DECLARATIONS!C$5:D$292,2,FALSE),_xlfn.TEXTBEFORE(VLOOKUP($F54,DECLARATIONS!C$5:D$292,2,FALSE)," "))))</f>
        <v/>
      </c>
      <c r="C54" s="133" t="str">
        <f>IF(ISNA(VLOOKUP($F54,DECLARATIONS!C$5:D$292,2,FALSE)),"",IF(VLOOKUP($F54,DECLARATIONS!C$5:D$292,2,FALSE)="","NOT DECLARED",IF(ISNA(_xlfn.TEXTAFTER(VLOOKUP($F54,DECLARATIONS!C$5:D$292,2,FALSE)," ")),VLOOKUP($F54,DECLARATIONS!C$5:D$292,2,FALSE),_xlfn.TEXTAFTER(VLOOKUP($F54,DECLARATIONS!C$5:D$292,2,FALSE)," "))))</f>
        <v/>
      </c>
      <c r="D54" s="133" t="str">
        <f>IF(ISNA(VLOOKUP($F54,DECLARATIONS!$C$5:$G$292,5,FALSE)),"",IF(VLOOKUP($F54,DECLARATIONS!$C$5:$G$292,5,FALSE)="","NOT DECLARED",VLOOKUP($F54,DECLARATIONS!$C$5:$G$292,5,FALSE)))</f>
        <v/>
      </c>
      <c r="E54" s="133" t="str">
        <f>IF(ISNA(VLOOKUP($F54,DECLARATIONS!$C$5:$F$292,4,FALSE)),"",IF(VLOOKUP($F54,DECLARATIONS!$C$5:$F$292,4,FALSE)="","NOT DECLARED",VLOOKUP($F54,DECLARATIONS!$C$5:$F$292,4,FALSE)&amp;LEFT(VLOOKUP($F54,DECLARATIONS!$C$5:$H$292,6,FALSE))))</f>
        <v/>
      </c>
      <c r="F54" s="35"/>
      <c r="G54" s="36"/>
      <c r="H54" s="12" t="str">
        <f>IF(ISNA(VLOOKUP(F54,DECLARATIONS!C$5:D$292,2,FALSE)),"",IF(VLOOKUP(F54,DECLARATIONS!C$5:D$292,2,FALSE)="","NOT DECLARED",VLOOKUP(F54,DECLARATIONS!C$5:D$292,2,FALSE)))</f>
        <v/>
      </c>
      <c r="I54" s="2">
        <f>IF(LOWER(LEFT(G54,1))="n",1,VLOOKUP(G54,ScoringTable!E$2:I$95,5))</f>
        <v>0</v>
      </c>
    </row>
    <row r="55" spans="1:9" ht="13" customHeight="1">
      <c r="A55" s="134" t="s">
        <v>50</v>
      </c>
      <c r="B55" s="133" t="str">
        <f>IF(ISNA(VLOOKUP($F55,DECLARATIONS!C$5:D$292,2,FALSE)),"",IF(VLOOKUP($F55,DECLARATIONS!C$5:D$292,2,FALSE)="","NOT DECLARED",IF(ISNA(_xlfn.TEXTBEFORE(VLOOKUP($F55,DECLARATIONS!C$5:D$292,2,FALSE)," ")),VLOOKUP($F55,DECLARATIONS!C$5:D$292,2,FALSE),_xlfn.TEXTBEFORE(VLOOKUP($F55,DECLARATIONS!C$5:D$292,2,FALSE)," "))))</f>
        <v/>
      </c>
      <c r="C55" s="133" t="str">
        <f>IF(ISNA(VLOOKUP($F55,DECLARATIONS!C$5:D$292,2,FALSE)),"",IF(VLOOKUP($F55,DECLARATIONS!C$5:D$292,2,FALSE)="","NOT DECLARED",IF(ISNA(_xlfn.TEXTAFTER(VLOOKUP($F55,DECLARATIONS!C$5:D$292,2,FALSE)," ")),VLOOKUP($F55,DECLARATIONS!C$5:D$292,2,FALSE),_xlfn.TEXTAFTER(VLOOKUP($F55,DECLARATIONS!C$5:D$292,2,FALSE)," "))))</f>
        <v/>
      </c>
      <c r="D55" s="133" t="str">
        <f>IF(ISNA(VLOOKUP($F55,DECLARATIONS!$C$5:$G$292,5,FALSE)),"",IF(VLOOKUP($F55,DECLARATIONS!$C$5:$G$292,5,FALSE)="","NOT DECLARED",VLOOKUP($F55,DECLARATIONS!$C$5:$G$292,5,FALSE)))</f>
        <v/>
      </c>
      <c r="E55" s="133" t="str">
        <f>IF(ISNA(VLOOKUP($F55,DECLARATIONS!$C$5:$F$292,4,FALSE)),"",IF(VLOOKUP($F55,DECLARATIONS!$C$5:$F$292,4,FALSE)="","NOT DECLARED",VLOOKUP($F55,DECLARATIONS!$C$5:$F$292,4,FALSE)&amp;LEFT(VLOOKUP($F55,DECLARATIONS!$C$5:$H$292,6,FALSE))))</f>
        <v/>
      </c>
      <c r="F55" s="35"/>
      <c r="G55" s="36"/>
      <c r="H55" s="12" t="str">
        <f>IF(ISNA(VLOOKUP(F55,DECLARATIONS!C$5:D$292,2,FALSE)),"",IF(VLOOKUP(F55,DECLARATIONS!C$5:D$292,2,FALSE)="","NOT DECLARED",VLOOKUP(F55,DECLARATIONS!C$5:D$292,2,FALSE)))</f>
        <v/>
      </c>
      <c r="I55" s="2">
        <f>IF(LOWER(LEFT(G55,1))="n",1,VLOOKUP(G55,ScoringTable!E$2:I$95,5))</f>
        <v>0</v>
      </c>
    </row>
    <row r="56" spans="1:9" ht="13" customHeight="1">
      <c r="A56" s="134" t="s">
        <v>50</v>
      </c>
      <c r="B56" s="133" t="str">
        <f>IF(ISNA(VLOOKUP($F56,DECLARATIONS!C$5:D$292,2,FALSE)),"",IF(VLOOKUP($F56,DECLARATIONS!C$5:D$292,2,FALSE)="","NOT DECLARED",IF(ISNA(_xlfn.TEXTBEFORE(VLOOKUP($F56,DECLARATIONS!C$5:D$292,2,FALSE)," ")),VLOOKUP($F56,DECLARATIONS!C$5:D$292,2,FALSE),_xlfn.TEXTBEFORE(VLOOKUP($F56,DECLARATIONS!C$5:D$292,2,FALSE)," "))))</f>
        <v/>
      </c>
      <c r="C56" s="133" t="str">
        <f>IF(ISNA(VLOOKUP($F56,DECLARATIONS!C$5:D$292,2,FALSE)),"",IF(VLOOKUP($F56,DECLARATIONS!C$5:D$292,2,FALSE)="","NOT DECLARED",IF(ISNA(_xlfn.TEXTAFTER(VLOOKUP($F56,DECLARATIONS!C$5:D$292,2,FALSE)," ")),VLOOKUP($F56,DECLARATIONS!C$5:D$292,2,FALSE),_xlfn.TEXTAFTER(VLOOKUP($F56,DECLARATIONS!C$5:D$292,2,FALSE)," "))))</f>
        <v/>
      </c>
      <c r="D56" s="133" t="str">
        <f>IF(ISNA(VLOOKUP($F56,DECLARATIONS!$C$5:$G$292,5,FALSE)),"",IF(VLOOKUP($F56,DECLARATIONS!$C$5:$G$292,5,FALSE)="","NOT DECLARED",VLOOKUP($F56,DECLARATIONS!$C$5:$G$292,5,FALSE)))</f>
        <v/>
      </c>
      <c r="E56" s="133" t="str">
        <f>IF(ISNA(VLOOKUP($F56,DECLARATIONS!$C$5:$F$292,4,FALSE)),"",IF(VLOOKUP($F56,DECLARATIONS!$C$5:$F$292,4,FALSE)="","NOT DECLARED",VLOOKUP($F56,DECLARATIONS!$C$5:$F$292,4,FALSE)&amp;LEFT(VLOOKUP($F56,DECLARATIONS!$C$5:$H$292,6,FALSE))))</f>
        <v/>
      </c>
      <c r="F56" s="35"/>
      <c r="G56" s="36"/>
      <c r="H56" s="12" t="str">
        <f>IF(ISNA(VLOOKUP(F56,DECLARATIONS!C$5:D$292,2,FALSE)),"",IF(VLOOKUP(F56,DECLARATIONS!C$5:D$292,2,FALSE)="","NOT DECLARED",VLOOKUP(F56,DECLARATIONS!C$5:D$292,2,FALSE)))</f>
        <v/>
      </c>
      <c r="I56" s="2">
        <f>IF(LOWER(LEFT(G56,1))="n",1,VLOOKUP(G56,ScoringTable!E$2:I$95,5))</f>
        <v>0</v>
      </c>
    </row>
    <row r="57" spans="1:9" ht="13" customHeight="1">
      <c r="A57" s="134" t="s">
        <v>50</v>
      </c>
      <c r="B57" s="133" t="str">
        <f>IF(ISNA(VLOOKUP($F57,DECLARATIONS!C$5:D$292,2,FALSE)),"",IF(VLOOKUP($F57,DECLARATIONS!C$5:D$292,2,FALSE)="","NOT DECLARED",IF(ISNA(_xlfn.TEXTBEFORE(VLOOKUP($F57,DECLARATIONS!C$5:D$292,2,FALSE)," ")),VLOOKUP($F57,DECLARATIONS!C$5:D$292,2,FALSE),_xlfn.TEXTBEFORE(VLOOKUP($F57,DECLARATIONS!C$5:D$292,2,FALSE)," "))))</f>
        <v/>
      </c>
      <c r="C57" s="133" t="str">
        <f>IF(ISNA(VLOOKUP($F57,DECLARATIONS!C$5:D$292,2,FALSE)),"",IF(VLOOKUP($F57,DECLARATIONS!C$5:D$292,2,FALSE)="","NOT DECLARED",IF(ISNA(_xlfn.TEXTAFTER(VLOOKUP($F57,DECLARATIONS!C$5:D$292,2,FALSE)," ")),VLOOKUP($F57,DECLARATIONS!C$5:D$292,2,FALSE),_xlfn.TEXTAFTER(VLOOKUP($F57,DECLARATIONS!C$5:D$292,2,FALSE)," "))))</f>
        <v/>
      </c>
      <c r="D57" s="133" t="str">
        <f>IF(ISNA(VLOOKUP($F57,DECLARATIONS!$C$5:$G$292,5,FALSE)),"",IF(VLOOKUP($F57,DECLARATIONS!$C$5:$G$292,5,FALSE)="","NOT DECLARED",VLOOKUP($F57,DECLARATIONS!$C$5:$G$292,5,FALSE)))</f>
        <v/>
      </c>
      <c r="E57" s="133" t="str">
        <f>IF(ISNA(VLOOKUP($F57,DECLARATIONS!$C$5:$F$292,4,FALSE)),"",IF(VLOOKUP($F57,DECLARATIONS!$C$5:$F$292,4,FALSE)="","NOT DECLARED",VLOOKUP($F57,DECLARATIONS!$C$5:$F$292,4,FALSE)&amp;LEFT(VLOOKUP($F57,DECLARATIONS!$C$5:$H$292,6,FALSE))))</f>
        <v/>
      </c>
      <c r="F57" s="35"/>
      <c r="G57" s="36"/>
      <c r="H57" s="12" t="str">
        <f>IF(ISNA(VLOOKUP(F57,DECLARATIONS!C$5:D$292,2,FALSE)),"",IF(VLOOKUP(F57,DECLARATIONS!C$5:D$292,2,FALSE)="","NOT DECLARED",VLOOKUP(F57,DECLARATIONS!C$5:D$292,2,FALSE)))</f>
        <v/>
      </c>
      <c r="I57" s="2">
        <f>IF(LOWER(LEFT(G57,1))="n",1,VLOOKUP(G57,ScoringTable!E$2:I$95,5))</f>
        <v>0</v>
      </c>
    </row>
    <row r="58" spans="1:9" ht="13" customHeight="1">
      <c r="A58" s="134" t="s">
        <v>50</v>
      </c>
      <c r="B58" s="133" t="str">
        <f>IF(ISNA(VLOOKUP($F58,DECLARATIONS!C$5:D$292,2,FALSE)),"",IF(VLOOKUP($F58,DECLARATIONS!C$5:D$292,2,FALSE)="","NOT DECLARED",IF(ISNA(_xlfn.TEXTBEFORE(VLOOKUP($F58,DECLARATIONS!C$5:D$292,2,FALSE)," ")),VLOOKUP($F58,DECLARATIONS!C$5:D$292,2,FALSE),_xlfn.TEXTBEFORE(VLOOKUP($F58,DECLARATIONS!C$5:D$292,2,FALSE)," "))))</f>
        <v/>
      </c>
      <c r="C58" s="133" t="str">
        <f>IF(ISNA(VLOOKUP($F58,DECLARATIONS!C$5:D$292,2,FALSE)),"",IF(VLOOKUP($F58,DECLARATIONS!C$5:D$292,2,FALSE)="","NOT DECLARED",IF(ISNA(_xlfn.TEXTAFTER(VLOOKUP($F58,DECLARATIONS!C$5:D$292,2,FALSE)," ")),VLOOKUP($F58,DECLARATIONS!C$5:D$292,2,FALSE),_xlfn.TEXTAFTER(VLOOKUP($F58,DECLARATIONS!C$5:D$292,2,FALSE)," "))))</f>
        <v/>
      </c>
      <c r="D58" s="133" t="str">
        <f>IF(ISNA(VLOOKUP($F58,DECLARATIONS!$C$5:$G$292,5,FALSE)),"",IF(VLOOKUP($F58,DECLARATIONS!$C$5:$G$292,5,FALSE)="","NOT DECLARED",VLOOKUP($F58,DECLARATIONS!$C$5:$G$292,5,FALSE)))</f>
        <v/>
      </c>
      <c r="E58" s="133" t="str">
        <f>IF(ISNA(VLOOKUP($F58,DECLARATIONS!$C$5:$F$292,4,FALSE)),"",IF(VLOOKUP($F58,DECLARATIONS!$C$5:$F$292,4,FALSE)="","NOT DECLARED",VLOOKUP($F58,DECLARATIONS!$C$5:$F$292,4,FALSE)&amp;LEFT(VLOOKUP($F58,DECLARATIONS!$C$5:$H$292,6,FALSE))))</f>
        <v/>
      </c>
      <c r="F58" s="35"/>
      <c r="G58" s="36"/>
      <c r="H58" s="12" t="str">
        <f>IF(ISNA(VLOOKUP(F58,DECLARATIONS!C$5:D$292,2,FALSE)),"",IF(VLOOKUP(F58,DECLARATIONS!C$5:D$292,2,FALSE)="","NOT DECLARED",VLOOKUP(F58,DECLARATIONS!C$5:D$292,2,FALSE)))</f>
        <v/>
      </c>
      <c r="I58" s="2">
        <f>IF(LOWER(LEFT(G58,1))="n",1,VLOOKUP(G58,ScoringTable!E$2:I$95,5))</f>
        <v>0</v>
      </c>
    </row>
    <row r="59" spans="1:9" ht="13" customHeight="1">
      <c r="A59" s="134" t="s">
        <v>50</v>
      </c>
      <c r="B59" s="133" t="str">
        <f>IF(ISNA(VLOOKUP($F59,DECLARATIONS!C$5:D$292,2,FALSE)),"",IF(VLOOKUP($F59,DECLARATIONS!C$5:D$292,2,FALSE)="","NOT DECLARED",IF(ISNA(_xlfn.TEXTBEFORE(VLOOKUP($F59,DECLARATIONS!C$5:D$292,2,FALSE)," ")),VLOOKUP($F59,DECLARATIONS!C$5:D$292,2,FALSE),_xlfn.TEXTBEFORE(VLOOKUP($F59,DECLARATIONS!C$5:D$292,2,FALSE)," "))))</f>
        <v/>
      </c>
      <c r="C59" s="133" t="str">
        <f>IF(ISNA(VLOOKUP($F59,DECLARATIONS!C$5:D$292,2,FALSE)),"",IF(VLOOKUP($F59,DECLARATIONS!C$5:D$292,2,FALSE)="","NOT DECLARED",IF(ISNA(_xlfn.TEXTAFTER(VLOOKUP($F59,DECLARATIONS!C$5:D$292,2,FALSE)," ")),VLOOKUP($F59,DECLARATIONS!C$5:D$292,2,FALSE),_xlfn.TEXTAFTER(VLOOKUP($F59,DECLARATIONS!C$5:D$292,2,FALSE)," "))))</f>
        <v/>
      </c>
      <c r="D59" s="133" t="str">
        <f>IF(ISNA(VLOOKUP($F59,DECLARATIONS!$C$5:$G$292,5,FALSE)),"",IF(VLOOKUP($F59,DECLARATIONS!$C$5:$G$292,5,FALSE)="","NOT DECLARED",VLOOKUP($F59,DECLARATIONS!$C$5:$G$292,5,FALSE)))</f>
        <v/>
      </c>
      <c r="E59" s="133" t="str">
        <f>IF(ISNA(VLOOKUP($F59,DECLARATIONS!$C$5:$F$292,4,FALSE)),"",IF(VLOOKUP($F59,DECLARATIONS!$C$5:$F$292,4,FALSE)="","NOT DECLARED",VLOOKUP($F59,DECLARATIONS!$C$5:$F$292,4,FALSE)&amp;LEFT(VLOOKUP($F59,DECLARATIONS!$C$5:$H$292,6,FALSE))))</f>
        <v/>
      </c>
      <c r="F59" s="35"/>
      <c r="G59" s="36"/>
      <c r="H59" s="12" t="str">
        <f>IF(ISNA(VLOOKUP(F59,DECLARATIONS!C$5:D$292,2,FALSE)),"",IF(VLOOKUP(F59,DECLARATIONS!C$5:D$292,2,FALSE)="","NOT DECLARED",VLOOKUP(F59,DECLARATIONS!C$5:D$292,2,FALSE)))</f>
        <v/>
      </c>
      <c r="I59" s="2">
        <f>IF(LOWER(LEFT(G59,1))="n",1,VLOOKUP(G59,ScoringTable!E$2:I$95,5))</f>
        <v>0</v>
      </c>
    </row>
    <row r="60" spans="1:9" ht="13" customHeight="1">
      <c r="A60" s="134" t="s">
        <v>50</v>
      </c>
      <c r="B60" s="133" t="str">
        <f>IF(ISNA(VLOOKUP($F60,DECLARATIONS!C$5:D$292,2,FALSE)),"",IF(VLOOKUP($F60,DECLARATIONS!C$5:D$292,2,FALSE)="","NOT DECLARED",IF(ISNA(_xlfn.TEXTBEFORE(VLOOKUP($F60,DECLARATIONS!C$5:D$292,2,FALSE)," ")),VLOOKUP($F60,DECLARATIONS!C$5:D$292,2,FALSE),_xlfn.TEXTBEFORE(VLOOKUP($F60,DECLARATIONS!C$5:D$292,2,FALSE)," "))))</f>
        <v/>
      </c>
      <c r="C60" s="133" t="str">
        <f>IF(ISNA(VLOOKUP($F60,DECLARATIONS!C$5:D$292,2,FALSE)),"",IF(VLOOKUP($F60,DECLARATIONS!C$5:D$292,2,FALSE)="","NOT DECLARED",IF(ISNA(_xlfn.TEXTAFTER(VLOOKUP($F60,DECLARATIONS!C$5:D$292,2,FALSE)," ")),VLOOKUP($F60,DECLARATIONS!C$5:D$292,2,FALSE),_xlfn.TEXTAFTER(VLOOKUP($F60,DECLARATIONS!C$5:D$292,2,FALSE)," "))))</f>
        <v/>
      </c>
      <c r="D60" s="133" t="str">
        <f>IF(ISNA(VLOOKUP($F60,DECLARATIONS!$C$5:$G$292,5,FALSE)),"",IF(VLOOKUP($F60,DECLARATIONS!$C$5:$G$292,5,FALSE)="","NOT DECLARED",VLOOKUP($F60,DECLARATIONS!$C$5:$G$292,5,FALSE)))</f>
        <v/>
      </c>
      <c r="E60" s="133" t="str">
        <f>IF(ISNA(VLOOKUP($F60,DECLARATIONS!$C$5:$F$292,4,FALSE)),"",IF(VLOOKUP($F60,DECLARATIONS!$C$5:$F$292,4,FALSE)="","NOT DECLARED",VLOOKUP($F60,DECLARATIONS!$C$5:$F$292,4,FALSE)&amp;LEFT(VLOOKUP($F60,DECLARATIONS!$C$5:$H$292,6,FALSE))))</f>
        <v/>
      </c>
      <c r="F60" s="35"/>
      <c r="G60" s="36"/>
      <c r="H60" s="12" t="str">
        <f>IF(ISNA(VLOOKUP(F60,DECLARATIONS!C$5:D$292,2,FALSE)),"",IF(VLOOKUP(F60,DECLARATIONS!C$5:D$292,2,FALSE)="","NOT DECLARED",VLOOKUP(F60,DECLARATIONS!C$5:D$292,2,FALSE)))</f>
        <v/>
      </c>
      <c r="I60" s="2">
        <f>IF(LOWER(LEFT(G60,1))="n",1,VLOOKUP(G60,ScoringTable!E$2:I$95,5))</f>
        <v>0</v>
      </c>
    </row>
    <row r="61" spans="1:9" ht="13" customHeight="1">
      <c r="A61" s="134" t="s">
        <v>50</v>
      </c>
      <c r="B61" s="133" t="str">
        <f>IF(ISNA(VLOOKUP($F61,DECLARATIONS!C$5:D$292,2,FALSE)),"",IF(VLOOKUP($F61,DECLARATIONS!C$5:D$292,2,FALSE)="","NOT DECLARED",IF(ISNA(_xlfn.TEXTBEFORE(VLOOKUP($F61,DECLARATIONS!C$5:D$292,2,FALSE)," ")),VLOOKUP($F61,DECLARATIONS!C$5:D$292,2,FALSE),_xlfn.TEXTBEFORE(VLOOKUP($F61,DECLARATIONS!C$5:D$292,2,FALSE)," "))))</f>
        <v/>
      </c>
      <c r="C61" s="133" t="str">
        <f>IF(ISNA(VLOOKUP($F61,DECLARATIONS!C$5:D$292,2,FALSE)),"",IF(VLOOKUP($F61,DECLARATIONS!C$5:D$292,2,FALSE)="","NOT DECLARED",IF(ISNA(_xlfn.TEXTAFTER(VLOOKUP($F61,DECLARATIONS!C$5:D$292,2,FALSE)," ")),VLOOKUP($F61,DECLARATIONS!C$5:D$292,2,FALSE),_xlfn.TEXTAFTER(VLOOKUP($F61,DECLARATIONS!C$5:D$292,2,FALSE)," "))))</f>
        <v/>
      </c>
      <c r="D61" s="133" t="str">
        <f>IF(ISNA(VLOOKUP($F61,DECLARATIONS!$C$5:$G$292,5,FALSE)),"",IF(VLOOKUP($F61,DECLARATIONS!$C$5:$G$292,5,FALSE)="","NOT DECLARED",VLOOKUP($F61,DECLARATIONS!$C$5:$G$292,5,FALSE)))</f>
        <v/>
      </c>
      <c r="E61" s="133" t="str">
        <f>IF(ISNA(VLOOKUP($F61,DECLARATIONS!$C$5:$F$292,4,FALSE)),"",IF(VLOOKUP($F61,DECLARATIONS!$C$5:$F$292,4,FALSE)="","NOT DECLARED",VLOOKUP($F61,DECLARATIONS!$C$5:$F$292,4,FALSE)&amp;LEFT(VLOOKUP($F61,DECLARATIONS!$C$5:$H$292,6,FALSE))))</f>
        <v/>
      </c>
      <c r="F61" s="35"/>
      <c r="G61" s="36"/>
      <c r="H61" s="12" t="str">
        <f>IF(ISNA(VLOOKUP(F61,DECLARATIONS!C$5:D$292,2,FALSE)),"",IF(VLOOKUP(F61,DECLARATIONS!C$5:D$292,2,FALSE)="","NOT DECLARED",VLOOKUP(F61,DECLARATIONS!C$5:D$292,2,FALSE)))</f>
        <v/>
      </c>
      <c r="I61" s="2">
        <f>IF(LOWER(LEFT(G61,1))="n",1,VLOOKUP(G61,ScoringTable!E$2:I$95,5))</f>
        <v>0</v>
      </c>
    </row>
    <row r="62" spans="1:9" ht="13" customHeight="1">
      <c r="A62" s="134" t="s">
        <v>50</v>
      </c>
      <c r="B62" s="133" t="str">
        <f>IF(ISNA(VLOOKUP($F62,DECLARATIONS!C$5:D$292,2,FALSE)),"",IF(VLOOKUP($F62,DECLARATIONS!C$5:D$292,2,FALSE)="","NOT DECLARED",IF(ISNA(_xlfn.TEXTBEFORE(VLOOKUP($F62,DECLARATIONS!C$5:D$292,2,FALSE)," ")),VLOOKUP($F62,DECLARATIONS!C$5:D$292,2,FALSE),_xlfn.TEXTBEFORE(VLOOKUP($F62,DECLARATIONS!C$5:D$292,2,FALSE)," "))))</f>
        <v/>
      </c>
      <c r="C62" s="133" t="str">
        <f>IF(ISNA(VLOOKUP($F62,DECLARATIONS!C$5:D$292,2,FALSE)),"",IF(VLOOKUP($F62,DECLARATIONS!C$5:D$292,2,FALSE)="","NOT DECLARED",IF(ISNA(_xlfn.TEXTAFTER(VLOOKUP($F62,DECLARATIONS!C$5:D$292,2,FALSE)," ")),VLOOKUP($F62,DECLARATIONS!C$5:D$292,2,FALSE),_xlfn.TEXTAFTER(VLOOKUP($F62,DECLARATIONS!C$5:D$292,2,FALSE)," "))))</f>
        <v/>
      </c>
      <c r="D62" s="133" t="str">
        <f>IF(ISNA(VLOOKUP($F62,DECLARATIONS!$C$5:$G$292,5,FALSE)),"",IF(VLOOKUP($F62,DECLARATIONS!$C$5:$G$292,5,FALSE)="","NOT DECLARED",VLOOKUP($F62,DECLARATIONS!$C$5:$G$292,5,FALSE)))</f>
        <v/>
      </c>
      <c r="E62" s="133" t="str">
        <f>IF(ISNA(VLOOKUP($F62,DECLARATIONS!$C$5:$F$292,4,FALSE)),"",IF(VLOOKUP($F62,DECLARATIONS!$C$5:$F$292,4,FALSE)="","NOT DECLARED",VLOOKUP($F62,DECLARATIONS!$C$5:$F$292,4,FALSE)&amp;LEFT(VLOOKUP($F62,DECLARATIONS!$C$5:$H$292,6,FALSE))))</f>
        <v/>
      </c>
      <c r="F62" s="35"/>
      <c r="G62" s="36"/>
      <c r="H62" s="12" t="str">
        <f>IF(ISNA(VLOOKUP(F62,DECLARATIONS!C$5:D$292,2,FALSE)),"",IF(VLOOKUP(F62,DECLARATIONS!C$5:D$292,2,FALSE)="","NOT DECLARED",VLOOKUP(F62,DECLARATIONS!C$5:D$292,2,FALSE)))</f>
        <v/>
      </c>
      <c r="I62" s="2">
        <f>IF(LOWER(LEFT(G62,1))="n",1,VLOOKUP(G62,ScoringTable!E$2:I$95,5))</f>
        <v>0</v>
      </c>
    </row>
    <row r="63" spans="1:9" ht="13" customHeight="1">
      <c r="A63" s="134" t="s">
        <v>50</v>
      </c>
      <c r="B63" s="133" t="str">
        <f>IF(ISNA(VLOOKUP($F63,DECLARATIONS!C$5:D$292,2,FALSE)),"",IF(VLOOKUP($F63,DECLARATIONS!C$5:D$292,2,FALSE)="","NOT DECLARED",IF(ISNA(_xlfn.TEXTBEFORE(VLOOKUP($F63,DECLARATIONS!C$5:D$292,2,FALSE)," ")),VLOOKUP($F63,DECLARATIONS!C$5:D$292,2,FALSE),_xlfn.TEXTBEFORE(VLOOKUP($F63,DECLARATIONS!C$5:D$292,2,FALSE)," "))))</f>
        <v/>
      </c>
      <c r="C63" s="133" t="str">
        <f>IF(ISNA(VLOOKUP($F63,DECLARATIONS!C$5:D$292,2,FALSE)),"",IF(VLOOKUP($F63,DECLARATIONS!C$5:D$292,2,FALSE)="","NOT DECLARED",IF(ISNA(_xlfn.TEXTAFTER(VLOOKUP($F63,DECLARATIONS!C$5:D$292,2,FALSE)," ")),VLOOKUP($F63,DECLARATIONS!C$5:D$292,2,FALSE),_xlfn.TEXTAFTER(VLOOKUP($F63,DECLARATIONS!C$5:D$292,2,FALSE)," "))))</f>
        <v/>
      </c>
      <c r="D63" s="133" t="str">
        <f>IF(ISNA(VLOOKUP($F63,DECLARATIONS!$C$5:$G$292,5,FALSE)),"",IF(VLOOKUP($F63,DECLARATIONS!$C$5:$G$292,5,FALSE)="","NOT DECLARED",VLOOKUP($F63,DECLARATIONS!$C$5:$G$292,5,FALSE)))</f>
        <v/>
      </c>
      <c r="E63" s="133" t="str">
        <f>IF(ISNA(VLOOKUP($F63,DECLARATIONS!$C$5:$F$292,4,FALSE)),"",IF(VLOOKUP($F63,DECLARATIONS!$C$5:$F$292,4,FALSE)="","NOT DECLARED",VLOOKUP($F63,DECLARATIONS!$C$5:$F$292,4,FALSE)&amp;LEFT(VLOOKUP($F63,DECLARATIONS!$C$5:$H$292,6,FALSE))))</f>
        <v/>
      </c>
      <c r="F63" s="35"/>
      <c r="G63" s="36"/>
      <c r="H63" s="12" t="str">
        <f>IF(ISNA(VLOOKUP(F63,DECLARATIONS!C$5:D$292,2,FALSE)),"",IF(VLOOKUP(F63,DECLARATIONS!C$5:D$292,2,FALSE)="","NOT DECLARED",VLOOKUP(F63,DECLARATIONS!C$5:D$292,2,FALSE)))</f>
        <v/>
      </c>
      <c r="I63" s="2">
        <f>IF(LOWER(LEFT(G63,1))="n",1,VLOOKUP(G63,ScoringTable!E$2:I$95,5))</f>
        <v>0</v>
      </c>
    </row>
    <row r="64" spans="1:9" ht="13" customHeight="1">
      <c r="A64" s="134" t="s">
        <v>50</v>
      </c>
      <c r="B64" s="133" t="str">
        <f>IF(ISNA(VLOOKUP($F64,DECLARATIONS!C$5:D$292,2,FALSE)),"",IF(VLOOKUP($F64,DECLARATIONS!C$5:D$292,2,FALSE)="","NOT DECLARED",IF(ISNA(_xlfn.TEXTBEFORE(VLOOKUP($F64,DECLARATIONS!C$5:D$292,2,FALSE)," ")),VLOOKUP($F64,DECLARATIONS!C$5:D$292,2,FALSE),_xlfn.TEXTBEFORE(VLOOKUP($F64,DECLARATIONS!C$5:D$292,2,FALSE)," "))))</f>
        <v/>
      </c>
      <c r="C64" s="133" t="str">
        <f>IF(ISNA(VLOOKUP($F64,DECLARATIONS!C$5:D$292,2,FALSE)),"",IF(VLOOKUP($F64,DECLARATIONS!C$5:D$292,2,FALSE)="","NOT DECLARED",IF(ISNA(_xlfn.TEXTAFTER(VLOOKUP($F64,DECLARATIONS!C$5:D$292,2,FALSE)," ")),VLOOKUP($F64,DECLARATIONS!C$5:D$292,2,FALSE),_xlfn.TEXTAFTER(VLOOKUP($F64,DECLARATIONS!C$5:D$292,2,FALSE)," "))))</f>
        <v/>
      </c>
      <c r="D64" s="133" t="str">
        <f>IF(ISNA(VLOOKUP($F64,DECLARATIONS!$C$5:$G$292,5,FALSE)),"",IF(VLOOKUP($F64,DECLARATIONS!$C$5:$G$292,5,FALSE)="","NOT DECLARED",VLOOKUP($F64,DECLARATIONS!$C$5:$G$292,5,FALSE)))</f>
        <v/>
      </c>
      <c r="E64" s="133" t="str">
        <f>IF(ISNA(VLOOKUP($F64,DECLARATIONS!$C$5:$F$292,4,FALSE)),"",IF(VLOOKUP($F64,DECLARATIONS!$C$5:$F$292,4,FALSE)="","NOT DECLARED",VLOOKUP($F64,DECLARATIONS!$C$5:$F$292,4,FALSE)&amp;LEFT(VLOOKUP($F64,DECLARATIONS!$C$5:$H$292,6,FALSE))))</f>
        <v/>
      </c>
      <c r="F64" s="35"/>
      <c r="G64" s="36"/>
      <c r="H64" s="12" t="str">
        <f>IF(ISNA(VLOOKUP(F64,DECLARATIONS!C$5:D$292,2,FALSE)),"",IF(VLOOKUP(F64,DECLARATIONS!C$5:D$292,2,FALSE)="","NOT DECLARED",VLOOKUP(F64,DECLARATIONS!C$5:D$292,2,FALSE)))</f>
        <v/>
      </c>
      <c r="I64" s="2">
        <f>IF(LOWER(LEFT(G64,1))="n",1,VLOOKUP(G64,ScoringTable!E$2:I$95,5))</f>
        <v>0</v>
      </c>
    </row>
    <row r="65" spans="1:9" ht="13" customHeight="1">
      <c r="A65" s="134" t="s">
        <v>50</v>
      </c>
      <c r="B65" s="133" t="str">
        <f>IF(ISNA(VLOOKUP($F65,DECLARATIONS!C$5:D$292,2,FALSE)),"",IF(VLOOKUP($F65,DECLARATIONS!C$5:D$292,2,FALSE)="","NOT DECLARED",IF(ISNA(_xlfn.TEXTBEFORE(VLOOKUP($F65,DECLARATIONS!C$5:D$292,2,FALSE)," ")),VLOOKUP($F65,DECLARATIONS!C$5:D$292,2,FALSE),_xlfn.TEXTBEFORE(VLOOKUP($F65,DECLARATIONS!C$5:D$292,2,FALSE)," "))))</f>
        <v/>
      </c>
      <c r="C65" s="133" t="str">
        <f>IF(ISNA(VLOOKUP($F65,DECLARATIONS!C$5:D$292,2,FALSE)),"",IF(VLOOKUP($F65,DECLARATIONS!C$5:D$292,2,FALSE)="","NOT DECLARED",IF(ISNA(_xlfn.TEXTAFTER(VLOOKUP($F65,DECLARATIONS!C$5:D$292,2,FALSE)," ")),VLOOKUP($F65,DECLARATIONS!C$5:D$292,2,FALSE),_xlfn.TEXTAFTER(VLOOKUP($F65,DECLARATIONS!C$5:D$292,2,FALSE)," "))))</f>
        <v/>
      </c>
      <c r="D65" s="133" t="str">
        <f>IF(ISNA(VLOOKUP($F65,DECLARATIONS!$C$5:$G$292,5,FALSE)),"",IF(VLOOKUP($F65,DECLARATIONS!$C$5:$G$292,5,FALSE)="","NOT DECLARED",VLOOKUP($F65,DECLARATIONS!$C$5:$G$292,5,FALSE)))</f>
        <v/>
      </c>
      <c r="E65" s="133" t="str">
        <f>IF(ISNA(VLOOKUP($F65,DECLARATIONS!$C$5:$F$292,4,FALSE)),"",IF(VLOOKUP($F65,DECLARATIONS!$C$5:$F$292,4,FALSE)="","NOT DECLARED",VLOOKUP($F65,DECLARATIONS!$C$5:$F$292,4,FALSE)&amp;LEFT(VLOOKUP($F65,DECLARATIONS!$C$5:$H$292,6,FALSE))))</f>
        <v/>
      </c>
      <c r="F65" s="35"/>
      <c r="G65" s="36"/>
      <c r="H65" s="12" t="str">
        <f>IF(ISNA(VLOOKUP(F65,DECLARATIONS!C$5:D$292,2,FALSE)),"",IF(VLOOKUP(F65,DECLARATIONS!C$5:D$292,2,FALSE)="","NOT DECLARED",VLOOKUP(F65,DECLARATIONS!C$5:D$292,2,FALSE)))</f>
        <v/>
      </c>
      <c r="I65" s="2">
        <f>IF(LOWER(LEFT(G65,1))="n",1,VLOOKUP(G65,ScoringTable!E$2:I$95,5))</f>
        <v>0</v>
      </c>
    </row>
    <row r="66" spans="1:9" ht="13" customHeight="1">
      <c r="A66" s="134" t="s">
        <v>50</v>
      </c>
      <c r="B66" s="133" t="str">
        <f>IF(ISNA(VLOOKUP($F66,DECLARATIONS!C$5:D$292,2,FALSE)),"",IF(VLOOKUP($F66,DECLARATIONS!C$5:D$292,2,FALSE)="","NOT DECLARED",IF(ISNA(_xlfn.TEXTBEFORE(VLOOKUP($F66,DECLARATIONS!C$5:D$292,2,FALSE)," ")),VLOOKUP($F66,DECLARATIONS!C$5:D$292,2,FALSE),_xlfn.TEXTBEFORE(VLOOKUP($F66,DECLARATIONS!C$5:D$292,2,FALSE)," "))))</f>
        <v/>
      </c>
      <c r="C66" s="133" t="str">
        <f>IF(ISNA(VLOOKUP($F66,DECLARATIONS!C$5:D$292,2,FALSE)),"",IF(VLOOKUP($F66,DECLARATIONS!C$5:D$292,2,FALSE)="","NOT DECLARED",IF(ISNA(_xlfn.TEXTAFTER(VLOOKUP($F66,DECLARATIONS!C$5:D$292,2,FALSE)," ")),VLOOKUP($F66,DECLARATIONS!C$5:D$292,2,FALSE),_xlfn.TEXTAFTER(VLOOKUP($F66,DECLARATIONS!C$5:D$292,2,FALSE)," "))))</f>
        <v/>
      </c>
      <c r="D66" s="133" t="str">
        <f>IF(ISNA(VLOOKUP($F66,DECLARATIONS!$C$5:$G$292,5,FALSE)),"",IF(VLOOKUP($F66,DECLARATIONS!$C$5:$G$292,5,FALSE)="","NOT DECLARED",VLOOKUP($F66,DECLARATIONS!$C$5:$G$292,5,FALSE)))</f>
        <v/>
      </c>
      <c r="E66" s="133" t="str">
        <f>IF(ISNA(VLOOKUP($F66,DECLARATIONS!$C$5:$F$292,4,FALSE)),"",IF(VLOOKUP($F66,DECLARATIONS!$C$5:$F$292,4,FALSE)="","NOT DECLARED",VLOOKUP($F66,DECLARATIONS!$C$5:$F$292,4,FALSE)&amp;LEFT(VLOOKUP($F66,DECLARATIONS!$C$5:$H$292,6,FALSE))))</f>
        <v/>
      </c>
      <c r="F66" s="35"/>
      <c r="G66" s="36"/>
      <c r="H66" s="12" t="str">
        <f>IF(ISNA(VLOOKUP(F66,DECLARATIONS!C$5:D$292,2,FALSE)),"",IF(VLOOKUP(F66,DECLARATIONS!C$5:D$292,2,FALSE)="","NOT DECLARED",VLOOKUP(F66,DECLARATIONS!C$5:D$292,2,FALSE)))</f>
        <v/>
      </c>
      <c r="I66" s="2">
        <f>IF(LOWER(LEFT(G66,1))="n",1,VLOOKUP(G66,ScoringTable!E$2:I$95,5))</f>
        <v>0</v>
      </c>
    </row>
    <row r="67" spans="1:9" ht="13" customHeight="1">
      <c r="A67" s="134" t="s">
        <v>50</v>
      </c>
      <c r="B67" s="133" t="str">
        <f>IF(ISNA(VLOOKUP($F67,DECLARATIONS!C$5:D$292,2,FALSE)),"",IF(VLOOKUP($F67,DECLARATIONS!C$5:D$292,2,FALSE)="","NOT DECLARED",IF(ISNA(_xlfn.TEXTBEFORE(VLOOKUP($F67,DECLARATIONS!C$5:D$292,2,FALSE)," ")),VLOOKUP($F67,DECLARATIONS!C$5:D$292,2,FALSE),_xlfn.TEXTBEFORE(VLOOKUP($F67,DECLARATIONS!C$5:D$292,2,FALSE)," "))))</f>
        <v/>
      </c>
      <c r="C67" s="133" t="str">
        <f>IF(ISNA(VLOOKUP($F67,DECLARATIONS!C$5:D$292,2,FALSE)),"",IF(VLOOKUP($F67,DECLARATIONS!C$5:D$292,2,FALSE)="","NOT DECLARED",IF(ISNA(_xlfn.TEXTAFTER(VLOOKUP($F67,DECLARATIONS!C$5:D$292,2,FALSE)," ")),VLOOKUP($F67,DECLARATIONS!C$5:D$292,2,FALSE),_xlfn.TEXTAFTER(VLOOKUP($F67,DECLARATIONS!C$5:D$292,2,FALSE)," "))))</f>
        <v/>
      </c>
      <c r="D67" s="133" t="str">
        <f>IF(ISNA(VLOOKUP($F67,DECLARATIONS!$C$5:$G$292,5,FALSE)),"",IF(VLOOKUP($F67,DECLARATIONS!$C$5:$G$292,5,FALSE)="","NOT DECLARED",VLOOKUP($F67,DECLARATIONS!$C$5:$G$292,5,FALSE)))</f>
        <v/>
      </c>
      <c r="E67" s="133" t="str">
        <f>IF(ISNA(VLOOKUP($F67,DECLARATIONS!$C$5:$F$292,4,FALSE)),"",IF(VLOOKUP($F67,DECLARATIONS!$C$5:$F$292,4,FALSE)="","NOT DECLARED",VLOOKUP($F67,DECLARATIONS!$C$5:$F$292,4,FALSE)&amp;LEFT(VLOOKUP($F67,DECLARATIONS!$C$5:$H$292,6,FALSE))))</f>
        <v/>
      </c>
      <c r="F67" s="35"/>
      <c r="G67" s="36"/>
      <c r="H67" s="12" t="str">
        <f>IF(ISNA(VLOOKUP(F67,DECLARATIONS!C$5:D$292,2,FALSE)),"",IF(VLOOKUP(F67,DECLARATIONS!C$5:D$292,2,FALSE)="","NOT DECLARED",VLOOKUP(F67,DECLARATIONS!C$5:D$292,2,FALSE)))</f>
        <v/>
      </c>
      <c r="I67" s="2">
        <f>IF(LOWER(LEFT(G67,1))="n",1,VLOOKUP(G67,ScoringTable!E$2:I$95,5))</f>
        <v>0</v>
      </c>
    </row>
    <row r="68" spans="1:9" ht="13" customHeight="1">
      <c r="A68" s="134" t="s">
        <v>50</v>
      </c>
      <c r="B68" s="133" t="str">
        <f>IF(ISNA(VLOOKUP($F68,DECLARATIONS!C$5:D$292,2,FALSE)),"",IF(VLOOKUP($F68,DECLARATIONS!C$5:D$292,2,FALSE)="","NOT DECLARED",IF(ISNA(_xlfn.TEXTBEFORE(VLOOKUP($F68,DECLARATIONS!C$5:D$292,2,FALSE)," ")),VLOOKUP($F68,DECLARATIONS!C$5:D$292,2,FALSE),_xlfn.TEXTBEFORE(VLOOKUP($F68,DECLARATIONS!C$5:D$292,2,FALSE)," "))))</f>
        <v/>
      </c>
      <c r="C68" s="133" t="str">
        <f>IF(ISNA(VLOOKUP($F68,DECLARATIONS!C$5:D$292,2,FALSE)),"",IF(VLOOKUP($F68,DECLARATIONS!C$5:D$292,2,FALSE)="","NOT DECLARED",IF(ISNA(_xlfn.TEXTAFTER(VLOOKUP($F68,DECLARATIONS!C$5:D$292,2,FALSE)," ")),VLOOKUP($F68,DECLARATIONS!C$5:D$292,2,FALSE),_xlfn.TEXTAFTER(VLOOKUP($F68,DECLARATIONS!C$5:D$292,2,FALSE)," "))))</f>
        <v/>
      </c>
      <c r="D68" s="133" t="str">
        <f>IF(ISNA(VLOOKUP($F68,DECLARATIONS!$C$5:$G$292,5,FALSE)),"",IF(VLOOKUP($F68,DECLARATIONS!$C$5:$G$292,5,FALSE)="","NOT DECLARED",VLOOKUP($F68,DECLARATIONS!$C$5:$G$292,5,FALSE)))</f>
        <v/>
      </c>
      <c r="E68" s="133" t="str">
        <f>IF(ISNA(VLOOKUP($F68,DECLARATIONS!$C$5:$F$292,4,FALSE)),"",IF(VLOOKUP($F68,DECLARATIONS!$C$5:$F$292,4,FALSE)="","NOT DECLARED",VLOOKUP($F68,DECLARATIONS!$C$5:$F$292,4,FALSE)&amp;LEFT(VLOOKUP($F68,DECLARATIONS!$C$5:$H$292,6,FALSE))))</f>
        <v/>
      </c>
      <c r="F68" s="35"/>
      <c r="G68" s="36"/>
      <c r="H68" s="12" t="str">
        <f>IF(ISNA(VLOOKUP(F68,DECLARATIONS!C$5:D$292,2,FALSE)),"",IF(VLOOKUP(F68,DECLARATIONS!C$5:D$292,2,FALSE)="","NOT DECLARED",VLOOKUP(F68,DECLARATIONS!C$5:D$292,2,FALSE)))</f>
        <v/>
      </c>
      <c r="I68" s="2">
        <f>IF(LOWER(LEFT(G68,1))="n",1,VLOOKUP(G68,ScoringTable!E$2:I$95,5))</f>
        <v>0</v>
      </c>
    </row>
    <row r="69" spans="1:9" ht="13" customHeight="1">
      <c r="A69" s="134" t="s">
        <v>50</v>
      </c>
      <c r="B69" s="133" t="str">
        <f>IF(ISNA(VLOOKUP($F69,DECLARATIONS!C$5:D$292,2,FALSE)),"",IF(VLOOKUP($F69,DECLARATIONS!C$5:D$292,2,FALSE)="","NOT DECLARED",IF(ISNA(_xlfn.TEXTBEFORE(VLOOKUP($F69,DECLARATIONS!C$5:D$292,2,FALSE)," ")),VLOOKUP($F69,DECLARATIONS!C$5:D$292,2,FALSE),_xlfn.TEXTBEFORE(VLOOKUP($F69,DECLARATIONS!C$5:D$292,2,FALSE)," "))))</f>
        <v/>
      </c>
      <c r="C69" s="133" t="str">
        <f>IF(ISNA(VLOOKUP($F69,DECLARATIONS!C$5:D$292,2,FALSE)),"",IF(VLOOKUP($F69,DECLARATIONS!C$5:D$292,2,FALSE)="","NOT DECLARED",IF(ISNA(_xlfn.TEXTAFTER(VLOOKUP($F69,DECLARATIONS!C$5:D$292,2,FALSE)," ")),VLOOKUP($F69,DECLARATIONS!C$5:D$292,2,FALSE),_xlfn.TEXTAFTER(VLOOKUP($F69,DECLARATIONS!C$5:D$292,2,FALSE)," "))))</f>
        <v/>
      </c>
      <c r="D69" s="133" t="str">
        <f>IF(ISNA(VLOOKUP($F69,DECLARATIONS!$C$5:$G$292,5,FALSE)),"",IF(VLOOKUP($F69,DECLARATIONS!$C$5:$G$292,5,FALSE)="","NOT DECLARED",VLOOKUP($F69,DECLARATIONS!$C$5:$G$292,5,FALSE)))</f>
        <v/>
      </c>
      <c r="E69" s="133" t="str">
        <f>IF(ISNA(VLOOKUP($F69,DECLARATIONS!$C$5:$F$292,4,FALSE)),"",IF(VLOOKUP($F69,DECLARATIONS!$C$5:$F$292,4,FALSE)="","NOT DECLARED",VLOOKUP($F69,DECLARATIONS!$C$5:$F$292,4,FALSE)&amp;LEFT(VLOOKUP($F69,DECLARATIONS!$C$5:$H$292,6,FALSE))))</f>
        <v/>
      </c>
      <c r="F69" s="35"/>
      <c r="G69" s="36"/>
      <c r="H69" s="12" t="str">
        <f>IF(ISNA(VLOOKUP(F69,DECLARATIONS!C$5:D$292,2,FALSE)),"",IF(VLOOKUP(F69,DECLARATIONS!C$5:D$292,2,FALSE)="","NOT DECLARED",VLOOKUP(F69,DECLARATIONS!C$5:D$292,2,FALSE)))</f>
        <v/>
      </c>
      <c r="I69" s="2">
        <f>IF(LOWER(LEFT(G69,1))="n",1,VLOOKUP(G69,ScoringTable!E$2:I$95,5))</f>
        <v>0</v>
      </c>
    </row>
    <row r="70" spans="1:9" ht="13" customHeight="1">
      <c r="A70" s="134" t="s">
        <v>50</v>
      </c>
      <c r="B70" s="133" t="str">
        <f>IF(ISNA(VLOOKUP($F70,DECLARATIONS!C$5:D$292,2,FALSE)),"",IF(VLOOKUP($F70,DECLARATIONS!C$5:D$292,2,FALSE)="","NOT DECLARED",IF(ISNA(_xlfn.TEXTBEFORE(VLOOKUP($F70,DECLARATIONS!C$5:D$292,2,FALSE)," ")),VLOOKUP($F70,DECLARATIONS!C$5:D$292,2,FALSE),_xlfn.TEXTBEFORE(VLOOKUP($F70,DECLARATIONS!C$5:D$292,2,FALSE)," "))))</f>
        <v/>
      </c>
      <c r="C70" s="133" t="str">
        <f>IF(ISNA(VLOOKUP($F70,DECLARATIONS!C$5:D$292,2,FALSE)),"",IF(VLOOKUP($F70,DECLARATIONS!C$5:D$292,2,FALSE)="","NOT DECLARED",IF(ISNA(_xlfn.TEXTAFTER(VLOOKUP($F70,DECLARATIONS!C$5:D$292,2,FALSE)," ")),VLOOKUP($F70,DECLARATIONS!C$5:D$292,2,FALSE),_xlfn.TEXTAFTER(VLOOKUP($F70,DECLARATIONS!C$5:D$292,2,FALSE)," "))))</f>
        <v/>
      </c>
      <c r="D70" s="133" t="str">
        <f>IF(ISNA(VLOOKUP($F70,DECLARATIONS!$C$5:$G$292,5,FALSE)),"",IF(VLOOKUP($F70,DECLARATIONS!$C$5:$G$292,5,FALSE)="","NOT DECLARED",VLOOKUP($F70,DECLARATIONS!$C$5:$G$292,5,FALSE)))</f>
        <v/>
      </c>
      <c r="E70" s="133" t="str">
        <f>IF(ISNA(VLOOKUP($F70,DECLARATIONS!$C$5:$F$292,4,FALSE)),"",IF(VLOOKUP($F70,DECLARATIONS!$C$5:$F$292,4,FALSE)="","NOT DECLARED",VLOOKUP($F70,DECLARATIONS!$C$5:$F$292,4,FALSE)&amp;LEFT(VLOOKUP($F70,DECLARATIONS!$C$5:$H$292,6,FALSE))))</f>
        <v/>
      </c>
      <c r="F70" s="35"/>
      <c r="G70" s="36"/>
      <c r="H70" s="12" t="str">
        <f>IF(ISNA(VLOOKUP(F70,DECLARATIONS!C$5:D$292,2,FALSE)),"",IF(VLOOKUP(F70,DECLARATIONS!C$5:D$292,2,FALSE)="","NOT DECLARED",VLOOKUP(F70,DECLARATIONS!C$5:D$292,2,FALSE)))</f>
        <v/>
      </c>
      <c r="I70" s="2">
        <f>IF(LOWER(LEFT(G70,1))="n",1,VLOOKUP(G70,ScoringTable!E$2:I$95,5))</f>
        <v>0</v>
      </c>
    </row>
    <row r="71" spans="1:9" ht="13" customHeight="1">
      <c r="A71" s="134" t="s">
        <v>50</v>
      </c>
      <c r="B71" s="133" t="str">
        <f>IF(ISNA(VLOOKUP($F71,DECLARATIONS!C$5:D$292,2,FALSE)),"",IF(VLOOKUP($F71,DECLARATIONS!C$5:D$292,2,FALSE)="","NOT DECLARED",IF(ISNA(_xlfn.TEXTBEFORE(VLOOKUP($F71,DECLARATIONS!C$5:D$292,2,FALSE)," ")),VLOOKUP($F71,DECLARATIONS!C$5:D$292,2,FALSE),_xlfn.TEXTBEFORE(VLOOKUP($F71,DECLARATIONS!C$5:D$292,2,FALSE)," "))))</f>
        <v/>
      </c>
      <c r="C71" s="133" t="str">
        <f>IF(ISNA(VLOOKUP($F71,DECLARATIONS!C$5:D$292,2,FALSE)),"",IF(VLOOKUP($F71,DECLARATIONS!C$5:D$292,2,FALSE)="","NOT DECLARED",IF(ISNA(_xlfn.TEXTAFTER(VLOOKUP($F71,DECLARATIONS!C$5:D$292,2,FALSE)," ")),VLOOKUP($F71,DECLARATIONS!C$5:D$292,2,FALSE),_xlfn.TEXTAFTER(VLOOKUP($F71,DECLARATIONS!C$5:D$292,2,FALSE)," "))))</f>
        <v/>
      </c>
      <c r="D71" s="133" t="str">
        <f>IF(ISNA(VLOOKUP($F71,DECLARATIONS!$C$5:$G$292,5,FALSE)),"",IF(VLOOKUP($F71,DECLARATIONS!$C$5:$G$292,5,FALSE)="","NOT DECLARED",VLOOKUP($F71,DECLARATIONS!$C$5:$G$292,5,FALSE)))</f>
        <v/>
      </c>
      <c r="E71" s="133" t="str">
        <f>IF(ISNA(VLOOKUP($F71,DECLARATIONS!$C$5:$F$292,4,FALSE)),"",IF(VLOOKUP($F71,DECLARATIONS!$C$5:$F$292,4,FALSE)="","NOT DECLARED",VLOOKUP($F71,DECLARATIONS!$C$5:$F$292,4,FALSE)&amp;LEFT(VLOOKUP($F71,DECLARATIONS!$C$5:$H$292,6,FALSE))))</f>
        <v/>
      </c>
      <c r="F71" s="35"/>
      <c r="G71" s="36"/>
      <c r="H71" s="12" t="str">
        <f>IF(ISNA(VLOOKUP(F71,DECLARATIONS!C$5:D$292,2,FALSE)),"",IF(VLOOKUP(F71,DECLARATIONS!C$5:D$292,2,FALSE)="","NOT DECLARED",VLOOKUP(F71,DECLARATIONS!C$5:D$292,2,FALSE)))</f>
        <v/>
      </c>
      <c r="I71" s="2">
        <f>IF(LOWER(LEFT(G71,1))="n",1,VLOOKUP(G71,ScoringTable!E$2:I$95,5))</f>
        <v>0</v>
      </c>
    </row>
    <row r="72" spans="1:9" ht="13" customHeight="1">
      <c r="A72" s="134" t="s">
        <v>50</v>
      </c>
      <c r="B72" s="133" t="str">
        <f>IF(ISNA(VLOOKUP($F72,DECLARATIONS!C$5:D$292,2,FALSE)),"",IF(VLOOKUP($F72,DECLARATIONS!C$5:D$292,2,FALSE)="","NOT DECLARED",IF(ISNA(_xlfn.TEXTBEFORE(VLOOKUP($F72,DECLARATIONS!C$5:D$292,2,FALSE)," ")),VLOOKUP($F72,DECLARATIONS!C$5:D$292,2,FALSE),_xlfn.TEXTBEFORE(VLOOKUP($F72,DECLARATIONS!C$5:D$292,2,FALSE)," "))))</f>
        <v/>
      </c>
      <c r="C72" s="133" t="str">
        <f>IF(ISNA(VLOOKUP($F72,DECLARATIONS!C$5:D$292,2,FALSE)),"",IF(VLOOKUP($F72,DECLARATIONS!C$5:D$292,2,FALSE)="","NOT DECLARED",IF(ISNA(_xlfn.TEXTAFTER(VLOOKUP($F72,DECLARATIONS!C$5:D$292,2,FALSE)," ")),VLOOKUP($F72,DECLARATIONS!C$5:D$292,2,FALSE),_xlfn.TEXTAFTER(VLOOKUP($F72,DECLARATIONS!C$5:D$292,2,FALSE)," "))))</f>
        <v/>
      </c>
      <c r="D72" s="133" t="str">
        <f>IF(ISNA(VLOOKUP($F72,DECLARATIONS!$C$5:$G$292,5,FALSE)),"",IF(VLOOKUP($F72,DECLARATIONS!$C$5:$G$292,5,FALSE)="","NOT DECLARED",VLOOKUP($F72,DECLARATIONS!$C$5:$G$292,5,FALSE)))</f>
        <v/>
      </c>
      <c r="E72" s="133" t="str">
        <f>IF(ISNA(VLOOKUP($F72,DECLARATIONS!$C$5:$F$292,4,FALSE)),"",IF(VLOOKUP($F72,DECLARATIONS!$C$5:$F$292,4,FALSE)="","NOT DECLARED",VLOOKUP($F72,DECLARATIONS!$C$5:$F$292,4,FALSE)&amp;LEFT(VLOOKUP($F72,DECLARATIONS!$C$5:$H$292,6,FALSE))))</f>
        <v/>
      </c>
      <c r="F72" s="35"/>
      <c r="G72" s="36"/>
      <c r="H72" s="12" t="str">
        <f>IF(ISNA(VLOOKUP(F72,DECLARATIONS!C$5:D$292,2,FALSE)),"",IF(VLOOKUP(F72,DECLARATIONS!C$5:D$292,2,FALSE)="","NOT DECLARED",VLOOKUP(F72,DECLARATIONS!C$5:D$292,2,FALSE)))</f>
        <v/>
      </c>
      <c r="I72" s="2">
        <f>IF(LOWER(LEFT(G72,1))="n",1,VLOOKUP(G72,ScoringTable!E$2:I$95,5))</f>
        <v>0</v>
      </c>
    </row>
    <row r="73" spans="1:9" ht="13" customHeight="1">
      <c r="A73" s="134" t="s">
        <v>50</v>
      </c>
      <c r="B73" s="133" t="str">
        <f>IF(ISNA(VLOOKUP($F73,DECLARATIONS!C$5:D$292,2,FALSE)),"",IF(VLOOKUP($F73,DECLARATIONS!C$5:D$292,2,FALSE)="","NOT DECLARED",IF(ISNA(_xlfn.TEXTBEFORE(VLOOKUP($F73,DECLARATIONS!C$5:D$292,2,FALSE)," ")),VLOOKUP($F73,DECLARATIONS!C$5:D$292,2,FALSE),_xlfn.TEXTBEFORE(VLOOKUP($F73,DECLARATIONS!C$5:D$292,2,FALSE)," "))))</f>
        <v/>
      </c>
      <c r="C73" s="133" t="str">
        <f>IF(ISNA(VLOOKUP($F73,DECLARATIONS!C$5:D$292,2,FALSE)),"",IF(VLOOKUP($F73,DECLARATIONS!C$5:D$292,2,FALSE)="","NOT DECLARED",IF(ISNA(_xlfn.TEXTAFTER(VLOOKUP($F73,DECLARATIONS!C$5:D$292,2,FALSE)," ")),VLOOKUP($F73,DECLARATIONS!C$5:D$292,2,FALSE),_xlfn.TEXTAFTER(VLOOKUP($F73,DECLARATIONS!C$5:D$292,2,FALSE)," "))))</f>
        <v/>
      </c>
      <c r="D73" s="133" t="str">
        <f>IF(ISNA(VLOOKUP($F73,DECLARATIONS!$C$5:$G$292,5,FALSE)),"",IF(VLOOKUP($F73,DECLARATIONS!$C$5:$G$292,5,FALSE)="","NOT DECLARED",VLOOKUP($F73,DECLARATIONS!$C$5:$G$292,5,FALSE)))</f>
        <v/>
      </c>
      <c r="E73" s="133" t="str">
        <f>IF(ISNA(VLOOKUP($F73,DECLARATIONS!$C$5:$F$292,4,FALSE)),"",IF(VLOOKUP($F73,DECLARATIONS!$C$5:$F$292,4,FALSE)="","NOT DECLARED",VLOOKUP($F73,DECLARATIONS!$C$5:$F$292,4,FALSE)&amp;LEFT(VLOOKUP($F73,DECLARATIONS!$C$5:$H$292,6,FALSE))))</f>
        <v/>
      </c>
      <c r="F73" s="35"/>
      <c r="G73" s="36"/>
      <c r="H73" s="12" t="str">
        <f>IF(ISNA(VLOOKUP(F73,DECLARATIONS!C$5:D$292,2,FALSE)),"",IF(VLOOKUP(F73,DECLARATIONS!C$5:D$292,2,FALSE)="","NOT DECLARED",VLOOKUP(F73,DECLARATIONS!C$5:D$292,2,FALSE)))</f>
        <v/>
      </c>
      <c r="I73" s="2">
        <f>IF(LOWER(LEFT(G73,1))="n",1,VLOOKUP(G73,ScoringTable!E$2:I$95,5))</f>
        <v>0</v>
      </c>
    </row>
    <row r="74" spans="1:9" ht="13" customHeight="1">
      <c r="A74" s="134" t="s">
        <v>50</v>
      </c>
      <c r="B74" s="133" t="str">
        <f>IF(ISNA(VLOOKUP($F74,DECLARATIONS!C$5:D$292,2,FALSE)),"",IF(VLOOKUP($F74,DECLARATIONS!C$5:D$292,2,FALSE)="","NOT DECLARED",IF(ISNA(_xlfn.TEXTBEFORE(VLOOKUP($F74,DECLARATIONS!C$5:D$292,2,FALSE)," ")),VLOOKUP($F74,DECLARATIONS!C$5:D$292,2,FALSE),_xlfn.TEXTBEFORE(VLOOKUP($F74,DECLARATIONS!C$5:D$292,2,FALSE)," "))))</f>
        <v/>
      </c>
      <c r="C74" s="133" t="str">
        <f>IF(ISNA(VLOOKUP($F74,DECLARATIONS!C$5:D$292,2,FALSE)),"",IF(VLOOKUP($F74,DECLARATIONS!C$5:D$292,2,FALSE)="","NOT DECLARED",IF(ISNA(_xlfn.TEXTAFTER(VLOOKUP($F74,DECLARATIONS!C$5:D$292,2,FALSE)," ")),VLOOKUP($F74,DECLARATIONS!C$5:D$292,2,FALSE),_xlfn.TEXTAFTER(VLOOKUP($F74,DECLARATIONS!C$5:D$292,2,FALSE)," "))))</f>
        <v/>
      </c>
      <c r="D74" s="133" t="str">
        <f>IF(ISNA(VLOOKUP($F74,DECLARATIONS!$C$5:$G$292,5,FALSE)),"",IF(VLOOKUP($F74,DECLARATIONS!$C$5:$G$292,5,FALSE)="","NOT DECLARED",VLOOKUP($F74,DECLARATIONS!$C$5:$G$292,5,FALSE)))</f>
        <v/>
      </c>
      <c r="E74" s="133" t="str">
        <f>IF(ISNA(VLOOKUP($F74,DECLARATIONS!$C$5:$F$292,4,FALSE)),"",IF(VLOOKUP($F74,DECLARATIONS!$C$5:$F$292,4,FALSE)="","NOT DECLARED",VLOOKUP($F74,DECLARATIONS!$C$5:$F$292,4,FALSE)&amp;LEFT(VLOOKUP($F74,DECLARATIONS!$C$5:$H$292,6,FALSE))))</f>
        <v/>
      </c>
      <c r="F74" s="35"/>
      <c r="G74" s="36"/>
      <c r="H74" s="12" t="str">
        <f>IF(ISNA(VLOOKUP(F74,DECLARATIONS!C$5:D$292,2,FALSE)),"",IF(VLOOKUP(F74,DECLARATIONS!C$5:D$292,2,FALSE)="","NOT DECLARED",VLOOKUP(F74,DECLARATIONS!C$5:D$292,2,FALSE)))</f>
        <v/>
      </c>
      <c r="I74" s="2">
        <f>IF(LOWER(LEFT(G74,1))="n",1,VLOOKUP(G74,ScoringTable!E$2:I$95,5))</f>
        <v>0</v>
      </c>
    </row>
    <row r="75" spans="1:9" ht="13" customHeight="1">
      <c r="A75" s="134" t="s">
        <v>50</v>
      </c>
      <c r="B75" s="133" t="str">
        <f>IF(ISNA(VLOOKUP($F75,DECLARATIONS!C$5:D$292,2,FALSE)),"",IF(VLOOKUP($F75,DECLARATIONS!C$5:D$292,2,FALSE)="","NOT DECLARED",IF(ISNA(_xlfn.TEXTBEFORE(VLOOKUP($F75,DECLARATIONS!C$5:D$292,2,FALSE)," ")),VLOOKUP($F75,DECLARATIONS!C$5:D$292,2,FALSE),_xlfn.TEXTBEFORE(VLOOKUP($F75,DECLARATIONS!C$5:D$292,2,FALSE)," "))))</f>
        <v/>
      </c>
      <c r="C75" s="133" t="str">
        <f>IF(ISNA(VLOOKUP($F75,DECLARATIONS!C$5:D$292,2,FALSE)),"",IF(VLOOKUP($F75,DECLARATIONS!C$5:D$292,2,FALSE)="","NOT DECLARED",IF(ISNA(_xlfn.TEXTAFTER(VLOOKUP($F75,DECLARATIONS!C$5:D$292,2,FALSE)," ")),VLOOKUP($F75,DECLARATIONS!C$5:D$292,2,FALSE),_xlfn.TEXTAFTER(VLOOKUP($F75,DECLARATIONS!C$5:D$292,2,FALSE)," "))))</f>
        <v/>
      </c>
      <c r="D75" s="133" t="str">
        <f>IF(ISNA(VLOOKUP($F75,DECLARATIONS!$C$5:$G$292,5,FALSE)),"",IF(VLOOKUP($F75,DECLARATIONS!$C$5:$G$292,5,FALSE)="","NOT DECLARED",VLOOKUP($F75,DECLARATIONS!$C$5:$G$292,5,FALSE)))</f>
        <v/>
      </c>
      <c r="E75" s="133" t="str">
        <f>IF(ISNA(VLOOKUP($F75,DECLARATIONS!$C$5:$F$292,4,FALSE)),"",IF(VLOOKUP($F75,DECLARATIONS!$C$5:$F$292,4,FALSE)="","NOT DECLARED",VLOOKUP($F75,DECLARATIONS!$C$5:$F$292,4,FALSE)&amp;LEFT(VLOOKUP($F75,DECLARATIONS!$C$5:$H$292,6,FALSE))))</f>
        <v/>
      </c>
      <c r="F75" s="35"/>
      <c r="G75" s="36"/>
      <c r="H75" s="12" t="str">
        <f>IF(ISNA(VLOOKUP(F75,DECLARATIONS!C$5:D$292,2,FALSE)),"",IF(VLOOKUP(F75,DECLARATIONS!C$5:D$292,2,FALSE)="","NOT DECLARED",VLOOKUP(F75,DECLARATIONS!C$5:D$292,2,FALSE)))</f>
        <v/>
      </c>
      <c r="I75" s="2">
        <f>IF(LOWER(LEFT(G75,1))="n",1,VLOOKUP(G75,ScoringTable!E$2:I$95,5))</f>
        <v>0</v>
      </c>
    </row>
    <row r="76" spans="1:9" ht="13" customHeight="1">
      <c r="A76" s="134" t="s">
        <v>50</v>
      </c>
      <c r="B76" s="133" t="str">
        <f>IF(ISNA(VLOOKUP($F76,DECLARATIONS!C$5:D$292,2,FALSE)),"",IF(VLOOKUP($F76,DECLARATIONS!C$5:D$292,2,FALSE)="","NOT DECLARED",IF(ISNA(_xlfn.TEXTBEFORE(VLOOKUP($F76,DECLARATIONS!C$5:D$292,2,FALSE)," ")),VLOOKUP($F76,DECLARATIONS!C$5:D$292,2,FALSE),_xlfn.TEXTBEFORE(VLOOKUP($F76,DECLARATIONS!C$5:D$292,2,FALSE)," "))))</f>
        <v/>
      </c>
      <c r="C76" s="133" t="str">
        <f>IF(ISNA(VLOOKUP($F76,DECLARATIONS!C$5:D$292,2,FALSE)),"",IF(VLOOKUP($F76,DECLARATIONS!C$5:D$292,2,FALSE)="","NOT DECLARED",IF(ISNA(_xlfn.TEXTAFTER(VLOOKUP($F76,DECLARATIONS!C$5:D$292,2,FALSE)," ")),VLOOKUP($F76,DECLARATIONS!C$5:D$292,2,FALSE),_xlfn.TEXTAFTER(VLOOKUP($F76,DECLARATIONS!C$5:D$292,2,FALSE)," "))))</f>
        <v/>
      </c>
      <c r="D76" s="133" t="str">
        <f>IF(ISNA(VLOOKUP($F76,DECLARATIONS!$C$5:$G$292,5,FALSE)),"",IF(VLOOKUP($F76,DECLARATIONS!$C$5:$G$292,5,FALSE)="","NOT DECLARED",VLOOKUP($F76,DECLARATIONS!$C$5:$G$292,5,FALSE)))</f>
        <v/>
      </c>
      <c r="E76" s="133" t="str">
        <f>IF(ISNA(VLOOKUP($F76,DECLARATIONS!$C$5:$F$292,4,FALSE)),"",IF(VLOOKUP($F76,DECLARATIONS!$C$5:$F$292,4,FALSE)="","NOT DECLARED",VLOOKUP($F76,DECLARATIONS!$C$5:$F$292,4,FALSE)&amp;LEFT(VLOOKUP($F76,DECLARATIONS!$C$5:$H$292,6,FALSE))))</f>
        <v/>
      </c>
      <c r="F76" s="35"/>
      <c r="G76" s="36"/>
      <c r="H76" s="12" t="str">
        <f>IF(ISNA(VLOOKUP(F76,DECLARATIONS!C$5:D$292,2,FALSE)),"",IF(VLOOKUP(F76,DECLARATIONS!C$5:D$292,2,FALSE)="","NOT DECLARED",VLOOKUP(F76,DECLARATIONS!C$5:D$292,2,FALSE)))</f>
        <v/>
      </c>
      <c r="I76" s="2">
        <f>IF(LOWER(LEFT(G76,1))="n",1,VLOOKUP(G76,ScoringTable!E$2:I$95,5))</f>
        <v>0</v>
      </c>
    </row>
    <row r="77" spans="1:9" ht="13" customHeight="1">
      <c r="A77" s="134" t="s">
        <v>50</v>
      </c>
      <c r="B77" s="133" t="str">
        <f>IF(ISNA(VLOOKUP($F77,DECLARATIONS!C$5:D$292,2,FALSE)),"",IF(VLOOKUP($F77,DECLARATIONS!C$5:D$292,2,FALSE)="","NOT DECLARED",IF(ISNA(_xlfn.TEXTBEFORE(VLOOKUP($F77,DECLARATIONS!C$5:D$292,2,FALSE)," ")),VLOOKUP($F77,DECLARATIONS!C$5:D$292,2,FALSE),_xlfn.TEXTBEFORE(VLOOKUP($F77,DECLARATIONS!C$5:D$292,2,FALSE)," "))))</f>
        <v/>
      </c>
      <c r="C77" s="133" t="str">
        <f>IF(ISNA(VLOOKUP($F77,DECLARATIONS!C$5:D$292,2,FALSE)),"",IF(VLOOKUP($F77,DECLARATIONS!C$5:D$292,2,FALSE)="","NOT DECLARED",IF(ISNA(_xlfn.TEXTAFTER(VLOOKUP($F77,DECLARATIONS!C$5:D$292,2,FALSE)," ")),VLOOKUP($F77,DECLARATIONS!C$5:D$292,2,FALSE),_xlfn.TEXTAFTER(VLOOKUP($F77,DECLARATIONS!C$5:D$292,2,FALSE)," "))))</f>
        <v/>
      </c>
      <c r="D77" s="133" t="str">
        <f>IF(ISNA(VLOOKUP($F77,DECLARATIONS!$C$5:$G$292,5,FALSE)),"",IF(VLOOKUP($F77,DECLARATIONS!$C$5:$G$292,5,FALSE)="","NOT DECLARED",VLOOKUP($F77,DECLARATIONS!$C$5:$G$292,5,FALSE)))</f>
        <v/>
      </c>
      <c r="E77" s="133" t="str">
        <f>IF(ISNA(VLOOKUP($F77,DECLARATIONS!$C$5:$F$292,4,FALSE)),"",IF(VLOOKUP($F77,DECLARATIONS!$C$5:$F$292,4,FALSE)="","NOT DECLARED",VLOOKUP($F77,DECLARATIONS!$C$5:$F$292,4,FALSE)&amp;LEFT(VLOOKUP($F77,DECLARATIONS!$C$5:$H$292,6,FALSE))))</f>
        <v/>
      </c>
      <c r="F77" s="35"/>
      <c r="G77" s="36"/>
      <c r="H77" s="12" t="str">
        <f>IF(ISNA(VLOOKUP(F77,DECLARATIONS!C$5:D$292,2,FALSE)),"",IF(VLOOKUP(F77,DECLARATIONS!C$5:D$292,2,FALSE)="","NOT DECLARED",VLOOKUP(F77,DECLARATIONS!C$5:D$292,2,FALSE)))</f>
        <v/>
      </c>
      <c r="I77" s="2">
        <f>IF(LOWER(LEFT(G77,1))="n",1,VLOOKUP(G77,ScoringTable!E$2:I$95,5))</f>
        <v>0</v>
      </c>
    </row>
    <row r="78" spans="1:9" ht="13" customHeight="1">
      <c r="A78" s="134" t="s">
        <v>50</v>
      </c>
      <c r="B78" s="133" t="str">
        <f>IF(ISNA(VLOOKUP($F78,DECLARATIONS!C$5:D$292,2,FALSE)),"",IF(VLOOKUP($F78,DECLARATIONS!C$5:D$292,2,FALSE)="","NOT DECLARED",IF(ISNA(_xlfn.TEXTBEFORE(VLOOKUP($F78,DECLARATIONS!C$5:D$292,2,FALSE)," ")),VLOOKUP($F78,DECLARATIONS!C$5:D$292,2,FALSE),_xlfn.TEXTBEFORE(VLOOKUP($F78,DECLARATIONS!C$5:D$292,2,FALSE)," "))))</f>
        <v/>
      </c>
      <c r="C78" s="133" t="str">
        <f>IF(ISNA(VLOOKUP($F78,DECLARATIONS!C$5:D$292,2,FALSE)),"",IF(VLOOKUP($F78,DECLARATIONS!C$5:D$292,2,FALSE)="","NOT DECLARED",IF(ISNA(_xlfn.TEXTAFTER(VLOOKUP($F78,DECLARATIONS!C$5:D$292,2,FALSE)," ")),VLOOKUP($F78,DECLARATIONS!C$5:D$292,2,FALSE),_xlfn.TEXTAFTER(VLOOKUP($F78,DECLARATIONS!C$5:D$292,2,FALSE)," "))))</f>
        <v/>
      </c>
      <c r="D78" s="133" t="str">
        <f>IF(ISNA(VLOOKUP($F78,DECLARATIONS!$C$5:$G$292,5,FALSE)),"",IF(VLOOKUP($F78,DECLARATIONS!$C$5:$G$292,5,FALSE)="","NOT DECLARED",VLOOKUP($F78,DECLARATIONS!$C$5:$G$292,5,FALSE)))</f>
        <v/>
      </c>
      <c r="E78" s="133" t="str">
        <f>IF(ISNA(VLOOKUP($F78,DECLARATIONS!$C$5:$F$292,4,FALSE)),"",IF(VLOOKUP($F78,DECLARATIONS!$C$5:$F$292,4,FALSE)="","NOT DECLARED",VLOOKUP($F78,DECLARATIONS!$C$5:$F$292,4,FALSE)&amp;LEFT(VLOOKUP($F78,DECLARATIONS!$C$5:$H$292,6,FALSE))))</f>
        <v/>
      </c>
      <c r="F78" s="35"/>
      <c r="G78" s="36"/>
      <c r="H78" s="12" t="str">
        <f>IF(ISNA(VLOOKUP(F78,DECLARATIONS!C$5:D$292,2,FALSE)),"",IF(VLOOKUP(F78,DECLARATIONS!C$5:D$292,2,FALSE)="","NOT DECLARED",VLOOKUP(F78,DECLARATIONS!C$5:D$292,2,FALSE)))</f>
        <v/>
      </c>
      <c r="I78" s="2">
        <f>IF(LOWER(LEFT(G78,1))="n",1,VLOOKUP(G78,ScoringTable!E$2:I$95,5))</f>
        <v>0</v>
      </c>
    </row>
    <row r="79" spans="1:9" ht="13" customHeight="1">
      <c r="A79" s="134" t="s">
        <v>50</v>
      </c>
      <c r="B79" s="133" t="str">
        <f>IF(ISNA(VLOOKUP($F79,DECLARATIONS!C$5:D$292,2,FALSE)),"",IF(VLOOKUP($F79,DECLARATIONS!C$5:D$292,2,FALSE)="","NOT DECLARED",IF(ISNA(_xlfn.TEXTBEFORE(VLOOKUP($F79,DECLARATIONS!C$5:D$292,2,FALSE)," ")),VLOOKUP($F79,DECLARATIONS!C$5:D$292,2,FALSE),_xlfn.TEXTBEFORE(VLOOKUP($F79,DECLARATIONS!C$5:D$292,2,FALSE)," "))))</f>
        <v/>
      </c>
      <c r="C79" s="133" t="str">
        <f>IF(ISNA(VLOOKUP($F79,DECLARATIONS!C$5:D$292,2,FALSE)),"",IF(VLOOKUP($F79,DECLARATIONS!C$5:D$292,2,FALSE)="","NOT DECLARED",IF(ISNA(_xlfn.TEXTAFTER(VLOOKUP($F79,DECLARATIONS!C$5:D$292,2,FALSE)," ")),VLOOKUP($F79,DECLARATIONS!C$5:D$292,2,FALSE),_xlfn.TEXTAFTER(VLOOKUP($F79,DECLARATIONS!C$5:D$292,2,FALSE)," "))))</f>
        <v/>
      </c>
      <c r="D79" s="133" t="str">
        <f>IF(ISNA(VLOOKUP($F79,DECLARATIONS!$C$5:$G$292,5,FALSE)),"",IF(VLOOKUP($F79,DECLARATIONS!$C$5:$G$292,5,FALSE)="","NOT DECLARED",VLOOKUP($F79,DECLARATIONS!$C$5:$G$292,5,FALSE)))</f>
        <v/>
      </c>
      <c r="E79" s="133" t="str">
        <f>IF(ISNA(VLOOKUP($F79,DECLARATIONS!$C$5:$F$292,4,FALSE)),"",IF(VLOOKUP($F79,DECLARATIONS!$C$5:$F$292,4,FALSE)="","NOT DECLARED",VLOOKUP($F79,DECLARATIONS!$C$5:$F$292,4,FALSE)&amp;LEFT(VLOOKUP($F79,DECLARATIONS!$C$5:$H$292,6,FALSE))))</f>
        <v/>
      </c>
      <c r="F79" s="35"/>
      <c r="G79" s="36"/>
      <c r="H79" s="12" t="str">
        <f>IF(ISNA(VLOOKUP(F79,DECLARATIONS!C$5:D$292,2,FALSE)),"",IF(VLOOKUP(F79,DECLARATIONS!C$5:D$292,2,FALSE)="","NOT DECLARED",VLOOKUP(F79,DECLARATIONS!C$5:D$292,2,FALSE)))</f>
        <v/>
      </c>
      <c r="I79" s="2">
        <f>IF(LOWER(LEFT(G79,1))="n",1,VLOOKUP(G79,ScoringTable!E$2:I$95,5))</f>
        <v>0</v>
      </c>
    </row>
    <row r="80" spans="1:9" ht="13" customHeight="1">
      <c r="A80" s="134" t="s">
        <v>50</v>
      </c>
      <c r="B80" s="133" t="str">
        <f>IF(ISNA(VLOOKUP($F80,DECLARATIONS!C$5:D$292,2,FALSE)),"",IF(VLOOKUP($F80,DECLARATIONS!C$5:D$292,2,FALSE)="","NOT DECLARED",IF(ISNA(_xlfn.TEXTBEFORE(VLOOKUP($F80,DECLARATIONS!C$5:D$292,2,FALSE)," ")),VLOOKUP($F80,DECLARATIONS!C$5:D$292,2,FALSE),_xlfn.TEXTBEFORE(VLOOKUP($F80,DECLARATIONS!C$5:D$292,2,FALSE)," "))))</f>
        <v/>
      </c>
      <c r="C80" s="133" t="str">
        <f>IF(ISNA(VLOOKUP($F80,DECLARATIONS!C$5:D$292,2,FALSE)),"",IF(VLOOKUP($F80,DECLARATIONS!C$5:D$292,2,FALSE)="","NOT DECLARED",IF(ISNA(_xlfn.TEXTAFTER(VLOOKUP($F80,DECLARATIONS!C$5:D$292,2,FALSE)," ")),VLOOKUP($F80,DECLARATIONS!C$5:D$292,2,FALSE),_xlfn.TEXTAFTER(VLOOKUP($F80,DECLARATIONS!C$5:D$292,2,FALSE)," "))))</f>
        <v/>
      </c>
      <c r="D80" s="133" t="str">
        <f>IF(ISNA(VLOOKUP($F80,DECLARATIONS!$C$5:$G$292,5,FALSE)),"",IF(VLOOKUP($F80,DECLARATIONS!$C$5:$G$292,5,FALSE)="","NOT DECLARED",VLOOKUP($F80,DECLARATIONS!$C$5:$G$292,5,FALSE)))</f>
        <v/>
      </c>
      <c r="E80" s="133" t="str">
        <f>IF(ISNA(VLOOKUP($F80,DECLARATIONS!$C$5:$F$292,4,FALSE)),"",IF(VLOOKUP($F80,DECLARATIONS!$C$5:$F$292,4,FALSE)="","NOT DECLARED",VLOOKUP($F80,DECLARATIONS!$C$5:$F$292,4,FALSE)&amp;LEFT(VLOOKUP($F80,DECLARATIONS!$C$5:$H$292,6,FALSE))))</f>
        <v/>
      </c>
      <c r="F80" s="35"/>
      <c r="G80" s="36"/>
      <c r="H80" s="12" t="str">
        <f>IF(ISNA(VLOOKUP(F80,DECLARATIONS!C$5:D$292,2,FALSE)),"",IF(VLOOKUP(F80,DECLARATIONS!C$5:D$292,2,FALSE)="","NOT DECLARED",VLOOKUP(F80,DECLARATIONS!C$5:D$292,2,FALSE)))</f>
        <v/>
      </c>
      <c r="I80" s="2">
        <f>IF(LOWER(LEFT(G80,1))="n",1,VLOOKUP(G80,ScoringTable!E$2:I$95,5))</f>
        <v>0</v>
      </c>
    </row>
    <row r="81" spans="1:9" ht="13" customHeight="1">
      <c r="A81" s="134" t="s">
        <v>50</v>
      </c>
      <c r="B81" s="133" t="str">
        <f>IF(ISNA(VLOOKUP($F81,DECLARATIONS!C$5:D$292,2,FALSE)),"",IF(VLOOKUP($F81,DECLARATIONS!C$5:D$292,2,FALSE)="","NOT DECLARED",IF(ISNA(_xlfn.TEXTBEFORE(VLOOKUP($F81,DECLARATIONS!C$5:D$292,2,FALSE)," ")),VLOOKUP($F81,DECLARATIONS!C$5:D$292,2,FALSE),_xlfn.TEXTBEFORE(VLOOKUP($F81,DECLARATIONS!C$5:D$292,2,FALSE)," "))))</f>
        <v/>
      </c>
      <c r="C81" s="133" t="str">
        <f>IF(ISNA(VLOOKUP($F81,DECLARATIONS!C$5:D$292,2,FALSE)),"",IF(VLOOKUP($F81,DECLARATIONS!C$5:D$292,2,FALSE)="","NOT DECLARED",IF(ISNA(_xlfn.TEXTAFTER(VLOOKUP($F81,DECLARATIONS!C$5:D$292,2,FALSE)," ")),VLOOKUP($F81,DECLARATIONS!C$5:D$292,2,FALSE),_xlfn.TEXTAFTER(VLOOKUP($F81,DECLARATIONS!C$5:D$292,2,FALSE)," "))))</f>
        <v/>
      </c>
      <c r="D81" s="133" t="str">
        <f>IF(ISNA(VLOOKUP($F81,DECLARATIONS!$C$5:$G$292,5,FALSE)),"",IF(VLOOKUP($F81,DECLARATIONS!$C$5:$G$292,5,FALSE)="","NOT DECLARED",VLOOKUP($F81,DECLARATIONS!$C$5:$G$292,5,FALSE)))</f>
        <v/>
      </c>
      <c r="E81" s="133" t="str">
        <f>IF(ISNA(VLOOKUP($F81,DECLARATIONS!$C$5:$F$292,4,FALSE)),"",IF(VLOOKUP($F81,DECLARATIONS!$C$5:$F$292,4,FALSE)="","NOT DECLARED",VLOOKUP($F81,DECLARATIONS!$C$5:$F$292,4,FALSE)&amp;LEFT(VLOOKUP($F81,DECLARATIONS!$C$5:$H$292,6,FALSE))))</f>
        <v/>
      </c>
      <c r="F81" s="35"/>
      <c r="G81" s="36"/>
      <c r="H81" s="12" t="str">
        <f>IF(ISNA(VLOOKUP(F81,DECLARATIONS!C$5:D$292,2,FALSE)),"",IF(VLOOKUP(F81,DECLARATIONS!C$5:D$292,2,FALSE)="","NOT DECLARED",VLOOKUP(F81,DECLARATIONS!C$5:D$292,2,FALSE)))</f>
        <v/>
      </c>
      <c r="I81" s="2">
        <f>IF(LOWER(LEFT(G81,1))="n",1,VLOOKUP(G81,ScoringTable!E$2:I$95,5))</f>
        <v>0</v>
      </c>
    </row>
    <row r="82" spans="1:9" ht="13" customHeight="1">
      <c r="A82" s="134" t="s">
        <v>50</v>
      </c>
      <c r="B82" s="133" t="str">
        <f>IF(ISNA(VLOOKUP($F82,DECLARATIONS!C$5:D$292,2,FALSE)),"",IF(VLOOKUP($F82,DECLARATIONS!C$5:D$292,2,FALSE)="","NOT DECLARED",IF(ISNA(_xlfn.TEXTBEFORE(VLOOKUP($F82,DECLARATIONS!C$5:D$292,2,FALSE)," ")),VLOOKUP($F82,DECLARATIONS!C$5:D$292,2,FALSE),_xlfn.TEXTBEFORE(VLOOKUP($F82,DECLARATIONS!C$5:D$292,2,FALSE)," "))))</f>
        <v/>
      </c>
      <c r="C82" s="133" t="str">
        <f>IF(ISNA(VLOOKUP($F82,DECLARATIONS!C$5:D$292,2,FALSE)),"",IF(VLOOKUP($F82,DECLARATIONS!C$5:D$292,2,FALSE)="","NOT DECLARED",IF(ISNA(_xlfn.TEXTAFTER(VLOOKUP($F82,DECLARATIONS!C$5:D$292,2,FALSE)," ")),VLOOKUP($F82,DECLARATIONS!C$5:D$292,2,FALSE),_xlfn.TEXTAFTER(VLOOKUP($F82,DECLARATIONS!C$5:D$292,2,FALSE)," "))))</f>
        <v/>
      </c>
      <c r="D82" s="133" t="str">
        <f>IF(ISNA(VLOOKUP($F82,DECLARATIONS!$C$5:$G$292,5,FALSE)),"",IF(VLOOKUP($F82,DECLARATIONS!$C$5:$G$292,5,FALSE)="","NOT DECLARED",VLOOKUP($F82,DECLARATIONS!$C$5:$G$292,5,FALSE)))</f>
        <v/>
      </c>
      <c r="E82" s="133" t="str">
        <f>IF(ISNA(VLOOKUP($F82,DECLARATIONS!$C$5:$F$292,4,FALSE)),"",IF(VLOOKUP($F82,DECLARATIONS!$C$5:$F$292,4,FALSE)="","NOT DECLARED",VLOOKUP($F82,DECLARATIONS!$C$5:$F$292,4,FALSE)&amp;LEFT(VLOOKUP($F82,DECLARATIONS!$C$5:$H$292,6,FALSE))))</f>
        <v/>
      </c>
      <c r="F82" s="35"/>
      <c r="G82" s="36"/>
      <c r="H82" s="12" t="str">
        <f>IF(ISNA(VLOOKUP(F82,DECLARATIONS!C$5:D$292,2,FALSE)),"",IF(VLOOKUP(F82,DECLARATIONS!C$5:D$292,2,FALSE)="","NOT DECLARED",VLOOKUP(F82,DECLARATIONS!C$5:D$292,2,FALSE)))</f>
        <v/>
      </c>
      <c r="I82" s="2">
        <f>IF(LOWER(LEFT(G82,1))="n",1,VLOOKUP(G82,ScoringTable!E$2:I$95,5))</f>
        <v>0</v>
      </c>
    </row>
    <row r="83" spans="1:9" ht="13" customHeight="1">
      <c r="A83" s="134" t="s">
        <v>50</v>
      </c>
      <c r="B83" s="133" t="str">
        <f>IF(ISNA(VLOOKUP($F83,DECLARATIONS!C$5:D$292,2,FALSE)),"",IF(VLOOKUP($F83,DECLARATIONS!C$5:D$292,2,FALSE)="","NOT DECLARED",IF(ISNA(_xlfn.TEXTBEFORE(VLOOKUP($F83,DECLARATIONS!C$5:D$292,2,FALSE)," ")),VLOOKUP($F83,DECLARATIONS!C$5:D$292,2,FALSE),_xlfn.TEXTBEFORE(VLOOKUP($F83,DECLARATIONS!C$5:D$292,2,FALSE)," "))))</f>
        <v/>
      </c>
      <c r="C83" s="133" t="str">
        <f>IF(ISNA(VLOOKUP($F83,DECLARATIONS!C$5:D$292,2,FALSE)),"",IF(VLOOKUP($F83,DECLARATIONS!C$5:D$292,2,FALSE)="","NOT DECLARED",IF(ISNA(_xlfn.TEXTAFTER(VLOOKUP($F83,DECLARATIONS!C$5:D$292,2,FALSE)," ")),VLOOKUP($F83,DECLARATIONS!C$5:D$292,2,FALSE),_xlfn.TEXTAFTER(VLOOKUP($F83,DECLARATIONS!C$5:D$292,2,FALSE)," "))))</f>
        <v/>
      </c>
      <c r="D83" s="133" t="str">
        <f>IF(ISNA(VLOOKUP($F83,DECLARATIONS!$C$5:$G$292,5,FALSE)),"",IF(VLOOKUP($F83,DECLARATIONS!$C$5:$G$292,5,FALSE)="","NOT DECLARED",VLOOKUP($F83,DECLARATIONS!$C$5:$G$292,5,FALSE)))</f>
        <v/>
      </c>
      <c r="E83" s="133" t="str">
        <f>IF(ISNA(VLOOKUP($F83,DECLARATIONS!$C$5:$F$292,4,FALSE)),"",IF(VLOOKUP($F83,DECLARATIONS!$C$5:$F$292,4,FALSE)="","NOT DECLARED",VLOOKUP($F83,DECLARATIONS!$C$5:$F$292,4,FALSE)&amp;LEFT(VLOOKUP($F83,DECLARATIONS!$C$5:$H$292,6,FALSE))))</f>
        <v/>
      </c>
      <c r="F83" s="35"/>
      <c r="G83" s="36"/>
      <c r="H83" s="12" t="str">
        <f>IF(ISNA(VLOOKUP(F83,DECLARATIONS!C$5:D$292,2,FALSE)),"",IF(VLOOKUP(F83,DECLARATIONS!C$5:D$292,2,FALSE)="","NOT DECLARED",VLOOKUP(F83,DECLARATIONS!C$5:D$292,2,FALSE)))</f>
        <v/>
      </c>
      <c r="I83" s="2">
        <f>IF(LOWER(LEFT(G83,1))="n",1,VLOOKUP(G83,ScoringTable!E$2:I$95,5))</f>
        <v>0</v>
      </c>
    </row>
    <row r="84" spans="1:9" ht="13" customHeight="1">
      <c r="A84" s="134" t="s">
        <v>50</v>
      </c>
      <c r="B84" s="133" t="str">
        <f>IF(ISNA(VLOOKUP($F84,DECLARATIONS!C$5:D$292,2,FALSE)),"",IF(VLOOKUP($F84,DECLARATIONS!C$5:D$292,2,FALSE)="","NOT DECLARED",IF(ISNA(_xlfn.TEXTBEFORE(VLOOKUP($F84,DECLARATIONS!C$5:D$292,2,FALSE)," ")),VLOOKUP($F84,DECLARATIONS!C$5:D$292,2,FALSE),_xlfn.TEXTBEFORE(VLOOKUP($F84,DECLARATIONS!C$5:D$292,2,FALSE)," "))))</f>
        <v/>
      </c>
      <c r="C84" s="133" t="str">
        <f>IF(ISNA(VLOOKUP($F84,DECLARATIONS!C$5:D$292,2,FALSE)),"",IF(VLOOKUP($F84,DECLARATIONS!C$5:D$292,2,FALSE)="","NOT DECLARED",IF(ISNA(_xlfn.TEXTAFTER(VLOOKUP($F84,DECLARATIONS!C$5:D$292,2,FALSE)," ")),VLOOKUP($F84,DECLARATIONS!C$5:D$292,2,FALSE),_xlfn.TEXTAFTER(VLOOKUP($F84,DECLARATIONS!C$5:D$292,2,FALSE)," "))))</f>
        <v/>
      </c>
      <c r="D84" s="133" t="str">
        <f>IF(ISNA(VLOOKUP($F84,DECLARATIONS!$C$5:$G$292,5,FALSE)),"",IF(VLOOKUP($F84,DECLARATIONS!$C$5:$G$292,5,FALSE)="","NOT DECLARED",VLOOKUP($F84,DECLARATIONS!$C$5:$G$292,5,FALSE)))</f>
        <v/>
      </c>
      <c r="E84" s="133" t="str">
        <f>IF(ISNA(VLOOKUP($F84,DECLARATIONS!$C$5:$F$292,4,FALSE)),"",IF(VLOOKUP($F84,DECLARATIONS!$C$5:$F$292,4,FALSE)="","NOT DECLARED",VLOOKUP($F84,DECLARATIONS!$C$5:$F$292,4,FALSE)&amp;LEFT(VLOOKUP($F84,DECLARATIONS!$C$5:$H$292,6,FALSE))))</f>
        <v/>
      </c>
      <c r="F84" s="35"/>
      <c r="G84" s="36"/>
      <c r="H84" s="12" t="str">
        <f>IF(ISNA(VLOOKUP(F84,DECLARATIONS!C$5:D$292,2,FALSE)),"",IF(VLOOKUP(F84,DECLARATIONS!C$5:D$292,2,FALSE)="","NOT DECLARED",VLOOKUP(F84,DECLARATIONS!C$5:D$292,2,FALSE)))</f>
        <v/>
      </c>
      <c r="I84" s="2">
        <f>IF(LOWER(LEFT(G84,1))="n",1,VLOOKUP(G84,ScoringTable!E$2:I$95,5))</f>
        <v>0</v>
      </c>
    </row>
    <row r="85" spans="1:9" ht="13" customHeight="1">
      <c r="A85" s="134" t="s">
        <v>50</v>
      </c>
      <c r="B85" s="133" t="str">
        <f>IF(ISNA(VLOOKUP($F85,DECLARATIONS!C$5:D$292,2,FALSE)),"",IF(VLOOKUP($F85,DECLARATIONS!C$5:D$292,2,FALSE)="","NOT DECLARED",IF(ISNA(_xlfn.TEXTBEFORE(VLOOKUP($F85,DECLARATIONS!C$5:D$292,2,FALSE)," ")),VLOOKUP($F85,DECLARATIONS!C$5:D$292,2,FALSE),_xlfn.TEXTBEFORE(VLOOKUP($F85,DECLARATIONS!C$5:D$292,2,FALSE)," "))))</f>
        <v/>
      </c>
      <c r="C85" s="133" t="str">
        <f>IF(ISNA(VLOOKUP($F85,DECLARATIONS!C$5:D$292,2,FALSE)),"",IF(VLOOKUP($F85,DECLARATIONS!C$5:D$292,2,FALSE)="","NOT DECLARED",IF(ISNA(_xlfn.TEXTAFTER(VLOOKUP($F85,DECLARATIONS!C$5:D$292,2,FALSE)," ")),VLOOKUP($F85,DECLARATIONS!C$5:D$292,2,FALSE),_xlfn.TEXTAFTER(VLOOKUP($F85,DECLARATIONS!C$5:D$292,2,FALSE)," "))))</f>
        <v/>
      </c>
      <c r="D85" s="133" t="str">
        <f>IF(ISNA(VLOOKUP($F85,DECLARATIONS!$C$5:$G$292,5,FALSE)),"",IF(VLOOKUP($F85,DECLARATIONS!$C$5:$G$292,5,FALSE)="","NOT DECLARED",VLOOKUP($F85,DECLARATIONS!$C$5:$G$292,5,FALSE)))</f>
        <v/>
      </c>
      <c r="E85" s="133" t="str">
        <f>IF(ISNA(VLOOKUP($F85,DECLARATIONS!$C$5:$F$292,4,FALSE)),"",IF(VLOOKUP($F85,DECLARATIONS!$C$5:$F$292,4,FALSE)="","NOT DECLARED",VLOOKUP($F85,DECLARATIONS!$C$5:$F$292,4,FALSE)&amp;LEFT(VLOOKUP($F85,DECLARATIONS!$C$5:$H$292,6,FALSE))))</f>
        <v/>
      </c>
      <c r="F85" s="35"/>
      <c r="G85" s="36"/>
      <c r="H85" s="12" t="str">
        <f>IF(ISNA(VLOOKUP(F85,DECLARATIONS!C$5:D$292,2,FALSE)),"",IF(VLOOKUP(F85,DECLARATIONS!C$5:D$292,2,FALSE)="","NOT DECLARED",VLOOKUP(F85,DECLARATIONS!C$5:D$292,2,FALSE)))</f>
        <v/>
      </c>
      <c r="I85" s="2">
        <f>IF(LOWER(LEFT(G85,1))="n",1,VLOOKUP(G85,ScoringTable!E$2:I$95,5))</f>
        <v>0</v>
      </c>
    </row>
    <row r="86" spans="1:9" ht="13" customHeight="1">
      <c r="A86" s="134" t="s">
        <v>50</v>
      </c>
      <c r="B86" s="133" t="str">
        <f>IF(ISNA(VLOOKUP($F86,DECLARATIONS!C$5:D$292,2,FALSE)),"",IF(VLOOKUP($F86,DECLARATIONS!C$5:D$292,2,FALSE)="","NOT DECLARED",IF(ISNA(_xlfn.TEXTBEFORE(VLOOKUP($F86,DECLARATIONS!C$5:D$292,2,FALSE)," ")),VLOOKUP($F86,DECLARATIONS!C$5:D$292,2,FALSE),_xlfn.TEXTBEFORE(VLOOKUP($F86,DECLARATIONS!C$5:D$292,2,FALSE)," "))))</f>
        <v/>
      </c>
      <c r="C86" s="133" t="str">
        <f>IF(ISNA(VLOOKUP($F86,DECLARATIONS!C$5:D$292,2,FALSE)),"",IF(VLOOKUP($F86,DECLARATIONS!C$5:D$292,2,FALSE)="","NOT DECLARED",IF(ISNA(_xlfn.TEXTAFTER(VLOOKUP($F86,DECLARATIONS!C$5:D$292,2,FALSE)," ")),VLOOKUP($F86,DECLARATIONS!C$5:D$292,2,FALSE),_xlfn.TEXTAFTER(VLOOKUP($F86,DECLARATIONS!C$5:D$292,2,FALSE)," "))))</f>
        <v/>
      </c>
      <c r="D86" s="133" t="str">
        <f>IF(ISNA(VLOOKUP($F86,DECLARATIONS!$C$5:$G$292,5,FALSE)),"",IF(VLOOKUP($F86,DECLARATIONS!$C$5:$G$292,5,FALSE)="","NOT DECLARED",VLOOKUP($F86,DECLARATIONS!$C$5:$G$292,5,FALSE)))</f>
        <v/>
      </c>
      <c r="E86" s="133" t="str">
        <f>IF(ISNA(VLOOKUP($F86,DECLARATIONS!$C$5:$F$292,4,FALSE)),"",IF(VLOOKUP($F86,DECLARATIONS!$C$5:$F$292,4,FALSE)="","NOT DECLARED",VLOOKUP($F86,DECLARATIONS!$C$5:$F$292,4,FALSE)&amp;LEFT(VLOOKUP($F86,DECLARATIONS!$C$5:$H$292,6,FALSE))))</f>
        <v/>
      </c>
      <c r="F86" s="35"/>
      <c r="G86" s="36"/>
      <c r="H86" s="12" t="str">
        <f>IF(ISNA(VLOOKUP(F86,DECLARATIONS!C$5:D$292,2,FALSE)),"",IF(VLOOKUP(F86,DECLARATIONS!C$5:D$292,2,FALSE)="","NOT DECLARED",VLOOKUP(F86,DECLARATIONS!C$5:D$292,2,FALSE)))</f>
        <v/>
      </c>
      <c r="I86" s="2">
        <f>IF(LOWER(LEFT(G86,1))="n",1,VLOOKUP(G86,ScoringTable!E$2:I$95,5))</f>
        <v>0</v>
      </c>
    </row>
    <row r="87" spans="1:9" ht="13" customHeight="1">
      <c r="A87" s="134" t="s">
        <v>50</v>
      </c>
      <c r="B87" s="133" t="str">
        <f>IF(ISNA(VLOOKUP($F87,DECLARATIONS!C$5:D$292,2,FALSE)),"",IF(VLOOKUP($F87,DECLARATIONS!C$5:D$292,2,FALSE)="","NOT DECLARED",IF(ISNA(_xlfn.TEXTBEFORE(VLOOKUP($F87,DECLARATIONS!C$5:D$292,2,FALSE)," ")),VLOOKUP($F87,DECLARATIONS!C$5:D$292,2,FALSE),_xlfn.TEXTBEFORE(VLOOKUP($F87,DECLARATIONS!C$5:D$292,2,FALSE)," "))))</f>
        <v/>
      </c>
      <c r="C87" s="133" t="str">
        <f>IF(ISNA(VLOOKUP($F87,DECLARATIONS!C$5:D$292,2,FALSE)),"",IF(VLOOKUP($F87,DECLARATIONS!C$5:D$292,2,FALSE)="","NOT DECLARED",IF(ISNA(_xlfn.TEXTAFTER(VLOOKUP($F87,DECLARATIONS!C$5:D$292,2,FALSE)," ")),VLOOKUP($F87,DECLARATIONS!C$5:D$292,2,FALSE),_xlfn.TEXTAFTER(VLOOKUP($F87,DECLARATIONS!C$5:D$292,2,FALSE)," "))))</f>
        <v/>
      </c>
      <c r="D87" s="133" t="str">
        <f>IF(ISNA(VLOOKUP($F87,DECLARATIONS!$C$5:$G$292,5,FALSE)),"",IF(VLOOKUP($F87,DECLARATIONS!$C$5:$G$292,5,FALSE)="","NOT DECLARED",VLOOKUP($F87,DECLARATIONS!$C$5:$G$292,5,FALSE)))</f>
        <v/>
      </c>
      <c r="E87" s="133" t="str">
        <f>IF(ISNA(VLOOKUP($F87,DECLARATIONS!$C$5:$F$292,4,FALSE)),"",IF(VLOOKUP($F87,DECLARATIONS!$C$5:$F$292,4,FALSE)="","NOT DECLARED",VLOOKUP($F87,DECLARATIONS!$C$5:$F$292,4,FALSE)&amp;LEFT(VLOOKUP($F87,DECLARATIONS!$C$5:$H$292,6,FALSE))))</f>
        <v/>
      </c>
      <c r="F87" s="35"/>
      <c r="G87" s="36"/>
      <c r="H87" s="12" t="str">
        <f>IF(ISNA(VLOOKUP(F87,DECLARATIONS!C$5:D$292,2,FALSE)),"",IF(VLOOKUP(F87,DECLARATIONS!C$5:D$292,2,FALSE)="","NOT DECLARED",VLOOKUP(F87,DECLARATIONS!C$5:D$292,2,FALSE)))</f>
        <v/>
      </c>
      <c r="I87" s="2">
        <f>IF(LOWER(LEFT(G87,1))="n",1,VLOOKUP(G87,ScoringTable!E$2:I$95,5))</f>
        <v>0</v>
      </c>
    </row>
    <row r="88" spans="1:9" ht="13" customHeight="1">
      <c r="A88" s="134" t="s">
        <v>50</v>
      </c>
      <c r="B88" s="133" t="str">
        <f>IF(ISNA(VLOOKUP($F88,DECLARATIONS!C$5:D$292,2,FALSE)),"",IF(VLOOKUP($F88,DECLARATIONS!C$5:D$292,2,FALSE)="","NOT DECLARED",IF(ISNA(_xlfn.TEXTBEFORE(VLOOKUP($F88,DECLARATIONS!C$5:D$292,2,FALSE)," ")),VLOOKUP($F88,DECLARATIONS!C$5:D$292,2,FALSE),_xlfn.TEXTBEFORE(VLOOKUP($F88,DECLARATIONS!C$5:D$292,2,FALSE)," "))))</f>
        <v/>
      </c>
      <c r="C88" s="133" t="str">
        <f>IF(ISNA(VLOOKUP($F88,DECLARATIONS!C$5:D$292,2,FALSE)),"",IF(VLOOKUP($F88,DECLARATIONS!C$5:D$292,2,FALSE)="","NOT DECLARED",IF(ISNA(_xlfn.TEXTAFTER(VLOOKUP($F88,DECLARATIONS!C$5:D$292,2,FALSE)," ")),VLOOKUP($F88,DECLARATIONS!C$5:D$292,2,FALSE),_xlfn.TEXTAFTER(VLOOKUP($F88,DECLARATIONS!C$5:D$292,2,FALSE)," "))))</f>
        <v/>
      </c>
      <c r="D88" s="133" t="str">
        <f>IF(ISNA(VLOOKUP($F88,DECLARATIONS!$C$5:$G$292,5,FALSE)),"",IF(VLOOKUP($F88,DECLARATIONS!$C$5:$G$292,5,FALSE)="","NOT DECLARED",VLOOKUP($F88,DECLARATIONS!$C$5:$G$292,5,FALSE)))</f>
        <v/>
      </c>
      <c r="E88" s="133" t="str">
        <f>IF(ISNA(VLOOKUP($F88,DECLARATIONS!$C$5:$F$292,4,FALSE)),"",IF(VLOOKUP($F88,DECLARATIONS!$C$5:$F$292,4,FALSE)="","NOT DECLARED",VLOOKUP($F88,DECLARATIONS!$C$5:$F$292,4,FALSE)&amp;LEFT(VLOOKUP($F88,DECLARATIONS!$C$5:$H$292,6,FALSE))))</f>
        <v/>
      </c>
      <c r="F88" s="35"/>
      <c r="G88" s="36"/>
      <c r="H88" s="12" t="str">
        <f>IF(ISNA(VLOOKUP(F88,DECLARATIONS!C$5:D$292,2,FALSE)),"",IF(VLOOKUP(F88,DECLARATIONS!C$5:D$292,2,FALSE)="","NOT DECLARED",VLOOKUP(F88,DECLARATIONS!C$5:D$292,2,FALSE)))</f>
        <v/>
      </c>
      <c r="I88" s="2">
        <f>IF(LOWER(LEFT(G88,1))="n",1,VLOOKUP(G88,ScoringTable!E$2:I$95,5))</f>
        <v>0</v>
      </c>
    </row>
    <row r="89" spans="1:9" ht="13" customHeight="1">
      <c r="A89" s="134" t="s">
        <v>50</v>
      </c>
      <c r="B89" s="133" t="str">
        <f>IF(ISNA(VLOOKUP($F89,DECLARATIONS!C$5:D$292,2,FALSE)),"",IF(VLOOKUP($F89,DECLARATIONS!C$5:D$292,2,FALSE)="","NOT DECLARED",IF(ISNA(_xlfn.TEXTBEFORE(VLOOKUP($F89,DECLARATIONS!C$5:D$292,2,FALSE)," ")),VLOOKUP($F89,DECLARATIONS!C$5:D$292,2,FALSE),_xlfn.TEXTBEFORE(VLOOKUP($F89,DECLARATIONS!C$5:D$292,2,FALSE)," "))))</f>
        <v/>
      </c>
      <c r="C89" s="133" t="str">
        <f>IF(ISNA(VLOOKUP($F89,DECLARATIONS!C$5:D$292,2,FALSE)),"",IF(VLOOKUP($F89,DECLARATIONS!C$5:D$292,2,FALSE)="","NOT DECLARED",IF(ISNA(_xlfn.TEXTAFTER(VLOOKUP($F89,DECLARATIONS!C$5:D$292,2,FALSE)," ")),VLOOKUP($F89,DECLARATIONS!C$5:D$292,2,FALSE),_xlfn.TEXTAFTER(VLOOKUP($F89,DECLARATIONS!C$5:D$292,2,FALSE)," "))))</f>
        <v/>
      </c>
      <c r="D89" s="133" t="str">
        <f>IF(ISNA(VLOOKUP($F89,DECLARATIONS!$C$5:$G$292,5,FALSE)),"",IF(VLOOKUP($F89,DECLARATIONS!$C$5:$G$292,5,FALSE)="","NOT DECLARED",VLOOKUP($F89,DECLARATIONS!$C$5:$G$292,5,FALSE)))</f>
        <v/>
      </c>
      <c r="E89" s="133" t="str">
        <f>IF(ISNA(VLOOKUP($F89,DECLARATIONS!$C$5:$F$292,4,FALSE)),"",IF(VLOOKUP($F89,DECLARATIONS!$C$5:$F$292,4,FALSE)="","NOT DECLARED",VLOOKUP($F89,DECLARATIONS!$C$5:$F$292,4,FALSE)&amp;LEFT(VLOOKUP($F89,DECLARATIONS!$C$5:$H$292,6,FALSE))))</f>
        <v/>
      </c>
      <c r="F89" s="35"/>
      <c r="G89" s="36"/>
      <c r="H89" s="12" t="str">
        <f>IF(ISNA(VLOOKUP(F89,DECLARATIONS!C$5:D$292,2,FALSE)),"",IF(VLOOKUP(F89,DECLARATIONS!C$5:D$292,2,FALSE)="","NOT DECLARED",VLOOKUP(F89,DECLARATIONS!C$5:D$292,2,FALSE)))</f>
        <v/>
      </c>
      <c r="I89" s="2">
        <f>IF(LOWER(LEFT(G89,1))="n",1,VLOOKUP(G89,ScoringTable!E$2:I$95,5))</f>
        <v>0</v>
      </c>
    </row>
    <row r="90" spans="1:9" ht="13" customHeight="1">
      <c r="A90" s="134" t="s">
        <v>50</v>
      </c>
      <c r="B90" s="133" t="str">
        <f>IF(ISNA(VLOOKUP($F90,DECLARATIONS!C$5:D$292,2,FALSE)),"",IF(VLOOKUP($F90,DECLARATIONS!C$5:D$292,2,FALSE)="","NOT DECLARED",IF(ISNA(_xlfn.TEXTBEFORE(VLOOKUP($F90,DECLARATIONS!C$5:D$292,2,FALSE)," ")),VLOOKUP($F90,DECLARATIONS!C$5:D$292,2,FALSE),_xlfn.TEXTBEFORE(VLOOKUP($F90,DECLARATIONS!C$5:D$292,2,FALSE)," "))))</f>
        <v/>
      </c>
      <c r="C90" s="133" t="str">
        <f>IF(ISNA(VLOOKUP($F90,DECLARATIONS!C$5:D$292,2,FALSE)),"",IF(VLOOKUP($F90,DECLARATIONS!C$5:D$292,2,FALSE)="","NOT DECLARED",IF(ISNA(_xlfn.TEXTAFTER(VLOOKUP($F90,DECLARATIONS!C$5:D$292,2,FALSE)," ")),VLOOKUP($F90,DECLARATIONS!C$5:D$292,2,FALSE),_xlfn.TEXTAFTER(VLOOKUP($F90,DECLARATIONS!C$5:D$292,2,FALSE)," "))))</f>
        <v/>
      </c>
      <c r="D90" s="133" t="str">
        <f>IF(ISNA(VLOOKUP($F90,DECLARATIONS!$C$5:$G$292,5,FALSE)),"",IF(VLOOKUP($F90,DECLARATIONS!$C$5:$G$292,5,FALSE)="","NOT DECLARED",VLOOKUP($F90,DECLARATIONS!$C$5:$G$292,5,FALSE)))</f>
        <v/>
      </c>
      <c r="E90" s="133" t="str">
        <f>IF(ISNA(VLOOKUP($F90,DECLARATIONS!$C$5:$F$292,4,FALSE)),"",IF(VLOOKUP($F90,DECLARATIONS!$C$5:$F$292,4,FALSE)="","NOT DECLARED",VLOOKUP($F90,DECLARATIONS!$C$5:$F$292,4,FALSE)&amp;LEFT(VLOOKUP($F90,DECLARATIONS!$C$5:$H$292,6,FALSE))))</f>
        <v/>
      </c>
      <c r="F90" s="35"/>
      <c r="G90" s="36"/>
      <c r="H90" s="12" t="str">
        <f>IF(ISNA(VLOOKUP(F90,DECLARATIONS!C$5:D$292,2,FALSE)),"",IF(VLOOKUP(F90,DECLARATIONS!C$5:D$292,2,FALSE)="","NOT DECLARED",VLOOKUP(F90,DECLARATIONS!C$5:D$292,2,FALSE)))</f>
        <v/>
      </c>
      <c r="I90" s="2">
        <f>IF(LOWER(LEFT(G90,1))="n",1,VLOOKUP(G90,ScoringTable!E$2:I$95,5))</f>
        <v>0</v>
      </c>
    </row>
    <row r="91" spans="1:9" ht="13" customHeight="1">
      <c r="A91" s="134" t="s">
        <v>50</v>
      </c>
      <c r="B91" s="133" t="str">
        <f>IF(ISNA(VLOOKUP($F91,DECLARATIONS!C$5:D$292,2,FALSE)),"",IF(VLOOKUP($F91,DECLARATIONS!C$5:D$292,2,FALSE)="","NOT DECLARED",IF(ISNA(_xlfn.TEXTBEFORE(VLOOKUP($F91,DECLARATIONS!C$5:D$292,2,FALSE)," ")),VLOOKUP($F91,DECLARATIONS!C$5:D$292,2,FALSE),_xlfn.TEXTBEFORE(VLOOKUP($F91,DECLARATIONS!C$5:D$292,2,FALSE)," "))))</f>
        <v/>
      </c>
      <c r="C91" s="133" t="str">
        <f>IF(ISNA(VLOOKUP($F91,DECLARATIONS!C$5:D$292,2,FALSE)),"",IF(VLOOKUP($F91,DECLARATIONS!C$5:D$292,2,FALSE)="","NOT DECLARED",IF(ISNA(_xlfn.TEXTAFTER(VLOOKUP($F91,DECLARATIONS!C$5:D$292,2,FALSE)," ")),VLOOKUP($F91,DECLARATIONS!C$5:D$292,2,FALSE),_xlfn.TEXTAFTER(VLOOKUP($F91,DECLARATIONS!C$5:D$292,2,FALSE)," "))))</f>
        <v/>
      </c>
      <c r="D91" s="133" t="str">
        <f>IF(ISNA(VLOOKUP($F91,DECLARATIONS!$C$5:$G$292,5,FALSE)),"",IF(VLOOKUP($F91,DECLARATIONS!$C$5:$G$292,5,FALSE)="","NOT DECLARED",VLOOKUP($F91,DECLARATIONS!$C$5:$G$292,5,FALSE)))</f>
        <v/>
      </c>
      <c r="E91" s="133" t="str">
        <f>IF(ISNA(VLOOKUP($F91,DECLARATIONS!$C$5:$F$292,4,FALSE)),"",IF(VLOOKUP($F91,DECLARATIONS!$C$5:$F$292,4,FALSE)="","NOT DECLARED",VLOOKUP($F91,DECLARATIONS!$C$5:$F$292,4,FALSE)&amp;LEFT(VLOOKUP($F91,DECLARATIONS!$C$5:$H$292,6,FALSE))))</f>
        <v/>
      </c>
      <c r="F91" s="35"/>
      <c r="G91" s="36"/>
      <c r="H91" s="12" t="str">
        <f>IF(ISNA(VLOOKUP(F91,DECLARATIONS!C$5:D$292,2,FALSE)),"",IF(VLOOKUP(F91,DECLARATIONS!C$5:D$292,2,FALSE)="","NOT DECLARED",VLOOKUP(F91,DECLARATIONS!C$5:D$292,2,FALSE)))</f>
        <v/>
      </c>
      <c r="I91" s="2">
        <f>IF(LOWER(LEFT(G91,1))="n",1,VLOOKUP(G91,ScoringTable!E$2:I$95,5))</f>
        <v>0</v>
      </c>
    </row>
    <row r="92" spans="1:9" ht="13" customHeight="1">
      <c r="A92" s="134" t="s">
        <v>50</v>
      </c>
      <c r="B92" s="133" t="str">
        <f>IF(ISNA(VLOOKUP($F92,DECLARATIONS!C$5:D$292,2,FALSE)),"",IF(VLOOKUP($F92,DECLARATIONS!C$5:D$292,2,FALSE)="","NOT DECLARED",IF(ISNA(_xlfn.TEXTBEFORE(VLOOKUP($F92,DECLARATIONS!C$5:D$292,2,FALSE)," ")),VLOOKUP($F92,DECLARATIONS!C$5:D$292,2,FALSE),_xlfn.TEXTBEFORE(VLOOKUP($F92,DECLARATIONS!C$5:D$292,2,FALSE)," "))))</f>
        <v/>
      </c>
      <c r="C92" s="133" t="str">
        <f>IF(ISNA(VLOOKUP($F92,DECLARATIONS!C$5:D$292,2,FALSE)),"",IF(VLOOKUP($F92,DECLARATIONS!C$5:D$292,2,FALSE)="","NOT DECLARED",IF(ISNA(_xlfn.TEXTAFTER(VLOOKUP($F92,DECLARATIONS!C$5:D$292,2,FALSE)," ")),VLOOKUP($F92,DECLARATIONS!C$5:D$292,2,FALSE),_xlfn.TEXTAFTER(VLOOKUP($F92,DECLARATIONS!C$5:D$292,2,FALSE)," "))))</f>
        <v/>
      </c>
      <c r="D92" s="133" t="str">
        <f>IF(ISNA(VLOOKUP($F92,DECLARATIONS!$C$5:$G$292,5,FALSE)),"",IF(VLOOKUP($F92,DECLARATIONS!$C$5:$G$292,5,FALSE)="","NOT DECLARED",VLOOKUP($F92,DECLARATIONS!$C$5:$G$292,5,FALSE)))</f>
        <v/>
      </c>
      <c r="E92" s="133" t="str">
        <f>IF(ISNA(VLOOKUP($F92,DECLARATIONS!$C$5:$F$292,4,FALSE)),"",IF(VLOOKUP($F92,DECLARATIONS!$C$5:$F$292,4,FALSE)="","NOT DECLARED",VLOOKUP($F92,DECLARATIONS!$C$5:$F$292,4,FALSE)&amp;LEFT(VLOOKUP($F92,DECLARATIONS!$C$5:$H$292,6,FALSE))))</f>
        <v/>
      </c>
      <c r="F92" s="35"/>
      <c r="G92" s="36"/>
      <c r="H92" s="12" t="str">
        <f>IF(ISNA(VLOOKUP(F92,DECLARATIONS!C$5:D$292,2,FALSE)),"",IF(VLOOKUP(F92,DECLARATIONS!C$5:D$292,2,FALSE)="","NOT DECLARED",VLOOKUP(F92,DECLARATIONS!C$5:D$292,2,FALSE)))</f>
        <v/>
      </c>
      <c r="I92" s="2">
        <f>IF(LOWER(LEFT(G92,1))="n",1,VLOOKUP(G92,ScoringTable!E$2:I$95,5))</f>
        <v>0</v>
      </c>
    </row>
    <row r="93" spans="1:9" ht="13" customHeight="1">
      <c r="A93" s="134" t="s">
        <v>50</v>
      </c>
      <c r="B93" s="133" t="str">
        <f>IF(ISNA(VLOOKUP($F93,DECLARATIONS!C$5:D$292,2,FALSE)),"",IF(VLOOKUP($F93,DECLARATIONS!C$5:D$292,2,FALSE)="","NOT DECLARED",IF(ISNA(_xlfn.TEXTBEFORE(VLOOKUP($F93,DECLARATIONS!C$5:D$292,2,FALSE)," ")),VLOOKUP($F93,DECLARATIONS!C$5:D$292,2,FALSE),_xlfn.TEXTBEFORE(VLOOKUP($F93,DECLARATIONS!C$5:D$292,2,FALSE)," "))))</f>
        <v/>
      </c>
      <c r="C93" s="133" t="str">
        <f>IF(ISNA(VLOOKUP($F93,DECLARATIONS!C$5:D$292,2,FALSE)),"",IF(VLOOKUP($F93,DECLARATIONS!C$5:D$292,2,FALSE)="","NOT DECLARED",IF(ISNA(_xlfn.TEXTAFTER(VLOOKUP($F93,DECLARATIONS!C$5:D$292,2,FALSE)," ")),VLOOKUP($F93,DECLARATIONS!C$5:D$292,2,FALSE),_xlfn.TEXTAFTER(VLOOKUP($F93,DECLARATIONS!C$5:D$292,2,FALSE)," "))))</f>
        <v/>
      </c>
      <c r="D93" s="133" t="str">
        <f>IF(ISNA(VLOOKUP($F93,DECLARATIONS!$C$5:$G$292,5,FALSE)),"",IF(VLOOKUP($F93,DECLARATIONS!$C$5:$G$292,5,FALSE)="","NOT DECLARED",VLOOKUP($F93,DECLARATIONS!$C$5:$G$292,5,FALSE)))</f>
        <v/>
      </c>
      <c r="E93" s="133" t="str">
        <f>IF(ISNA(VLOOKUP($F93,DECLARATIONS!$C$5:$F$292,4,FALSE)),"",IF(VLOOKUP($F93,DECLARATIONS!$C$5:$F$292,4,FALSE)="","NOT DECLARED",VLOOKUP($F93,DECLARATIONS!$C$5:$F$292,4,FALSE)&amp;LEFT(VLOOKUP($F93,DECLARATIONS!$C$5:$H$292,6,FALSE))))</f>
        <v/>
      </c>
      <c r="F93" s="35"/>
      <c r="G93" s="36"/>
      <c r="H93" s="12" t="str">
        <f>IF(ISNA(VLOOKUP(F93,DECLARATIONS!C$5:D$292,2,FALSE)),"",IF(VLOOKUP(F93,DECLARATIONS!C$5:D$292,2,FALSE)="","NOT DECLARED",VLOOKUP(F93,DECLARATIONS!C$5:D$292,2,FALSE)))</f>
        <v/>
      </c>
      <c r="I93" s="2">
        <f>IF(LOWER(LEFT(G93,1))="n",1,VLOOKUP(G93,ScoringTable!E$2:I$95,5))</f>
        <v>0</v>
      </c>
    </row>
    <row r="94" spans="1:9" ht="13" customHeight="1">
      <c r="A94" s="134" t="s">
        <v>50</v>
      </c>
      <c r="B94" s="133" t="str">
        <f>IF(ISNA(VLOOKUP($F94,DECLARATIONS!C$5:D$292,2,FALSE)),"",IF(VLOOKUP($F94,DECLARATIONS!C$5:D$292,2,FALSE)="","NOT DECLARED",IF(ISNA(_xlfn.TEXTBEFORE(VLOOKUP($F94,DECLARATIONS!C$5:D$292,2,FALSE)," ")),VLOOKUP($F94,DECLARATIONS!C$5:D$292,2,FALSE),_xlfn.TEXTBEFORE(VLOOKUP($F94,DECLARATIONS!C$5:D$292,2,FALSE)," "))))</f>
        <v/>
      </c>
      <c r="C94" s="133" t="str">
        <f>IF(ISNA(VLOOKUP($F94,DECLARATIONS!C$5:D$292,2,FALSE)),"",IF(VLOOKUP($F94,DECLARATIONS!C$5:D$292,2,FALSE)="","NOT DECLARED",IF(ISNA(_xlfn.TEXTAFTER(VLOOKUP($F94,DECLARATIONS!C$5:D$292,2,FALSE)," ")),VLOOKUP($F94,DECLARATIONS!C$5:D$292,2,FALSE),_xlfn.TEXTAFTER(VLOOKUP($F94,DECLARATIONS!C$5:D$292,2,FALSE)," "))))</f>
        <v/>
      </c>
      <c r="D94" s="133" t="str">
        <f>IF(ISNA(VLOOKUP($F94,DECLARATIONS!$C$5:$G$292,5,FALSE)),"",IF(VLOOKUP($F94,DECLARATIONS!$C$5:$G$292,5,FALSE)="","NOT DECLARED",VLOOKUP($F94,DECLARATIONS!$C$5:$G$292,5,FALSE)))</f>
        <v/>
      </c>
      <c r="E94" s="133" t="str">
        <f>IF(ISNA(VLOOKUP($F94,DECLARATIONS!$C$5:$F$292,4,FALSE)),"",IF(VLOOKUP($F94,DECLARATIONS!$C$5:$F$292,4,FALSE)="","NOT DECLARED",VLOOKUP($F94,DECLARATIONS!$C$5:$F$292,4,FALSE)&amp;LEFT(VLOOKUP($F94,DECLARATIONS!$C$5:$H$292,6,FALSE))))</f>
        <v/>
      </c>
      <c r="F94" s="35"/>
      <c r="G94" s="36"/>
      <c r="H94" s="12" t="str">
        <f>IF(ISNA(VLOOKUP(F94,DECLARATIONS!C$5:D$292,2,FALSE)),"",IF(VLOOKUP(F94,DECLARATIONS!C$5:D$292,2,FALSE)="","NOT DECLARED",VLOOKUP(F94,DECLARATIONS!C$5:D$292,2,FALSE)))</f>
        <v/>
      </c>
      <c r="I94" s="2">
        <f>IF(LOWER(LEFT(G94,1))="n",1,VLOOKUP(G94,ScoringTable!E$2:I$95,5))</f>
        <v>0</v>
      </c>
    </row>
    <row r="95" spans="1:9" ht="13" customHeight="1">
      <c r="A95" s="134" t="s">
        <v>50</v>
      </c>
      <c r="B95" s="133" t="str">
        <f>IF(ISNA(VLOOKUP($F95,DECLARATIONS!C$5:D$292,2,FALSE)),"",IF(VLOOKUP($F95,DECLARATIONS!C$5:D$292,2,FALSE)="","NOT DECLARED",IF(ISNA(_xlfn.TEXTBEFORE(VLOOKUP($F95,DECLARATIONS!C$5:D$292,2,FALSE)," ")),VLOOKUP($F95,DECLARATIONS!C$5:D$292,2,FALSE),_xlfn.TEXTBEFORE(VLOOKUP($F95,DECLARATIONS!C$5:D$292,2,FALSE)," "))))</f>
        <v/>
      </c>
      <c r="C95" s="133" t="str">
        <f>IF(ISNA(VLOOKUP($F95,DECLARATIONS!C$5:D$292,2,FALSE)),"",IF(VLOOKUP($F95,DECLARATIONS!C$5:D$292,2,FALSE)="","NOT DECLARED",IF(ISNA(_xlfn.TEXTAFTER(VLOOKUP($F95,DECLARATIONS!C$5:D$292,2,FALSE)," ")),VLOOKUP($F95,DECLARATIONS!C$5:D$292,2,FALSE),_xlfn.TEXTAFTER(VLOOKUP($F95,DECLARATIONS!C$5:D$292,2,FALSE)," "))))</f>
        <v/>
      </c>
      <c r="D95" s="133" t="str">
        <f>IF(ISNA(VLOOKUP($F95,DECLARATIONS!$C$5:$G$292,5,FALSE)),"",IF(VLOOKUP($F95,DECLARATIONS!$C$5:$G$292,5,FALSE)="","NOT DECLARED",VLOOKUP($F95,DECLARATIONS!$C$5:$G$292,5,FALSE)))</f>
        <v/>
      </c>
      <c r="E95" s="133" t="str">
        <f>IF(ISNA(VLOOKUP($F95,DECLARATIONS!$C$5:$F$292,4,FALSE)),"",IF(VLOOKUP($F95,DECLARATIONS!$C$5:$F$292,4,FALSE)="","NOT DECLARED",VLOOKUP($F95,DECLARATIONS!$C$5:$F$292,4,FALSE)&amp;LEFT(VLOOKUP($F95,DECLARATIONS!$C$5:$H$292,6,FALSE))))</f>
        <v/>
      </c>
      <c r="F95" s="35"/>
      <c r="G95" s="36"/>
      <c r="H95" s="12" t="str">
        <f>IF(ISNA(VLOOKUP(F95,DECLARATIONS!C$5:D$292,2,FALSE)),"",IF(VLOOKUP(F95,DECLARATIONS!C$5:D$292,2,FALSE)="","NOT DECLARED",VLOOKUP(F95,DECLARATIONS!C$5:D$292,2,FALSE)))</f>
        <v/>
      </c>
      <c r="I95" s="2">
        <f>IF(LOWER(LEFT(G95,1))="n",1,VLOOKUP(G95,ScoringTable!E$2:I$95,5))</f>
        <v>0</v>
      </c>
    </row>
    <row r="96" spans="1:9" ht="13" customHeight="1">
      <c r="A96" s="134" t="s">
        <v>50</v>
      </c>
      <c r="B96" s="133" t="str">
        <f>IF(ISNA(VLOOKUP($F96,DECLARATIONS!C$5:D$292,2,FALSE)),"",IF(VLOOKUP($F96,DECLARATIONS!C$5:D$292,2,FALSE)="","NOT DECLARED",IF(ISNA(_xlfn.TEXTBEFORE(VLOOKUP($F96,DECLARATIONS!C$5:D$292,2,FALSE)," ")),VLOOKUP($F96,DECLARATIONS!C$5:D$292,2,FALSE),_xlfn.TEXTBEFORE(VLOOKUP($F96,DECLARATIONS!C$5:D$292,2,FALSE)," "))))</f>
        <v/>
      </c>
      <c r="C96" s="133" t="str">
        <f>IF(ISNA(VLOOKUP($F96,DECLARATIONS!C$5:D$292,2,FALSE)),"",IF(VLOOKUP($F96,DECLARATIONS!C$5:D$292,2,FALSE)="","NOT DECLARED",IF(ISNA(_xlfn.TEXTAFTER(VLOOKUP($F96,DECLARATIONS!C$5:D$292,2,FALSE)," ")),VLOOKUP($F96,DECLARATIONS!C$5:D$292,2,FALSE),_xlfn.TEXTAFTER(VLOOKUP($F96,DECLARATIONS!C$5:D$292,2,FALSE)," "))))</f>
        <v/>
      </c>
      <c r="D96" s="133" t="str">
        <f>IF(ISNA(VLOOKUP($F96,DECLARATIONS!$C$5:$G$292,5,FALSE)),"",IF(VLOOKUP($F96,DECLARATIONS!$C$5:$G$292,5,FALSE)="","NOT DECLARED",VLOOKUP($F96,DECLARATIONS!$C$5:$G$292,5,FALSE)))</f>
        <v/>
      </c>
      <c r="E96" s="133" t="str">
        <f>IF(ISNA(VLOOKUP($F96,DECLARATIONS!$C$5:$F$292,4,FALSE)),"",IF(VLOOKUP($F96,DECLARATIONS!$C$5:$F$292,4,FALSE)="","NOT DECLARED",VLOOKUP($F96,DECLARATIONS!$C$5:$F$292,4,FALSE)&amp;LEFT(VLOOKUP($F96,DECLARATIONS!$C$5:$H$292,6,FALSE))))</f>
        <v/>
      </c>
      <c r="F96" s="35"/>
      <c r="G96" s="36"/>
      <c r="H96" s="12" t="str">
        <f>IF(ISNA(VLOOKUP(F96,DECLARATIONS!C$5:D$292,2,FALSE)),"",IF(VLOOKUP(F96,DECLARATIONS!C$5:D$292,2,FALSE)="","NOT DECLARED",VLOOKUP(F96,DECLARATIONS!C$5:D$292,2,FALSE)))</f>
        <v/>
      </c>
      <c r="I96" s="2">
        <f>IF(LOWER(LEFT(G96,1))="n",1,VLOOKUP(G96,ScoringTable!E$2:I$95,5))</f>
        <v>0</v>
      </c>
    </row>
    <row r="97" spans="1:9" ht="13" customHeight="1">
      <c r="A97" s="134" t="s">
        <v>50</v>
      </c>
      <c r="B97" s="133" t="str">
        <f>IF(ISNA(VLOOKUP($F97,DECLARATIONS!C$5:D$292,2,FALSE)),"",IF(VLOOKUP($F97,DECLARATIONS!C$5:D$292,2,FALSE)="","NOT DECLARED",IF(ISNA(_xlfn.TEXTBEFORE(VLOOKUP($F97,DECLARATIONS!C$5:D$292,2,FALSE)," ")),VLOOKUP($F97,DECLARATIONS!C$5:D$292,2,FALSE),_xlfn.TEXTBEFORE(VLOOKUP($F97,DECLARATIONS!C$5:D$292,2,FALSE)," "))))</f>
        <v/>
      </c>
      <c r="C97" s="133" t="str">
        <f>IF(ISNA(VLOOKUP($F97,DECLARATIONS!C$5:D$292,2,FALSE)),"",IF(VLOOKUP($F97,DECLARATIONS!C$5:D$292,2,FALSE)="","NOT DECLARED",IF(ISNA(_xlfn.TEXTAFTER(VLOOKUP($F97,DECLARATIONS!C$5:D$292,2,FALSE)," ")),VLOOKUP($F97,DECLARATIONS!C$5:D$292,2,FALSE),_xlfn.TEXTAFTER(VLOOKUP($F97,DECLARATIONS!C$5:D$292,2,FALSE)," "))))</f>
        <v/>
      </c>
      <c r="D97" s="133" t="str">
        <f>IF(ISNA(VLOOKUP($F97,DECLARATIONS!$C$5:$G$292,5,FALSE)),"",IF(VLOOKUP($F97,DECLARATIONS!$C$5:$G$292,5,FALSE)="","NOT DECLARED",VLOOKUP($F97,DECLARATIONS!$C$5:$G$292,5,FALSE)))</f>
        <v/>
      </c>
      <c r="E97" s="133" t="str">
        <f>IF(ISNA(VLOOKUP($F97,DECLARATIONS!$C$5:$F$292,4,FALSE)),"",IF(VLOOKUP($F97,DECLARATIONS!$C$5:$F$292,4,FALSE)="","NOT DECLARED",VLOOKUP($F97,DECLARATIONS!$C$5:$F$292,4,FALSE)&amp;LEFT(VLOOKUP($F97,DECLARATIONS!$C$5:$H$292,6,FALSE))))</f>
        <v/>
      </c>
      <c r="F97" s="35"/>
      <c r="G97" s="36"/>
      <c r="H97" s="12" t="str">
        <f>IF(ISNA(VLOOKUP(F97,DECLARATIONS!C$5:D$292,2,FALSE)),"",IF(VLOOKUP(F97,DECLARATIONS!C$5:D$292,2,FALSE)="","NOT DECLARED",VLOOKUP(F97,DECLARATIONS!C$5:D$292,2,FALSE)))</f>
        <v/>
      </c>
      <c r="I97" s="2">
        <f>IF(LOWER(LEFT(G97,1))="n",1,VLOOKUP(G97,ScoringTable!E$2:I$95,5))</f>
        <v>0</v>
      </c>
    </row>
    <row r="98" spans="1:9" ht="13" customHeight="1">
      <c r="A98" s="134" t="s">
        <v>50</v>
      </c>
      <c r="B98" s="133" t="str">
        <f>IF(ISNA(VLOOKUP($F98,DECLARATIONS!C$5:D$292,2,FALSE)),"",IF(VLOOKUP($F98,DECLARATIONS!C$5:D$292,2,FALSE)="","NOT DECLARED",IF(ISNA(_xlfn.TEXTBEFORE(VLOOKUP($F98,DECLARATIONS!C$5:D$292,2,FALSE)," ")),VLOOKUP($F98,DECLARATIONS!C$5:D$292,2,FALSE),_xlfn.TEXTBEFORE(VLOOKUP($F98,DECLARATIONS!C$5:D$292,2,FALSE)," "))))</f>
        <v/>
      </c>
      <c r="C98" s="133" t="str">
        <f>IF(ISNA(VLOOKUP($F98,DECLARATIONS!C$5:D$292,2,FALSE)),"",IF(VLOOKUP($F98,DECLARATIONS!C$5:D$292,2,FALSE)="","NOT DECLARED",IF(ISNA(_xlfn.TEXTAFTER(VLOOKUP($F98,DECLARATIONS!C$5:D$292,2,FALSE)," ")),VLOOKUP($F98,DECLARATIONS!C$5:D$292,2,FALSE),_xlfn.TEXTAFTER(VLOOKUP($F98,DECLARATIONS!C$5:D$292,2,FALSE)," "))))</f>
        <v/>
      </c>
      <c r="D98" s="133" t="str">
        <f>IF(ISNA(VLOOKUP($F98,DECLARATIONS!$C$5:$G$292,5,FALSE)),"",IF(VLOOKUP($F98,DECLARATIONS!$C$5:$G$292,5,FALSE)="","NOT DECLARED",VLOOKUP($F98,DECLARATIONS!$C$5:$G$292,5,FALSE)))</f>
        <v/>
      </c>
      <c r="E98" s="133" t="str">
        <f>IF(ISNA(VLOOKUP($F98,DECLARATIONS!$C$5:$F$292,4,FALSE)),"",IF(VLOOKUP($F98,DECLARATIONS!$C$5:$F$292,4,FALSE)="","NOT DECLARED",VLOOKUP($F98,DECLARATIONS!$C$5:$F$292,4,FALSE)&amp;LEFT(VLOOKUP($F98,DECLARATIONS!$C$5:$H$292,6,FALSE))))</f>
        <v/>
      </c>
      <c r="F98" s="35"/>
      <c r="G98" s="36"/>
      <c r="H98" s="12" t="str">
        <f>IF(ISNA(VLOOKUP(F98,DECLARATIONS!C$5:D$292,2,FALSE)),"",IF(VLOOKUP(F98,DECLARATIONS!C$5:D$292,2,FALSE)="","NOT DECLARED",VLOOKUP(F98,DECLARATIONS!C$5:D$292,2,FALSE)))</f>
        <v/>
      </c>
      <c r="I98" s="2">
        <f>IF(LOWER(LEFT(G98,1))="n",1,VLOOKUP(G98,ScoringTable!E$2:I$95,5))</f>
        <v>0</v>
      </c>
    </row>
    <row r="99" spans="1:9" ht="13" customHeight="1">
      <c r="A99" s="134" t="s">
        <v>50</v>
      </c>
      <c r="B99" s="133" t="str">
        <f>IF(ISNA(VLOOKUP($F99,DECLARATIONS!C$5:D$292,2,FALSE)),"",IF(VLOOKUP($F99,DECLARATIONS!C$5:D$292,2,FALSE)="","NOT DECLARED",IF(ISNA(_xlfn.TEXTBEFORE(VLOOKUP($F99,DECLARATIONS!C$5:D$292,2,FALSE)," ")),VLOOKUP($F99,DECLARATIONS!C$5:D$292,2,FALSE),_xlfn.TEXTBEFORE(VLOOKUP($F99,DECLARATIONS!C$5:D$292,2,FALSE)," "))))</f>
        <v/>
      </c>
      <c r="C99" s="133" t="str">
        <f>IF(ISNA(VLOOKUP($F99,DECLARATIONS!C$5:D$292,2,FALSE)),"",IF(VLOOKUP($F99,DECLARATIONS!C$5:D$292,2,FALSE)="","NOT DECLARED",IF(ISNA(_xlfn.TEXTAFTER(VLOOKUP($F99,DECLARATIONS!C$5:D$292,2,FALSE)," ")),VLOOKUP($F99,DECLARATIONS!C$5:D$292,2,FALSE),_xlfn.TEXTAFTER(VLOOKUP($F99,DECLARATIONS!C$5:D$292,2,FALSE)," "))))</f>
        <v/>
      </c>
      <c r="D99" s="133" t="str">
        <f>IF(ISNA(VLOOKUP($F99,DECLARATIONS!$C$5:$G$292,5,FALSE)),"",IF(VLOOKUP($F99,DECLARATIONS!$C$5:$G$292,5,FALSE)="","NOT DECLARED",VLOOKUP($F99,DECLARATIONS!$C$5:$G$292,5,FALSE)))</f>
        <v/>
      </c>
      <c r="E99" s="133" t="str">
        <f>IF(ISNA(VLOOKUP($F99,DECLARATIONS!$C$5:$F$292,4,FALSE)),"",IF(VLOOKUP($F99,DECLARATIONS!$C$5:$F$292,4,FALSE)="","NOT DECLARED",VLOOKUP($F99,DECLARATIONS!$C$5:$F$292,4,FALSE)&amp;LEFT(VLOOKUP($F99,DECLARATIONS!$C$5:$H$292,6,FALSE))))</f>
        <v/>
      </c>
      <c r="F99" s="35"/>
      <c r="G99" s="36"/>
      <c r="H99" s="12" t="str">
        <f>IF(ISNA(VLOOKUP(F99,DECLARATIONS!C$5:D$292,2,FALSE)),"",IF(VLOOKUP(F99,DECLARATIONS!C$5:D$292,2,FALSE)="","NOT DECLARED",VLOOKUP(F99,DECLARATIONS!C$5:D$292,2,FALSE)))</f>
        <v/>
      </c>
      <c r="I99" s="2">
        <f>IF(LOWER(LEFT(G99,1))="n",1,VLOOKUP(G99,ScoringTable!E$2:I$95,5))</f>
        <v>0</v>
      </c>
    </row>
    <row r="100" spans="1:9" ht="13" customHeight="1">
      <c r="A100" s="134" t="s">
        <v>50</v>
      </c>
      <c r="B100" s="133" t="str">
        <f>IF(ISNA(VLOOKUP($F100,DECLARATIONS!C$5:D$292,2,FALSE)),"",IF(VLOOKUP($F100,DECLARATIONS!C$5:D$292,2,FALSE)="","NOT DECLARED",IF(ISNA(_xlfn.TEXTBEFORE(VLOOKUP($F100,DECLARATIONS!C$5:D$292,2,FALSE)," ")),VLOOKUP($F100,DECLARATIONS!C$5:D$292,2,FALSE),_xlfn.TEXTBEFORE(VLOOKUP($F100,DECLARATIONS!C$5:D$292,2,FALSE)," "))))</f>
        <v/>
      </c>
      <c r="C100" s="133" t="str">
        <f>IF(ISNA(VLOOKUP($F100,DECLARATIONS!C$5:D$292,2,FALSE)),"",IF(VLOOKUP($F100,DECLARATIONS!C$5:D$292,2,FALSE)="","NOT DECLARED",IF(ISNA(_xlfn.TEXTAFTER(VLOOKUP($F100,DECLARATIONS!C$5:D$292,2,FALSE)," ")),VLOOKUP($F100,DECLARATIONS!C$5:D$292,2,FALSE),_xlfn.TEXTAFTER(VLOOKUP($F100,DECLARATIONS!C$5:D$292,2,FALSE)," "))))</f>
        <v/>
      </c>
      <c r="D100" s="133" t="str">
        <f>IF(ISNA(VLOOKUP($F100,DECLARATIONS!$C$5:$G$292,5,FALSE)),"",IF(VLOOKUP($F100,DECLARATIONS!$C$5:$G$292,5,FALSE)="","NOT DECLARED",VLOOKUP($F100,DECLARATIONS!$C$5:$G$292,5,FALSE)))</f>
        <v/>
      </c>
      <c r="E100" s="133" t="str">
        <f>IF(ISNA(VLOOKUP($F100,DECLARATIONS!$C$5:$F$292,4,FALSE)),"",IF(VLOOKUP($F100,DECLARATIONS!$C$5:$F$292,4,FALSE)="","NOT DECLARED",VLOOKUP($F100,DECLARATIONS!$C$5:$F$292,4,FALSE)&amp;LEFT(VLOOKUP($F100,DECLARATIONS!$C$5:$H$292,6,FALSE))))</f>
        <v/>
      </c>
      <c r="F100" s="35"/>
      <c r="G100" s="36"/>
      <c r="H100" s="12" t="str">
        <f>IF(ISNA(VLOOKUP(F100,DECLARATIONS!C$5:D$292,2,FALSE)),"",IF(VLOOKUP(F100,DECLARATIONS!C$5:D$292,2,FALSE)="","NOT DECLARED",VLOOKUP(F100,DECLARATIONS!C$5:D$292,2,FALSE)))</f>
        <v/>
      </c>
      <c r="I100" s="2">
        <f>IF(LOWER(LEFT(G100,1))="n",1,VLOOKUP(G100,ScoringTable!E$2:I$95,5))</f>
        <v>0</v>
      </c>
    </row>
    <row r="101" spans="1:9" ht="13" customHeight="1">
      <c r="A101" s="134" t="s">
        <v>50</v>
      </c>
      <c r="B101" s="133" t="str">
        <f>IF(ISNA(VLOOKUP($F101,DECLARATIONS!C$5:D$292,2,FALSE)),"",IF(VLOOKUP($F101,DECLARATIONS!C$5:D$292,2,FALSE)="","NOT DECLARED",IF(ISNA(_xlfn.TEXTBEFORE(VLOOKUP($F101,DECLARATIONS!C$5:D$292,2,FALSE)," ")),VLOOKUP($F101,DECLARATIONS!C$5:D$292,2,FALSE),_xlfn.TEXTBEFORE(VLOOKUP($F101,DECLARATIONS!C$5:D$292,2,FALSE)," "))))</f>
        <v/>
      </c>
      <c r="C101" s="133" t="str">
        <f>IF(ISNA(VLOOKUP($F101,DECLARATIONS!C$5:D$292,2,FALSE)),"",IF(VLOOKUP($F101,DECLARATIONS!C$5:D$292,2,FALSE)="","NOT DECLARED",IF(ISNA(_xlfn.TEXTAFTER(VLOOKUP($F101,DECLARATIONS!C$5:D$292,2,FALSE)," ")),VLOOKUP($F101,DECLARATIONS!C$5:D$292,2,FALSE),_xlfn.TEXTAFTER(VLOOKUP($F101,DECLARATIONS!C$5:D$292,2,FALSE)," "))))</f>
        <v/>
      </c>
      <c r="D101" s="133" t="str">
        <f>IF(ISNA(VLOOKUP($F101,DECLARATIONS!$C$5:$G$292,5,FALSE)),"",IF(VLOOKUP($F101,DECLARATIONS!$C$5:$G$292,5,FALSE)="","NOT DECLARED",VLOOKUP($F101,DECLARATIONS!$C$5:$G$292,5,FALSE)))</f>
        <v/>
      </c>
      <c r="E101" s="133" t="str">
        <f>IF(ISNA(VLOOKUP($F101,DECLARATIONS!$C$5:$F$292,4,FALSE)),"",IF(VLOOKUP($F101,DECLARATIONS!$C$5:$F$292,4,FALSE)="","NOT DECLARED",VLOOKUP($F101,DECLARATIONS!$C$5:$F$292,4,FALSE)&amp;LEFT(VLOOKUP($F101,DECLARATIONS!$C$5:$H$292,6,FALSE))))</f>
        <v/>
      </c>
      <c r="F101" s="35"/>
      <c r="G101" s="36"/>
      <c r="H101" s="12" t="str">
        <f>IF(ISNA(VLOOKUP(F101,DECLARATIONS!C$5:D$292,2,FALSE)),"",IF(VLOOKUP(F101,DECLARATIONS!C$5:D$292,2,FALSE)="","NOT DECLARED",VLOOKUP(F101,DECLARATIONS!C$5:D$292,2,FALSE)))</f>
        <v/>
      </c>
      <c r="I101" s="2">
        <f>IF(LOWER(LEFT(G101,1))="n",1,VLOOKUP(G101,ScoringTable!E$2:I$95,5))</f>
        <v>0</v>
      </c>
    </row>
    <row r="102" spans="1:9" ht="13" customHeight="1">
      <c r="A102" s="134" t="s">
        <v>50</v>
      </c>
      <c r="B102" s="133" t="str">
        <f>IF(ISNA(VLOOKUP($F102,DECLARATIONS!C$5:D$292,2,FALSE)),"",IF(VLOOKUP($F102,DECLARATIONS!C$5:D$292,2,FALSE)="","NOT DECLARED",IF(ISNA(_xlfn.TEXTBEFORE(VLOOKUP($F102,DECLARATIONS!C$5:D$292,2,FALSE)," ")),VLOOKUP($F102,DECLARATIONS!C$5:D$292,2,FALSE),_xlfn.TEXTBEFORE(VLOOKUP($F102,DECLARATIONS!C$5:D$292,2,FALSE)," "))))</f>
        <v/>
      </c>
      <c r="C102" s="133" t="str">
        <f>IF(ISNA(VLOOKUP($F102,DECLARATIONS!C$5:D$292,2,FALSE)),"",IF(VLOOKUP($F102,DECLARATIONS!C$5:D$292,2,FALSE)="","NOT DECLARED",IF(ISNA(_xlfn.TEXTAFTER(VLOOKUP($F102,DECLARATIONS!C$5:D$292,2,FALSE)," ")),VLOOKUP($F102,DECLARATIONS!C$5:D$292,2,FALSE),_xlfn.TEXTAFTER(VLOOKUP($F102,DECLARATIONS!C$5:D$292,2,FALSE)," "))))</f>
        <v/>
      </c>
      <c r="D102" s="133" t="str">
        <f>IF(ISNA(VLOOKUP($F102,DECLARATIONS!$C$5:$G$292,5,FALSE)),"",IF(VLOOKUP($F102,DECLARATIONS!$C$5:$G$292,5,FALSE)="","NOT DECLARED",VLOOKUP($F102,DECLARATIONS!$C$5:$G$292,5,FALSE)))</f>
        <v/>
      </c>
      <c r="E102" s="133" t="str">
        <f>IF(ISNA(VLOOKUP($F102,DECLARATIONS!$C$5:$F$292,4,FALSE)),"",IF(VLOOKUP($F102,DECLARATIONS!$C$5:$F$292,4,FALSE)="","NOT DECLARED",VLOOKUP($F102,DECLARATIONS!$C$5:$F$292,4,FALSE)&amp;LEFT(VLOOKUP($F102,DECLARATIONS!$C$5:$H$292,6,FALSE))))</f>
        <v/>
      </c>
      <c r="F102" s="35"/>
      <c r="G102" s="36"/>
      <c r="H102" s="12" t="str">
        <f>IF(ISNA(VLOOKUP(F102,DECLARATIONS!C$5:D$292,2,FALSE)),"",IF(VLOOKUP(F102,DECLARATIONS!C$5:D$292,2,FALSE)="","NOT DECLARED",VLOOKUP(F102,DECLARATIONS!C$5:D$292,2,FALSE)))</f>
        <v/>
      </c>
      <c r="I102" s="2">
        <f>IF(LOWER(LEFT(G102,1))="n",1,VLOOKUP(G102,ScoringTable!E$2:I$95,5))</f>
        <v>0</v>
      </c>
    </row>
    <row r="103" spans="1:9" ht="13" customHeight="1">
      <c r="A103" s="134" t="s">
        <v>50</v>
      </c>
      <c r="B103" s="133" t="str">
        <f>IF(ISNA(VLOOKUP($F103,DECLARATIONS!C$5:D$292,2,FALSE)),"",IF(VLOOKUP($F103,DECLARATIONS!C$5:D$292,2,FALSE)="","NOT DECLARED",IF(ISNA(_xlfn.TEXTBEFORE(VLOOKUP($F103,DECLARATIONS!C$5:D$292,2,FALSE)," ")),VLOOKUP($F103,DECLARATIONS!C$5:D$292,2,FALSE),_xlfn.TEXTBEFORE(VLOOKUP($F103,DECLARATIONS!C$5:D$292,2,FALSE)," "))))</f>
        <v/>
      </c>
      <c r="C103" s="133" t="str">
        <f>IF(ISNA(VLOOKUP($F103,DECLARATIONS!C$5:D$292,2,FALSE)),"",IF(VLOOKUP($F103,DECLARATIONS!C$5:D$292,2,FALSE)="","NOT DECLARED",IF(ISNA(_xlfn.TEXTAFTER(VLOOKUP($F103,DECLARATIONS!C$5:D$292,2,FALSE)," ")),VLOOKUP($F103,DECLARATIONS!C$5:D$292,2,FALSE),_xlfn.TEXTAFTER(VLOOKUP($F103,DECLARATIONS!C$5:D$292,2,FALSE)," "))))</f>
        <v/>
      </c>
      <c r="D103" s="133" t="str">
        <f>IF(ISNA(VLOOKUP($F103,DECLARATIONS!$C$5:$G$292,5,FALSE)),"",IF(VLOOKUP($F103,DECLARATIONS!$C$5:$G$292,5,FALSE)="","NOT DECLARED",VLOOKUP($F103,DECLARATIONS!$C$5:$G$292,5,FALSE)))</f>
        <v/>
      </c>
      <c r="E103" s="133" t="str">
        <f>IF(ISNA(VLOOKUP($F103,DECLARATIONS!$C$5:$F$292,4,FALSE)),"",IF(VLOOKUP($F103,DECLARATIONS!$C$5:$F$292,4,FALSE)="","NOT DECLARED",VLOOKUP($F103,DECLARATIONS!$C$5:$F$292,4,FALSE)&amp;LEFT(VLOOKUP($F103,DECLARATIONS!$C$5:$H$292,6,FALSE))))</f>
        <v/>
      </c>
      <c r="F103" s="35"/>
      <c r="G103" s="36"/>
      <c r="H103" s="12" t="str">
        <f>IF(ISNA(VLOOKUP(F103,DECLARATIONS!C$5:D$292,2,FALSE)),"",IF(VLOOKUP(F103,DECLARATIONS!C$5:D$292,2,FALSE)="","NOT DECLARED",VLOOKUP(F103,DECLARATIONS!C$5:D$292,2,FALSE)))</f>
        <v/>
      </c>
      <c r="I103" s="2">
        <f>IF(LOWER(LEFT(G103,1))="n",1,VLOOKUP(G103,ScoringTable!E$2:I$95,5))</f>
        <v>0</v>
      </c>
    </row>
    <row r="104" spans="1:9" ht="13" customHeight="1">
      <c r="A104" s="134" t="s">
        <v>50</v>
      </c>
      <c r="B104" s="133" t="str">
        <f>IF(ISNA(VLOOKUP($F104,DECLARATIONS!C$5:D$292,2,FALSE)),"",IF(VLOOKUP($F104,DECLARATIONS!C$5:D$292,2,FALSE)="","NOT DECLARED",IF(ISNA(_xlfn.TEXTBEFORE(VLOOKUP($F104,DECLARATIONS!C$5:D$292,2,FALSE)," ")),VLOOKUP($F104,DECLARATIONS!C$5:D$292,2,FALSE),_xlfn.TEXTBEFORE(VLOOKUP($F104,DECLARATIONS!C$5:D$292,2,FALSE)," "))))</f>
        <v/>
      </c>
      <c r="C104" s="133" t="str">
        <f>IF(ISNA(VLOOKUP($F104,DECLARATIONS!C$5:D$292,2,FALSE)),"",IF(VLOOKUP($F104,DECLARATIONS!C$5:D$292,2,FALSE)="","NOT DECLARED",IF(ISNA(_xlfn.TEXTAFTER(VLOOKUP($F104,DECLARATIONS!C$5:D$292,2,FALSE)," ")),VLOOKUP($F104,DECLARATIONS!C$5:D$292,2,FALSE),_xlfn.TEXTAFTER(VLOOKUP($F104,DECLARATIONS!C$5:D$292,2,FALSE)," "))))</f>
        <v/>
      </c>
      <c r="D104" s="133" t="str">
        <f>IF(ISNA(VLOOKUP($F104,DECLARATIONS!$C$5:$G$292,5,FALSE)),"",IF(VLOOKUP($F104,DECLARATIONS!$C$5:$G$292,5,FALSE)="","NOT DECLARED",VLOOKUP($F104,DECLARATIONS!$C$5:$G$292,5,FALSE)))</f>
        <v/>
      </c>
      <c r="E104" s="133" t="str">
        <f>IF(ISNA(VLOOKUP($F104,DECLARATIONS!$C$5:$F$292,4,FALSE)),"",IF(VLOOKUP($F104,DECLARATIONS!$C$5:$F$292,4,FALSE)="","NOT DECLARED",VLOOKUP($F104,DECLARATIONS!$C$5:$F$292,4,FALSE)&amp;LEFT(VLOOKUP($F104,DECLARATIONS!$C$5:$H$292,6,FALSE))))</f>
        <v/>
      </c>
      <c r="F104" s="35"/>
      <c r="G104" s="36"/>
      <c r="H104" s="12" t="str">
        <f>IF(ISNA(VLOOKUP(F104,DECLARATIONS!C$5:D$292,2,FALSE)),"",IF(VLOOKUP(F104,DECLARATIONS!C$5:D$292,2,FALSE)="","NOT DECLARED",VLOOKUP(F104,DECLARATIONS!C$5:D$292,2,FALSE)))</f>
        <v/>
      </c>
      <c r="I104" s="2">
        <f>IF(LOWER(LEFT(G104,1))="n",1,VLOOKUP(G104,ScoringTable!E$2:I$95,5))</f>
        <v>0</v>
      </c>
    </row>
    <row r="105" spans="1:9" ht="13" customHeight="1">
      <c r="A105" s="134" t="s">
        <v>50</v>
      </c>
      <c r="B105" s="133" t="str">
        <f>IF(ISNA(VLOOKUP($F105,DECLARATIONS!C$5:D$292,2,FALSE)),"",IF(VLOOKUP($F105,DECLARATIONS!C$5:D$292,2,FALSE)="","NOT DECLARED",IF(ISNA(_xlfn.TEXTBEFORE(VLOOKUP($F105,DECLARATIONS!C$5:D$292,2,FALSE)," ")),VLOOKUP($F105,DECLARATIONS!C$5:D$292,2,FALSE),_xlfn.TEXTBEFORE(VLOOKUP($F105,DECLARATIONS!C$5:D$292,2,FALSE)," "))))</f>
        <v/>
      </c>
      <c r="C105" s="133" t="str">
        <f>IF(ISNA(VLOOKUP($F105,DECLARATIONS!C$5:D$292,2,FALSE)),"",IF(VLOOKUP($F105,DECLARATIONS!C$5:D$292,2,FALSE)="","NOT DECLARED",IF(ISNA(_xlfn.TEXTAFTER(VLOOKUP($F105,DECLARATIONS!C$5:D$292,2,FALSE)," ")),VLOOKUP($F105,DECLARATIONS!C$5:D$292,2,FALSE),_xlfn.TEXTAFTER(VLOOKUP($F105,DECLARATIONS!C$5:D$292,2,FALSE)," "))))</f>
        <v/>
      </c>
      <c r="D105" s="133" t="str">
        <f>IF(ISNA(VLOOKUP($F105,DECLARATIONS!$C$5:$G$292,5,FALSE)),"",IF(VLOOKUP($F105,DECLARATIONS!$C$5:$G$292,5,FALSE)="","NOT DECLARED",VLOOKUP($F105,DECLARATIONS!$C$5:$G$292,5,FALSE)))</f>
        <v/>
      </c>
      <c r="E105" s="133" t="str">
        <f>IF(ISNA(VLOOKUP($F105,DECLARATIONS!$C$5:$F$292,4,FALSE)),"",IF(VLOOKUP($F105,DECLARATIONS!$C$5:$F$292,4,FALSE)="","NOT DECLARED",VLOOKUP($F105,DECLARATIONS!$C$5:$F$292,4,FALSE)&amp;LEFT(VLOOKUP($F105,DECLARATIONS!$C$5:$H$292,6,FALSE))))</f>
        <v/>
      </c>
      <c r="F105" s="35"/>
      <c r="G105" s="36"/>
      <c r="H105" s="12" t="str">
        <f>IF(ISNA(VLOOKUP(F105,DECLARATIONS!C$5:D$292,2,FALSE)),"",IF(VLOOKUP(F105,DECLARATIONS!C$5:D$292,2,FALSE)="","NOT DECLARED",VLOOKUP(F105,DECLARATIONS!C$5:D$292,2,FALSE)))</f>
        <v/>
      </c>
      <c r="I105" s="2">
        <f>IF(LOWER(LEFT(G105,1))="n",1,VLOOKUP(G105,ScoringTable!E$2:I$95,5))</f>
        <v>0</v>
      </c>
    </row>
    <row r="106" spans="1:9" ht="13" customHeight="1">
      <c r="A106" s="134" t="s">
        <v>50</v>
      </c>
      <c r="B106" s="133" t="str">
        <f>IF(ISNA(VLOOKUP($F106,DECLARATIONS!C$5:D$292,2,FALSE)),"",IF(VLOOKUP($F106,DECLARATIONS!C$5:D$292,2,FALSE)="","NOT DECLARED",IF(ISNA(_xlfn.TEXTBEFORE(VLOOKUP($F106,DECLARATIONS!C$5:D$292,2,FALSE)," ")),VLOOKUP($F106,DECLARATIONS!C$5:D$292,2,FALSE),_xlfn.TEXTBEFORE(VLOOKUP($F106,DECLARATIONS!C$5:D$292,2,FALSE)," "))))</f>
        <v/>
      </c>
      <c r="C106" s="133" t="str">
        <f>IF(ISNA(VLOOKUP($F106,DECLARATIONS!C$5:D$292,2,FALSE)),"",IF(VLOOKUP($F106,DECLARATIONS!C$5:D$292,2,FALSE)="","NOT DECLARED",IF(ISNA(_xlfn.TEXTAFTER(VLOOKUP($F106,DECLARATIONS!C$5:D$292,2,FALSE)," ")),VLOOKUP($F106,DECLARATIONS!C$5:D$292,2,FALSE),_xlfn.TEXTAFTER(VLOOKUP($F106,DECLARATIONS!C$5:D$292,2,FALSE)," "))))</f>
        <v/>
      </c>
      <c r="D106" s="133" t="str">
        <f>IF(ISNA(VLOOKUP($F106,DECLARATIONS!$C$5:$G$292,5,FALSE)),"",IF(VLOOKUP($F106,DECLARATIONS!$C$5:$G$292,5,FALSE)="","NOT DECLARED",VLOOKUP($F106,DECLARATIONS!$C$5:$G$292,5,FALSE)))</f>
        <v/>
      </c>
      <c r="E106" s="133" t="str">
        <f>IF(ISNA(VLOOKUP($F106,DECLARATIONS!$C$5:$F$292,4,FALSE)),"",IF(VLOOKUP($F106,DECLARATIONS!$C$5:$F$292,4,FALSE)="","NOT DECLARED",VLOOKUP($F106,DECLARATIONS!$C$5:$F$292,4,FALSE)&amp;LEFT(VLOOKUP($F106,DECLARATIONS!$C$5:$H$292,6,FALSE))))</f>
        <v/>
      </c>
      <c r="F106" s="35"/>
      <c r="G106" s="36"/>
      <c r="H106" s="12" t="str">
        <f>IF(ISNA(VLOOKUP(F106,DECLARATIONS!C$5:D$292,2,FALSE)),"",IF(VLOOKUP(F106,DECLARATIONS!C$5:D$292,2,FALSE)="","NOT DECLARED",VLOOKUP(F106,DECLARATIONS!C$5:D$292,2,FALSE)))</f>
        <v/>
      </c>
      <c r="I106" s="2">
        <f>IF(LOWER(LEFT(G106,1))="n",1,VLOOKUP(G106,ScoringTable!E$2:I$95,5))</f>
        <v>0</v>
      </c>
    </row>
    <row r="107" spans="1:9" ht="13" customHeight="1">
      <c r="A107" s="134" t="s">
        <v>50</v>
      </c>
      <c r="B107" s="133" t="str">
        <f>IF(ISNA(VLOOKUP($F107,DECLARATIONS!C$5:D$292,2,FALSE)),"",IF(VLOOKUP($F107,DECLARATIONS!C$5:D$292,2,FALSE)="","NOT DECLARED",IF(ISNA(_xlfn.TEXTBEFORE(VLOOKUP($F107,DECLARATIONS!C$5:D$292,2,FALSE)," ")),VLOOKUP($F107,DECLARATIONS!C$5:D$292,2,FALSE),_xlfn.TEXTBEFORE(VLOOKUP($F107,DECLARATIONS!C$5:D$292,2,FALSE)," "))))</f>
        <v/>
      </c>
      <c r="C107" s="133" t="str">
        <f>IF(ISNA(VLOOKUP($F107,DECLARATIONS!C$5:D$292,2,FALSE)),"",IF(VLOOKUP($F107,DECLARATIONS!C$5:D$292,2,FALSE)="","NOT DECLARED",IF(ISNA(_xlfn.TEXTAFTER(VLOOKUP($F107,DECLARATIONS!C$5:D$292,2,FALSE)," ")),VLOOKUP($F107,DECLARATIONS!C$5:D$292,2,FALSE),_xlfn.TEXTAFTER(VLOOKUP($F107,DECLARATIONS!C$5:D$292,2,FALSE)," "))))</f>
        <v/>
      </c>
      <c r="D107" s="133" t="str">
        <f>IF(ISNA(VLOOKUP($F107,DECLARATIONS!$C$5:$G$292,5,FALSE)),"",IF(VLOOKUP($F107,DECLARATIONS!$C$5:$G$292,5,FALSE)="","NOT DECLARED",VLOOKUP($F107,DECLARATIONS!$C$5:$G$292,5,FALSE)))</f>
        <v/>
      </c>
      <c r="E107" s="133" t="str">
        <f>IF(ISNA(VLOOKUP($F107,DECLARATIONS!$C$5:$F$292,4,FALSE)),"",IF(VLOOKUP($F107,DECLARATIONS!$C$5:$F$292,4,FALSE)="","NOT DECLARED",VLOOKUP($F107,DECLARATIONS!$C$5:$F$292,4,FALSE)&amp;LEFT(VLOOKUP($F107,DECLARATIONS!$C$5:$H$292,6,FALSE))))</f>
        <v/>
      </c>
      <c r="F107" s="35"/>
      <c r="G107" s="36"/>
      <c r="H107" s="12" t="str">
        <f>IF(ISNA(VLOOKUP(F107,DECLARATIONS!C$5:D$292,2,FALSE)),"",IF(VLOOKUP(F107,DECLARATIONS!C$5:D$292,2,FALSE)="","NOT DECLARED",VLOOKUP(F107,DECLARATIONS!C$5:D$292,2,FALSE)))</f>
        <v/>
      </c>
      <c r="I107" s="2">
        <f>IF(LOWER(LEFT(G107,1))="n",1,VLOOKUP(G107,ScoringTable!E$2:I$95,5))</f>
        <v>0</v>
      </c>
    </row>
    <row r="108" spans="1:9" ht="13" customHeight="1">
      <c r="A108" s="134" t="s">
        <v>50</v>
      </c>
      <c r="B108" s="133" t="str">
        <f>IF(ISNA(VLOOKUP($F108,DECLARATIONS!C$5:D$292,2,FALSE)),"",IF(VLOOKUP($F108,DECLARATIONS!C$5:D$292,2,FALSE)="","NOT DECLARED",IF(ISNA(_xlfn.TEXTBEFORE(VLOOKUP($F108,DECLARATIONS!C$5:D$292,2,FALSE)," ")),VLOOKUP($F108,DECLARATIONS!C$5:D$292,2,FALSE),_xlfn.TEXTBEFORE(VLOOKUP($F108,DECLARATIONS!C$5:D$292,2,FALSE)," "))))</f>
        <v/>
      </c>
      <c r="C108" s="133" t="str">
        <f>IF(ISNA(VLOOKUP($F108,DECLARATIONS!C$5:D$292,2,FALSE)),"",IF(VLOOKUP($F108,DECLARATIONS!C$5:D$292,2,FALSE)="","NOT DECLARED",IF(ISNA(_xlfn.TEXTAFTER(VLOOKUP($F108,DECLARATIONS!C$5:D$292,2,FALSE)," ")),VLOOKUP($F108,DECLARATIONS!C$5:D$292,2,FALSE),_xlfn.TEXTAFTER(VLOOKUP($F108,DECLARATIONS!C$5:D$292,2,FALSE)," "))))</f>
        <v/>
      </c>
      <c r="D108" s="133" t="str">
        <f>IF(ISNA(VLOOKUP($F108,DECLARATIONS!$C$5:$G$292,5,FALSE)),"",IF(VLOOKUP($F108,DECLARATIONS!$C$5:$G$292,5,FALSE)="","NOT DECLARED",VLOOKUP($F108,DECLARATIONS!$C$5:$G$292,5,FALSE)))</f>
        <v/>
      </c>
      <c r="E108" s="133" t="str">
        <f>IF(ISNA(VLOOKUP($F108,DECLARATIONS!$C$5:$F$292,4,FALSE)),"",IF(VLOOKUP($F108,DECLARATIONS!$C$5:$F$292,4,FALSE)="","NOT DECLARED",VLOOKUP($F108,DECLARATIONS!$C$5:$F$292,4,FALSE)&amp;LEFT(VLOOKUP($F108,DECLARATIONS!$C$5:$H$292,6,FALSE))))</f>
        <v/>
      </c>
      <c r="F108" s="35"/>
      <c r="G108" s="36"/>
      <c r="H108" s="12" t="str">
        <f>IF(ISNA(VLOOKUP(F108,DECLARATIONS!C$5:D$292,2,FALSE)),"",IF(VLOOKUP(F108,DECLARATIONS!C$5:D$292,2,FALSE)="","NOT DECLARED",VLOOKUP(F108,DECLARATIONS!C$5:D$292,2,FALSE)))</f>
        <v/>
      </c>
      <c r="I108" s="2">
        <f>IF(LOWER(LEFT(G108,1))="n",1,VLOOKUP(G108,ScoringTable!E$2:I$95,5))</f>
        <v>0</v>
      </c>
    </row>
    <row r="109" spans="1:9" ht="13" customHeight="1">
      <c r="A109" s="134" t="s">
        <v>50</v>
      </c>
      <c r="B109" s="133" t="str">
        <f>IF(ISNA(VLOOKUP($F109,DECLARATIONS!C$5:D$292,2,FALSE)),"",IF(VLOOKUP($F109,DECLARATIONS!C$5:D$292,2,FALSE)="","NOT DECLARED",IF(ISNA(_xlfn.TEXTBEFORE(VLOOKUP($F109,DECLARATIONS!C$5:D$292,2,FALSE)," ")),VLOOKUP($F109,DECLARATIONS!C$5:D$292,2,FALSE),_xlfn.TEXTBEFORE(VLOOKUP($F109,DECLARATIONS!C$5:D$292,2,FALSE)," "))))</f>
        <v/>
      </c>
      <c r="C109" s="133" t="str">
        <f>IF(ISNA(VLOOKUP($F109,DECLARATIONS!C$5:D$292,2,FALSE)),"",IF(VLOOKUP($F109,DECLARATIONS!C$5:D$292,2,FALSE)="","NOT DECLARED",IF(ISNA(_xlfn.TEXTAFTER(VLOOKUP($F109,DECLARATIONS!C$5:D$292,2,FALSE)," ")),VLOOKUP($F109,DECLARATIONS!C$5:D$292,2,FALSE),_xlfn.TEXTAFTER(VLOOKUP($F109,DECLARATIONS!C$5:D$292,2,FALSE)," "))))</f>
        <v/>
      </c>
      <c r="D109" s="133" t="str">
        <f>IF(ISNA(VLOOKUP($F109,DECLARATIONS!$C$5:$G$292,5,FALSE)),"",IF(VLOOKUP($F109,DECLARATIONS!$C$5:$G$292,5,FALSE)="","NOT DECLARED",VLOOKUP($F109,DECLARATIONS!$C$5:$G$292,5,FALSE)))</f>
        <v/>
      </c>
      <c r="E109" s="133" t="str">
        <f>IF(ISNA(VLOOKUP($F109,DECLARATIONS!$C$5:$F$292,4,FALSE)),"",IF(VLOOKUP($F109,DECLARATIONS!$C$5:$F$292,4,FALSE)="","NOT DECLARED",VLOOKUP($F109,DECLARATIONS!$C$5:$F$292,4,FALSE)&amp;LEFT(VLOOKUP($F109,DECLARATIONS!$C$5:$H$292,6,FALSE))))</f>
        <v/>
      </c>
      <c r="F109" s="35"/>
      <c r="G109" s="36"/>
      <c r="H109" s="12" t="str">
        <f>IF(ISNA(VLOOKUP(F109,DECLARATIONS!C$5:D$292,2,FALSE)),"",IF(VLOOKUP(F109,DECLARATIONS!C$5:D$292,2,FALSE)="","NOT DECLARED",VLOOKUP(F109,DECLARATIONS!C$5:D$292,2,FALSE)))</f>
        <v/>
      </c>
      <c r="I109" s="2">
        <f>IF(LOWER(LEFT(G109,1))="n",1,VLOOKUP(G109,ScoringTable!E$2:I$95,5))</f>
        <v>0</v>
      </c>
    </row>
    <row r="110" spans="1:9" ht="13" customHeight="1">
      <c r="A110" s="134" t="s">
        <v>50</v>
      </c>
      <c r="B110" s="133" t="str">
        <f>IF(ISNA(VLOOKUP($F110,DECLARATIONS!C$5:D$292,2,FALSE)),"",IF(VLOOKUP($F110,DECLARATIONS!C$5:D$292,2,FALSE)="","NOT DECLARED",IF(ISNA(_xlfn.TEXTBEFORE(VLOOKUP($F110,DECLARATIONS!C$5:D$292,2,FALSE)," ")),VLOOKUP($F110,DECLARATIONS!C$5:D$292,2,FALSE),_xlfn.TEXTBEFORE(VLOOKUP($F110,DECLARATIONS!C$5:D$292,2,FALSE)," "))))</f>
        <v/>
      </c>
      <c r="C110" s="133" t="str">
        <f>IF(ISNA(VLOOKUP($F110,DECLARATIONS!C$5:D$292,2,FALSE)),"",IF(VLOOKUP($F110,DECLARATIONS!C$5:D$292,2,FALSE)="","NOT DECLARED",IF(ISNA(_xlfn.TEXTAFTER(VLOOKUP($F110,DECLARATIONS!C$5:D$292,2,FALSE)," ")),VLOOKUP($F110,DECLARATIONS!C$5:D$292,2,FALSE),_xlfn.TEXTAFTER(VLOOKUP($F110,DECLARATIONS!C$5:D$292,2,FALSE)," "))))</f>
        <v/>
      </c>
      <c r="D110" s="133" t="str">
        <f>IF(ISNA(VLOOKUP($F110,DECLARATIONS!$C$5:$G$292,5,FALSE)),"",IF(VLOOKUP($F110,DECLARATIONS!$C$5:$G$292,5,FALSE)="","NOT DECLARED",VLOOKUP($F110,DECLARATIONS!$C$5:$G$292,5,FALSE)))</f>
        <v/>
      </c>
      <c r="E110" s="133" t="str">
        <f>IF(ISNA(VLOOKUP($F110,DECLARATIONS!$C$5:$F$292,4,FALSE)),"",IF(VLOOKUP($F110,DECLARATIONS!$C$5:$F$292,4,FALSE)="","NOT DECLARED",VLOOKUP($F110,DECLARATIONS!$C$5:$F$292,4,FALSE)&amp;LEFT(VLOOKUP($F110,DECLARATIONS!$C$5:$H$292,6,FALSE))))</f>
        <v/>
      </c>
      <c r="F110" s="35"/>
      <c r="G110" s="36"/>
      <c r="H110" s="12" t="str">
        <f>IF(ISNA(VLOOKUP(F110,DECLARATIONS!C$5:D$292,2,FALSE)),"",IF(VLOOKUP(F110,DECLARATIONS!C$5:D$292,2,FALSE)="","NOT DECLARED",VLOOKUP(F110,DECLARATIONS!C$5:D$292,2,FALSE)))</f>
        <v/>
      </c>
      <c r="I110" s="2">
        <f>IF(LOWER(LEFT(G110,1))="n",1,VLOOKUP(G110,ScoringTable!E$2:I$95,5))</f>
        <v>0</v>
      </c>
    </row>
    <row r="111" spans="1:9" ht="13" customHeight="1">
      <c r="A111" s="134" t="s">
        <v>50</v>
      </c>
      <c r="B111" s="133" t="str">
        <f>IF(ISNA(VLOOKUP($F111,DECLARATIONS!C$5:D$292,2,FALSE)),"",IF(VLOOKUP($F111,DECLARATIONS!C$5:D$292,2,FALSE)="","NOT DECLARED",IF(ISNA(_xlfn.TEXTBEFORE(VLOOKUP($F111,DECLARATIONS!C$5:D$292,2,FALSE)," ")),VLOOKUP($F111,DECLARATIONS!C$5:D$292,2,FALSE),_xlfn.TEXTBEFORE(VLOOKUP($F111,DECLARATIONS!C$5:D$292,2,FALSE)," "))))</f>
        <v/>
      </c>
      <c r="C111" s="133" t="str">
        <f>IF(ISNA(VLOOKUP($F111,DECLARATIONS!C$5:D$292,2,FALSE)),"",IF(VLOOKUP($F111,DECLARATIONS!C$5:D$292,2,FALSE)="","NOT DECLARED",IF(ISNA(_xlfn.TEXTAFTER(VLOOKUP($F111,DECLARATIONS!C$5:D$292,2,FALSE)," ")),VLOOKUP($F111,DECLARATIONS!C$5:D$292,2,FALSE),_xlfn.TEXTAFTER(VLOOKUP($F111,DECLARATIONS!C$5:D$292,2,FALSE)," "))))</f>
        <v/>
      </c>
      <c r="D111" s="133" t="str">
        <f>IF(ISNA(VLOOKUP($F111,DECLARATIONS!$C$5:$G$292,5,FALSE)),"",IF(VLOOKUP($F111,DECLARATIONS!$C$5:$G$292,5,FALSE)="","NOT DECLARED",VLOOKUP($F111,DECLARATIONS!$C$5:$G$292,5,FALSE)))</f>
        <v/>
      </c>
      <c r="E111" s="133" t="str">
        <f>IF(ISNA(VLOOKUP($F111,DECLARATIONS!$C$5:$F$292,4,FALSE)),"",IF(VLOOKUP($F111,DECLARATIONS!$C$5:$F$292,4,FALSE)="","NOT DECLARED",VLOOKUP($F111,DECLARATIONS!$C$5:$F$292,4,FALSE)&amp;LEFT(VLOOKUP($F111,DECLARATIONS!$C$5:$H$292,6,FALSE))))</f>
        <v/>
      </c>
      <c r="F111" s="35"/>
      <c r="G111" s="36"/>
      <c r="H111" s="12" t="str">
        <f>IF(ISNA(VLOOKUP(F111,DECLARATIONS!C$5:D$292,2,FALSE)),"",IF(VLOOKUP(F111,DECLARATIONS!C$5:D$292,2,FALSE)="","NOT DECLARED",VLOOKUP(F111,DECLARATIONS!C$5:D$292,2,FALSE)))</f>
        <v/>
      </c>
      <c r="I111" s="2">
        <f>IF(LOWER(LEFT(G111,1))="n",1,VLOOKUP(G111,ScoringTable!E$2:I$95,5))</f>
        <v>0</v>
      </c>
    </row>
    <row r="112" spans="1:9" ht="13" customHeight="1">
      <c r="A112" s="134" t="s">
        <v>50</v>
      </c>
      <c r="B112" s="133" t="str">
        <f>IF(ISNA(VLOOKUP($F112,DECLARATIONS!C$5:D$292,2,FALSE)),"",IF(VLOOKUP($F112,DECLARATIONS!C$5:D$292,2,FALSE)="","NOT DECLARED",IF(ISNA(_xlfn.TEXTBEFORE(VLOOKUP($F112,DECLARATIONS!C$5:D$292,2,FALSE)," ")),VLOOKUP($F112,DECLARATIONS!C$5:D$292,2,FALSE),_xlfn.TEXTBEFORE(VLOOKUP($F112,DECLARATIONS!C$5:D$292,2,FALSE)," "))))</f>
        <v/>
      </c>
      <c r="C112" s="133" t="str">
        <f>IF(ISNA(VLOOKUP($F112,DECLARATIONS!C$5:D$292,2,FALSE)),"",IF(VLOOKUP($F112,DECLARATIONS!C$5:D$292,2,FALSE)="","NOT DECLARED",IF(ISNA(_xlfn.TEXTAFTER(VLOOKUP($F112,DECLARATIONS!C$5:D$292,2,FALSE)," ")),VLOOKUP($F112,DECLARATIONS!C$5:D$292,2,FALSE),_xlfn.TEXTAFTER(VLOOKUP($F112,DECLARATIONS!C$5:D$292,2,FALSE)," "))))</f>
        <v/>
      </c>
      <c r="D112" s="133" t="str">
        <f>IF(ISNA(VLOOKUP($F112,DECLARATIONS!$C$5:$G$292,5,FALSE)),"",IF(VLOOKUP($F112,DECLARATIONS!$C$5:$G$292,5,FALSE)="","NOT DECLARED",VLOOKUP($F112,DECLARATIONS!$C$5:$G$292,5,FALSE)))</f>
        <v/>
      </c>
      <c r="E112" s="133" t="str">
        <f>IF(ISNA(VLOOKUP($F112,DECLARATIONS!$C$5:$F$292,4,FALSE)),"",IF(VLOOKUP($F112,DECLARATIONS!$C$5:$F$292,4,FALSE)="","NOT DECLARED",VLOOKUP($F112,DECLARATIONS!$C$5:$F$292,4,FALSE)&amp;LEFT(VLOOKUP($F112,DECLARATIONS!$C$5:$H$292,6,FALSE))))</f>
        <v/>
      </c>
      <c r="F112" s="35"/>
      <c r="G112" s="36"/>
      <c r="H112" s="12" t="str">
        <f>IF(ISNA(VLOOKUP(F112,DECLARATIONS!C$5:D$292,2,FALSE)),"",IF(VLOOKUP(F112,DECLARATIONS!C$5:D$292,2,FALSE)="","NOT DECLARED",VLOOKUP(F112,DECLARATIONS!C$5:D$292,2,FALSE)))</f>
        <v/>
      </c>
      <c r="I112" s="2">
        <f>IF(LOWER(LEFT(G112,1))="n",1,VLOOKUP(G112,ScoringTable!E$2:I$95,5))</f>
        <v>0</v>
      </c>
    </row>
    <row r="113" spans="1:9" ht="13" customHeight="1">
      <c r="A113" s="134" t="s">
        <v>50</v>
      </c>
      <c r="B113" s="133" t="str">
        <f>IF(ISNA(VLOOKUP($F113,DECLARATIONS!C$5:D$292,2,FALSE)),"",IF(VLOOKUP($F113,DECLARATIONS!C$5:D$292,2,FALSE)="","NOT DECLARED",IF(ISNA(_xlfn.TEXTBEFORE(VLOOKUP($F113,DECLARATIONS!C$5:D$292,2,FALSE)," ")),VLOOKUP($F113,DECLARATIONS!C$5:D$292,2,FALSE),_xlfn.TEXTBEFORE(VLOOKUP($F113,DECLARATIONS!C$5:D$292,2,FALSE)," "))))</f>
        <v/>
      </c>
      <c r="C113" s="133" t="str">
        <f>IF(ISNA(VLOOKUP($F113,DECLARATIONS!C$5:D$292,2,FALSE)),"",IF(VLOOKUP($F113,DECLARATIONS!C$5:D$292,2,FALSE)="","NOT DECLARED",IF(ISNA(_xlfn.TEXTAFTER(VLOOKUP($F113,DECLARATIONS!C$5:D$292,2,FALSE)," ")),VLOOKUP($F113,DECLARATIONS!C$5:D$292,2,FALSE),_xlfn.TEXTAFTER(VLOOKUP($F113,DECLARATIONS!C$5:D$292,2,FALSE)," "))))</f>
        <v/>
      </c>
      <c r="D113" s="133" t="str">
        <f>IF(ISNA(VLOOKUP($F113,DECLARATIONS!$C$5:$G$292,5,FALSE)),"",IF(VLOOKUP($F113,DECLARATIONS!$C$5:$G$292,5,FALSE)="","NOT DECLARED",VLOOKUP($F113,DECLARATIONS!$C$5:$G$292,5,FALSE)))</f>
        <v/>
      </c>
      <c r="E113" s="133" t="str">
        <f>IF(ISNA(VLOOKUP($F113,DECLARATIONS!$C$5:$F$292,4,FALSE)),"",IF(VLOOKUP($F113,DECLARATIONS!$C$5:$F$292,4,FALSE)="","NOT DECLARED",VLOOKUP($F113,DECLARATIONS!$C$5:$F$292,4,FALSE)&amp;LEFT(VLOOKUP($F113,DECLARATIONS!$C$5:$H$292,6,FALSE))))</f>
        <v/>
      </c>
      <c r="F113" s="35"/>
      <c r="G113" s="36"/>
      <c r="H113" s="12" t="str">
        <f>IF(ISNA(VLOOKUP(F113,DECLARATIONS!C$5:D$292,2,FALSE)),"",IF(VLOOKUP(F113,DECLARATIONS!C$5:D$292,2,FALSE)="","NOT DECLARED",VLOOKUP(F113,DECLARATIONS!C$5:D$292,2,FALSE)))</f>
        <v/>
      </c>
      <c r="I113" s="2">
        <f>IF(LOWER(LEFT(G113,1))="n",1,VLOOKUP(G113,ScoringTable!E$2:I$95,5))</f>
        <v>0</v>
      </c>
    </row>
    <row r="114" spans="1:9" ht="13" customHeight="1">
      <c r="A114" s="134" t="s">
        <v>50</v>
      </c>
      <c r="B114" s="133" t="str">
        <f>IF(ISNA(VLOOKUP($F114,DECLARATIONS!C$5:D$292,2,FALSE)),"",IF(VLOOKUP($F114,DECLARATIONS!C$5:D$292,2,FALSE)="","NOT DECLARED",IF(ISNA(_xlfn.TEXTBEFORE(VLOOKUP($F114,DECLARATIONS!C$5:D$292,2,FALSE)," ")),VLOOKUP($F114,DECLARATIONS!C$5:D$292,2,FALSE),_xlfn.TEXTBEFORE(VLOOKUP($F114,DECLARATIONS!C$5:D$292,2,FALSE)," "))))</f>
        <v/>
      </c>
      <c r="C114" s="133" t="str">
        <f>IF(ISNA(VLOOKUP($F114,DECLARATIONS!C$5:D$292,2,FALSE)),"",IF(VLOOKUP($F114,DECLARATIONS!C$5:D$292,2,FALSE)="","NOT DECLARED",IF(ISNA(_xlfn.TEXTAFTER(VLOOKUP($F114,DECLARATIONS!C$5:D$292,2,FALSE)," ")),VLOOKUP($F114,DECLARATIONS!C$5:D$292,2,FALSE),_xlfn.TEXTAFTER(VLOOKUP($F114,DECLARATIONS!C$5:D$292,2,FALSE)," "))))</f>
        <v/>
      </c>
      <c r="D114" s="133" t="str">
        <f>IF(ISNA(VLOOKUP($F114,DECLARATIONS!$C$5:$G$292,5,FALSE)),"",IF(VLOOKUP($F114,DECLARATIONS!$C$5:$G$292,5,FALSE)="","NOT DECLARED",VLOOKUP($F114,DECLARATIONS!$C$5:$G$292,5,FALSE)))</f>
        <v/>
      </c>
      <c r="E114" s="133" t="str">
        <f>IF(ISNA(VLOOKUP($F114,DECLARATIONS!$C$5:$F$292,4,FALSE)),"",IF(VLOOKUP($F114,DECLARATIONS!$C$5:$F$292,4,FALSE)="","NOT DECLARED",VLOOKUP($F114,DECLARATIONS!$C$5:$F$292,4,FALSE)&amp;LEFT(VLOOKUP($F114,DECLARATIONS!$C$5:$H$292,6,FALSE))))</f>
        <v/>
      </c>
      <c r="F114" s="35"/>
      <c r="G114" s="36"/>
      <c r="H114" s="12" t="str">
        <f>IF(ISNA(VLOOKUP(F114,DECLARATIONS!C$5:D$292,2,FALSE)),"",IF(VLOOKUP(F114,DECLARATIONS!C$5:D$292,2,FALSE)="","NOT DECLARED",VLOOKUP(F114,DECLARATIONS!C$5:D$292,2,FALSE)))</f>
        <v/>
      </c>
      <c r="I114" s="2">
        <f>IF(LOWER(LEFT(G114,1))="n",1,VLOOKUP(G114,ScoringTable!E$2:I$95,5))</f>
        <v>0</v>
      </c>
    </row>
    <row r="115" spans="1:9" ht="13" customHeight="1">
      <c r="A115" s="134" t="s">
        <v>50</v>
      </c>
      <c r="B115" s="133" t="str">
        <f>IF(ISNA(VLOOKUP($F115,DECLARATIONS!C$5:D$292,2,FALSE)),"",IF(VLOOKUP($F115,DECLARATIONS!C$5:D$292,2,FALSE)="","NOT DECLARED",IF(ISNA(_xlfn.TEXTBEFORE(VLOOKUP($F115,DECLARATIONS!C$5:D$292,2,FALSE)," ")),VLOOKUP($F115,DECLARATIONS!C$5:D$292,2,FALSE),_xlfn.TEXTBEFORE(VLOOKUP($F115,DECLARATIONS!C$5:D$292,2,FALSE)," "))))</f>
        <v/>
      </c>
      <c r="C115" s="133" t="str">
        <f>IF(ISNA(VLOOKUP($F115,DECLARATIONS!C$5:D$292,2,FALSE)),"",IF(VLOOKUP($F115,DECLARATIONS!C$5:D$292,2,FALSE)="","NOT DECLARED",IF(ISNA(_xlfn.TEXTAFTER(VLOOKUP($F115,DECLARATIONS!C$5:D$292,2,FALSE)," ")),VLOOKUP($F115,DECLARATIONS!C$5:D$292,2,FALSE),_xlfn.TEXTAFTER(VLOOKUP($F115,DECLARATIONS!C$5:D$292,2,FALSE)," "))))</f>
        <v/>
      </c>
      <c r="D115" s="133" t="str">
        <f>IF(ISNA(VLOOKUP($F115,DECLARATIONS!$C$5:$G$292,5,FALSE)),"",IF(VLOOKUP($F115,DECLARATIONS!$C$5:$G$292,5,FALSE)="","NOT DECLARED",VLOOKUP($F115,DECLARATIONS!$C$5:$G$292,5,FALSE)))</f>
        <v/>
      </c>
      <c r="E115" s="133" t="str">
        <f>IF(ISNA(VLOOKUP($F115,DECLARATIONS!$C$5:$F$292,4,FALSE)),"",IF(VLOOKUP($F115,DECLARATIONS!$C$5:$F$292,4,FALSE)="","NOT DECLARED",VLOOKUP($F115,DECLARATIONS!$C$5:$F$292,4,FALSE)&amp;LEFT(VLOOKUP($F115,DECLARATIONS!$C$5:$H$292,6,FALSE))))</f>
        <v/>
      </c>
      <c r="F115" s="35"/>
      <c r="G115" s="36"/>
      <c r="H115" s="12" t="str">
        <f>IF(ISNA(VLOOKUP(F115,DECLARATIONS!C$5:D$292,2,FALSE)),"",IF(VLOOKUP(F115,DECLARATIONS!C$5:D$292,2,FALSE)="","NOT DECLARED",VLOOKUP(F115,DECLARATIONS!C$5:D$292,2,FALSE)))</f>
        <v/>
      </c>
      <c r="I115" s="2">
        <f>IF(LOWER(LEFT(G115,1))="n",1,VLOOKUP(G115,ScoringTable!E$2:I$95,5))</f>
        <v>0</v>
      </c>
    </row>
    <row r="116" spans="1:9" ht="13" customHeight="1">
      <c r="A116" s="134" t="s">
        <v>50</v>
      </c>
      <c r="B116" s="133" t="str">
        <f>IF(ISNA(VLOOKUP($F116,DECLARATIONS!C$5:D$292,2,FALSE)),"",IF(VLOOKUP($F116,DECLARATIONS!C$5:D$292,2,FALSE)="","NOT DECLARED",IF(ISNA(_xlfn.TEXTBEFORE(VLOOKUP($F116,DECLARATIONS!C$5:D$292,2,FALSE)," ")),VLOOKUP($F116,DECLARATIONS!C$5:D$292,2,FALSE),_xlfn.TEXTBEFORE(VLOOKUP($F116,DECLARATIONS!C$5:D$292,2,FALSE)," "))))</f>
        <v/>
      </c>
      <c r="C116" s="133" t="str">
        <f>IF(ISNA(VLOOKUP($F116,DECLARATIONS!C$5:D$292,2,FALSE)),"",IF(VLOOKUP($F116,DECLARATIONS!C$5:D$292,2,FALSE)="","NOT DECLARED",IF(ISNA(_xlfn.TEXTAFTER(VLOOKUP($F116,DECLARATIONS!C$5:D$292,2,FALSE)," ")),VLOOKUP($F116,DECLARATIONS!C$5:D$292,2,FALSE),_xlfn.TEXTAFTER(VLOOKUP($F116,DECLARATIONS!C$5:D$292,2,FALSE)," "))))</f>
        <v/>
      </c>
      <c r="D116" s="133" t="str">
        <f>IF(ISNA(VLOOKUP($F116,DECLARATIONS!$C$5:$G$292,5,FALSE)),"",IF(VLOOKUP($F116,DECLARATIONS!$C$5:$G$292,5,FALSE)="","NOT DECLARED",VLOOKUP($F116,DECLARATIONS!$C$5:$G$292,5,FALSE)))</f>
        <v/>
      </c>
      <c r="E116" s="133" t="str">
        <f>IF(ISNA(VLOOKUP($F116,DECLARATIONS!$C$5:$F$292,4,FALSE)),"",IF(VLOOKUP($F116,DECLARATIONS!$C$5:$F$292,4,FALSE)="","NOT DECLARED",VLOOKUP($F116,DECLARATIONS!$C$5:$F$292,4,FALSE)&amp;LEFT(VLOOKUP($F116,DECLARATIONS!$C$5:$H$292,6,FALSE))))</f>
        <v/>
      </c>
      <c r="F116" s="35"/>
      <c r="G116" s="36"/>
      <c r="H116" s="12" t="str">
        <f>IF(ISNA(VLOOKUP(F116,DECLARATIONS!C$5:D$292,2,FALSE)),"",IF(VLOOKUP(F116,DECLARATIONS!C$5:D$292,2,FALSE)="","NOT DECLARED",VLOOKUP(F116,DECLARATIONS!C$5:D$292,2,FALSE)))</f>
        <v/>
      </c>
      <c r="I116" s="2">
        <f>IF(LOWER(LEFT(G116,1))="n",1,VLOOKUP(G116,ScoringTable!E$2:I$95,5))</f>
        <v>0</v>
      </c>
    </row>
    <row r="117" spans="1:9" ht="13" customHeight="1">
      <c r="A117" s="134" t="s">
        <v>50</v>
      </c>
      <c r="B117" s="133" t="str">
        <f>IF(ISNA(VLOOKUP($F117,DECLARATIONS!C$5:D$292,2,FALSE)),"",IF(VLOOKUP($F117,DECLARATIONS!C$5:D$292,2,FALSE)="","NOT DECLARED",IF(ISNA(_xlfn.TEXTBEFORE(VLOOKUP($F117,DECLARATIONS!C$5:D$292,2,FALSE)," ")),VLOOKUP($F117,DECLARATIONS!C$5:D$292,2,FALSE),_xlfn.TEXTBEFORE(VLOOKUP($F117,DECLARATIONS!C$5:D$292,2,FALSE)," "))))</f>
        <v/>
      </c>
      <c r="C117" s="133" t="str">
        <f>IF(ISNA(VLOOKUP($F117,DECLARATIONS!C$5:D$292,2,FALSE)),"",IF(VLOOKUP($F117,DECLARATIONS!C$5:D$292,2,FALSE)="","NOT DECLARED",IF(ISNA(_xlfn.TEXTAFTER(VLOOKUP($F117,DECLARATIONS!C$5:D$292,2,FALSE)," ")),VLOOKUP($F117,DECLARATIONS!C$5:D$292,2,FALSE),_xlfn.TEXTAFTER(VLOOKUP($F117,DECLARATIONS!C$5:D$292,2,FALSE)," "))))</f>
        <v/>
      </c>
      <c r="D117" s="133" t="str">
        <f>IF(ISNA(VLOOKUP($F117,DECLARATIONS!$C$5:$G$292,5,FALSE)),"",IF(VLOOKUP($F117,DECLARATIONS!$C$5:$G$292,5,FALSE)="","NOT DECLARED",VLOOKUP($F117,DECLARATIONS!$C$5:$G$292,5,FALSE)))</f>
        <v/>
      </c>
      <c r="E117" s="133" t="str">
        <f>IF(ISNA(VLOOKUP($F117,DECLARATIONS!$C$5:$F$292,4,FALSE)),"",IF(VLOOKUP($F117,DECLARATIONS!$C$5:$F$292,4,FALSE)="","NOT DECLARED",VLOOKUP($F117,DECLARATIONS!$C$5:$F$292,4,FALSE)&amp;LEFT(VLOOKUP($F117,DECLARATIONS!$C$5:$H$292,6,FALSE))))</f>
        <v/>
      </c>
      <c r="F117" s="35"/>
      <c r="G117" s="36"/>
      <c r="H117" s="12" t="str">
        <f>IF(ISNA(VLOOKUP(F117,DECLARATIONS!C$5:D$292,2,FALSE)),"",IF(VLOOKUP(F117,DECLARATIONS!C$5:D$292,2,FALSE)="","NOT DECLARED",VLOOKUP(F117,DECLARATIONS!C$5:D$292,2,FALSE)))</f>
        <v/>
      </c>
      <c r="I117" s="2">
        <f>IF(LOWER(LEFT(G117,1))="n",1,VLOOKUP(G117,ScoringTable!E$2:I$95,5))</f>
        <v>0</v>
      </c>
    </row>
    <row r="118" spans="1:9" ht="13" customHeight="1">
      <c r="A118" s="134" t="s">
        <v>50</v>
      </c>
      <c r="B118" s="133" t="str">
        <f>IF(ISNA(VLOOKUP($F118,DECLARATIONS!C$5:D$292,2,FALSE)),"",IF(VLOOKUP($F118,DECLARATIONS!C$5:D$292,2,FALSE)="","NOT DECLARED",IF(ISNA(_xlfn.TEXTBEFORE(VLOOKUP($F118,DECLARATIONS!C$5:D$292,2,FALSE)," ")),VLOOKUP($F118,DECLARATIONS!C$5:D$292,2,FALSE),_xlfn.TEXTBEFORE(VLOOKUP($F118,DECLARATIONS!C$5:D$292,2,FALSE)," "))))</f>
        <v/>
      </c>
      <c r="C118" s="133" t="str">
        <f>IF(ISNA(VLOOKUP($F118,DECLARATIONS!C$5:D$292,2,FALSE)),"",IF(VLOOKUP($F118,DECLARATIONS!C$5:D$292,2,FALSE)="","NOT DECLARED",IF(ISNA(_xlfn.TEXTAFTER(VLOOKUP($F118,DECLARATIONS!C$5:D$292,2,FALSE)," ")),VLOOKUP($F118,DECLARATIONS!C$5:D$292,2,FALSE),_xlfn.TEXTAFTER(VLOOKUP($F118,DECLARATIONS!C$5:D$292,2,FALSE)," "))))</f>
        <v/>
      </c>
      <c r="D118" s="133" t="str">
        <f>IF(ISNA(VLOOKUP($F118,DECLARATIONS!$C$5:$G$292,5,FALSE)),"",IF(VLOOKUP($F118,DECLARATIONS!$C$5:$G$292,5,FALSE)="","NOT DECLARED",VLOOKUP($F118,DECLARATIONS!$C$5:$G$292,5,FALSE)))</f>
        <v/>
      </c>
      <c r="E118" s="133" t="str">
        <f>IF(ISNA(VLOOKUP($F118,DECLARATIONS!$C$5:$F$292,4,FALSE)),"",IF(VLOOKUP($F118,DECLARATIONS!$C$5:$F$292,4,FALSE)="","NOT DECLARED",VLOOKUP($F118,DECLARATIONS!$C$5:$F$292,4,FALSE)&amp;LEFT(VLOOKUP($F118,DECLARATIONS!$C$5:$H$292,6,FALSE))))</f>
        <v/>
      </c>
      <c r="F118" s="35"/>
      <c r="G118" s="36"/>
      <c r="H118" s="12" t="str">
        <f>IF(ISNA(VLOOKUP(F118,DECLARATIONS!C$5:D$292,2,FALSE)),"",IF(VLOOKUP(F118,DECLARATIONS!C$5:D$292,2,FALSE)="","NOT DECLARED",VLOOKUP(F118,DECLARATIONS!C$5:D$292,2,FALSE)))</f>
        <v/>
      </c>
      <c r="I118" s="2">
        <f>IF(LOWER(LEFT(G118,1))="n",1,VLOOKUP(G118,ScoringTable!E$2:I$95,5))</f>
        <v>0</v>
      </c>
    </row>
    <row r="119" spans="1:9" ht="13" customHeight="1">
      <c r="A119" s="134" t="s">
        <v>50</v>
      </c>
      <c r="B119" s="133" t="str">
        <f>IF(ISNA(VLOOKUP($F119,DECLARATIONS!C$5:D$292,2,FALSE)),"",IF(VLOOKUP($F119,DECLARATIONS!C$5:D$292,2,FALSE)="","NOT DECLARED",IF(ISNA(_xlfn.TEXTBEFORE(VLOOKUP($F119,DECLARATIONS!C$5:D$292,2,FALSE)," ")),VLOOKUP($F119,DECLARATIONS!C$5:D$292,2,FALSE),_xlfn.TEXTBEFORE(VLOOKUP($F119,DECLARATIONS!C$5:D$292,2,FALSE)," "))))</f>
        <v/>
      </c>
      <c r="C119" s="133" t="str">
        <f>IF(ISNA(VLOOKUP($F119,DECLARATIONS!C$5:D$292,2,FALSE)),"",IF(VLOOKUP($F119,DECLARATIONS!C$5:D$292,2,FALSE)="","NOT DECLARED",IF(ISNA(_xlfn.TEXTAFTER(VLOOKUP($F119,DECLARATIONS!C$5:D$292,2,FALSE)," ")),VLOOKUP($F119,DECLARATIONS!C$5:D$292,2,FALSE),_xlfn.TEXTAFTER(VLOOKUP($F119,DECLARATIONS!C$5:D$292,2,FALSE)," "))))</f>
        <v/>
      </c>
      <c r="D119" s="133" t="str">
        <f>IF(ISNA(VLOOKUP($F119,DECLARATIONS!$C$5:$G$292,5,FALSE)),"",IF(VLOOKUP($F119,DECLARATIONS!$C$5:$G$292,5,FALSE)="","NOT DECLARED",VLOOKUP($F119,DECLARATIONS!$C$5:$G$292,5,FALSE)))</f>
        <v/>
      </c>
      <c r="E119" s="133" t="str">
        <f>IF(ISNA(VLOOKUP($F119,DECLARATIONS!$C$5:$F$292,4,FALSE)),"",IF(VLOOKUP($F119,DECLARATIONS!$C$5:$F$292,4,FALSE)="","NOT DECLARED",VLOOKUP($F119,DECLARATIONS!$C$5:$F$292,4,FALSE)&amp;LEFT(VLOOKUP($F119,DECLARATIONS!$C$5:$H$292,6,FALSE))))</f>
        <v/>
      </c>
      <c r="F119" s="35"/>
      <c r="G119" s="36"/>
      <c r="H119" s="12" t="str">
        <f>IF(ISNA(VLOOKUP(F119,DECLARATIONS!C$5:D$292,2,FALSE)),"",IF(VLOOKUP(F119,DECLARATIONS!C$5:D$292,2,FALSE)="","NOT DECLARED",VLOOKUP(F119,DECLARATIONS!C$5:D$292,2,FALSE)))</f>
        <v/>
      </c>
      <c r="I119" s="2">
        <f>IF(LOWER(LEFT(G119,1))="n",1,VLOOKUP(G119,ScoringTable!E$2:I$95,5))</f>
        <v>0</v>
      </c>
    </row>
    <row r="120" spans="1:9" ht="13" customHeight="1">
      <c r="A120" s="134" t="s">
        <v>50</v>
      </c>
      <c r="B120" s="133" t="str">
        <f>IF(ISNA(VLOOKUP($F120,DECLARATIONS!C$5:D$292,2,FALSE)),"",IF(VLOOKUP($F120,DECLARATIONS!C$5:D$292,2,FALSE)="","NOT DECLARED",IF(ISNA(_xlfn.TEXTBEFORE(VLOOKUP($F120,DECLARATIONS!C$5:D$292,2,FALSE)," ")),VLOOKUP($F120,DECLARATIONS!C$5:D$292,2,FALSE),_xlfn.TEXTBEFORE(VLOOKUP($F120,DECLARATIONS!C$5:D$292,2,FALSE)," "))))</f>
        <v/>
      </c>
      <c r="C120" s="133" t="str">
        <f>IF(ISNA(VLOOKUP($F120,DECLARATIONS!C$5:D$292,2,FALSE)),"",IF(VLOOKUP($F120,DECLARATIONS!C$5:D$292,2,FALSE)="","NOT DECLARED",IF(ISNA(_xlfn.TEXTAFTER(VLOOKUP($F120,DECLARATIONS!C$5:D$292,2,FALSE)," ")),VLOOKUP($F120,DECLARATIONS!C$5:D$292,2,FALSE),_xlfn.TEXTAFTER(VLOOKUP($F120,DECLARATIONS!C$5:D$292,2,FALSE)," "))))</f>
        <v/>
      </c>
      <c r="D120" s="133" t="str">
        <f>IF(ISNA(VLOOKUP($F120,DECLARATIONS!$C$5:$G$292,5,FALSE)),"",IF(VLOOKUP($F120,DECLARATIONS!$C$5:$G$292,5,FALSE)="","NOT DECLARED",VLOOKUP($F120,DECLARATIONS!$C$5:$G$292,5,FALSE)))</f>
        <v/>
      </c>
      <c r="E120" s="133" t="str">
        <f>IF(ISNA(VLOOKUP($F120,DECLARATIONS!$C$5:$F$292,4,FALSE)),"",IF(VLOOKUP($F120,DECLARATIONS!$C$5:$F$292,4,FALSE)="","NOT DECLARED",VLOOKUP($F120,DECLARATIONS!$C$5:$F$292,4,FALSE)&amp;LEFT(VLOOKUP($F120,DECLARATIONS!$C$5:$H$292,6,FALSE))))</f>
        <v/>
      </c>
      <c r="F120" s="35"/>
      <c r="G120" s="36"/>
      <c r="H120" s="12" t="str">
        <f>IF(ISNA(VLOOKUP(F120,DECLARATIONS!C$5:D$292,2,FALSE)),"",IF(VLOOKUP(F120,DECLARATIONS!C$5:D$292,2,FALSE)="","NOT DECLARED",VLOOKUP(F120,DECLARATIONS!C$5:D$292,2,FALSE)))</f>
        <v/>
      </c>
      <c r="I120" s="2">
        <f>IF(LOWER(LEFT(G120,1))="n",1,VLOOKUP(G120,ScoringTable!E$2:I$95,5))</f>
        <v>0</v>
      </c>
    </row>
    <row r="121" spans="1:9" ht="13" customHeight="1">
      <c r="A121" s="134" t="s">
        <v>50</v>
      </c>
      <c r="B121" s="133" t="str">
        <f>IF(ISNA(VLOOKUP($F121,DECLARATIONS!C$5:D$292,2,FALSE)),"",IF(VLOOKUP($F121,DECLARATIONS!C$5:D$292,2,FALSE)="","NOT DECLARED",IF(ISNA(_xlfn.TEXTBEFORE(VLOOKUP($F121,DECLARATIONS!C$5:D$292,2,FALSE)," ")),VLOOKUP($F121,DECLARATIONS!C$5:D$292,2,FALSE),_xlfn.TEXTBEFORE(VLOOKUP($F121,DECLARATIONS!C$5:D$292,2,FALSE)," "))))</f>
        <v/>
      </c>
      <c r="C121" s="133" t="str">
        <f>IF(ISNA(VLOOKUP($F121,DECLARATIONS!C$5:D$292,2,FALSE)),"",IF(VLOOKUP($F121,DECLARATIONS!C$5:D$292,2,FALSE)="","NOT DECLARED",IF(ISNA(_xlfn.TEXTAFTER(VLOOKUP($F121,DECLARATIONS!C$5:D$292,2,FALSE)," ")),VLOOKUP($F121,DECLARATIONS!C$5:D$292,2,FALSE),_xlfn.TEXTAFTER(VLOOKUP($F121,DECLARATIONS!C$5:D$292,2,FALSE)," "))))</f>
        <v/>
      </c>
      <c r="D121" s="133" t="str">
        <f>IF(ISNA(VLOOKUP($F121,DECLARATIONS!$C$5:$G$292,5,FALSE)),"",IF(VLOOKUP($F121,DECLARATIONS!$C$5:$G$292,5,FALSE)="","NOT DECLARED",VLOOKUP($F121,DECLARATIONS!$C$5:$G$292,5,FALSE)))</f>
        <v/>
      </c>
      <c r="E121" s="133" t="str">
        <f>IF(ISNA(VLOOKUP($F121,DECLARATIONS!$C$5:$F$292,4,FALSE)),"",IF(VLOOKUP($F121,DECLARATIONS!$C$5:$F$292,4,FALSE)="","NOT DECLARED",VLOOKUP($F121,DECLARATIONS!$C$5:$F$292,4,FALSE)&amp;LEFT(VLOOKUP($F121,DECLARATIONS!$C$5:$H$292,6,FALSE))))</f>
        <v/>
      </c>
      <c r="F121" s="35"/>
      <c r="G121" s="36"/>
      <c r="H121" s="12" t="str">
        <f>IF(ISNA(VLOOKUP(F121,DECLARATIONS!C$5:D$292,2,FALSE)),"",IF(VLOOKUP(F121,DECLARATIONS!C$5:D$292,2,FALSE)="","NOT DECLARED",VLOOKUP(F121,DECLARATIONS!C$5:D$292,2,FALSE)))</f>
        <v/>
      </c>
      <c r="I121" s="2">
        <f>IF(LOWER(LEFT(G121,1))="n",1,VLOOKUP(G121,ScoringTable!E$2:I$95,5))</f>
        <v>0</v>
      </c>
    </row>
    <row r="122" spans="1:9" ht="13" customHeight="1">
      <c r="A122" s="134" t="s">
        <v>50</v>
      </c>
      <c r="B122" s="133" t="str">
        <f>IF(ISNA(VLOOKUP($F122,DECLARATIONS!C$5:D$292,2,FALSE)),"",IF(VLOOKUP($F122,DECLARATIONS!C$5:D$292,2,FALSE)="","NOT DECLARED",IF(ISNA(_xlfn.TEXTBEFORE(VLOOKUP($F122,DECLARATIONS!C$5:D$292,2,FALSE)," ")),VLOOKUP($F122,DECLARATIONS!C$5:D$292,2,FALSE),_xlfn.TEXTBEFORE(VLOOKUP($F122,DECLARATIONS!C$5:D$292,2,FALSE)," "))))</f>
        <v/>
      </c>
      <c r="C122" s="133" t="str">
        <f>IF(ISNA(VLOOKUP($F122,DECLARATIONS!C$5:D$292,2,FALSE)),"",IF(VLOOKUP($F122,DECLARATIONS!C$5:D$292,2,FALSE)="","NOT DECLARED",IF(ISNA(_xlfn.TEXTAFTER(VLOOKUP($F122,DECLARATIONS!C$5:D$292,2,FALSE)," ")),VLOOKUP($F122,DECLARATIONS!C$5:D$292,2,FALSE),_xlfn.TEXTAFTER(VLOOKUP($F122,DECLARATIONS!C$5:D$292,2,FALSE)," "))))</f>
        <v/>
      </c>
      <c r="D122" s="133" t="str">
        <f>IF(ISNA(VLOOKUP($F122,DECLARATIONS!$C$5:$G$292,5,FALSE)),"",IF(VLOOKUP($F122,DECLARATIONS!$C$5:$G$292,5,FALSE)="","NOT DECLARED",VLOOKUP($F122,DECLARATIONS!$C$5:$G$292,5,FALSE)))</f>
        <v/>
      </c>
      <c r="E122" s="133" t="str">
        <f>IF(ISNA(VLOOKUP($F122,DECLARATIONS!$C$5:$F$292,4,FALSE)),"",IF(VLOOKUP($F122,DECLARATIONS!$C$5:$F$292,4,FALSE)="","NOT DECLARED",VLOOKUP($F122,DECLARATIONS!$C$5:$F$292,4,FALSE)&amp;LEFT(VLOOKUP($F122,DECLARATIONS!$C$5:$H$292,6,FALSE))))</f>
        <v/>
      </c>
      <c r="F122" s="35"/>
      <c r="G122" s="36"/>
      <c r="H122" s="12" t="str">
        <f>IF(ISNA(VLOOKUP(F122,DECLARATIONS!C$5:D$292,2,FALSE)),"",IF(VLOOKUP(F122,DECLARATIONS!C$5:D$292,2,FALSE)="","NOT DECLARED",VLOOKUP(F122,DECLARATIONS!C$5:D$292,2,FALSE)))</f>
        <v/>
      </c>
      <c r="I122" s="2">
        <f>IF(LOWER(LEFT(G122,1))="n",1,VLOOKUP(G122,ScoringTable!E$2:I$95,5))</f>
        <v>0</v>
      </c>
    </row>
    <row r="123" spans="1:9" ht="13" customHeight="1">
      <c r="A123" s="134" t="s">
        <v>50</v>
      </c>
      <c r="B123" s="133" t="str">
        <f>IF(ISNA(VLOOKUP($F123,DECLARATIONS!C$5:D$292,2,FALSE)),"",IF(VLOOKUP($F123,DECLARATIONS!C$5:D$292,2,FALSE)="","NOT DECLARED",IF(ISNA(_xlfn.TEXTBEFORE(VLOOKUP($F123,DECLARATIONS!C$5:D$292,2,FALSE)," ")),VLOOKUP($F123,DECLARATIONS!C$5:D$292,2,FALSE),_xlfn.TEXTBEFORE(VLOOKUP($F123,DECLARATIONS!C$5:D$292,2,FALSE)," "))))</f>
        <v/>
      </c>
      <c r="C123" s="133" t="str">
        <f>IF(ISNA(VLOOKUP($F123,DECLARATIONS!C$5:D$292,2,FALSE)),"",IF(VLOOKUP($F123,DECLARATIONS!C$5:D$292,2,FALSE)="","NOT DECLARED",IF(ISNA(_xlfn.TEXTAFTER(VLOOKUP($F123,DECLARATIONS!C$5:D$292,2,FALSE)," ")),VLOOKUP($F123,DECLARATIONS!C$5:D$292,2,FALSE),_xlfn.TEXTAFTER(VLOOKUP($F123,DECLARATIONS!C$5:D$292,2,FALSE)," "))))</f>
        <v/>
      </c>
      <c r="D123" s="133" t="str">
        <f>IF(ISNA(VLOOKUP($F123,DECLARATIONS!$C$5:$G$292,5,FALSE)),"",IF(VLOOKUP($F123,DECLARATIONS!$C$5:$G$292,5,FALSE)="","NOT DECLARED",VLOOKUP($F123,DECLARATIONS!$C$5:$G$292,5,FALSE)))</f>
        <v/>
      </c>
      <c r="E123" s="133" t="str">
        <f>IF(ISNA(VLOOKUP($F123,DECLARATIONS!$C$5:$F$292,4,FALSE)),"",IF(VLOOKUP($F123,DECLARATIONS!$C$5:$F$292,4,FALSE)="","NOT DECLARED",VLOOKUP($F123,DECLARATIONS!$C$5:$F$292,4,FALSE)&amp;LEFT(VLOOKUP($F123,DECLARATIONS!$C$5:$H$292,6,FALSE))))</f>
        <v/>
      </c>
      <c r="F123" s="35"/>
      <c r="G123" s="36"/>
      <c r="H123" s="12" t="str">
        <f>IF(ISNA(VLOOKUP(F123,DECLARATIONS!C$5:D$292,2,FALSE)),"",IF(VLOOKUP(F123,DECLARATIONS!C$5:D$292,2,FALSE)="","NOT DECLARED",VLOOKUP(F123,DECLARATIONS!C$5:D$292,2,FALSE)))</f>
        <v/>
      </c>
      <c r="I123" s="2">
        <f>IF(LOWER(LEFT(G123,1))="n",1,VLOOKUP(G123,ScoringTable!E$2:I$95,5))</f>
        <v>0</v>
      </c>
    </row>
    <row r="124" spans="1:9" ht="13" customHeight="1">
      <c r="A124" s="134" t="s">
        <v>50</v>
      </c>
      <c r="B124" s="133" t="str">
        <f>IF(ISNA(VLOOKUP($F124,DECLARATIONS!C$5:D$292,2,FALSE)),"",IF(VLOOKUP($F124,DECLARATIONS!C$5:D$292,2,FALSE)="","NOT DECLARED",IF(ISNA(_xlfn.TEXTBEFORE(VLOOKUP($F124,DECLARATIONS!C$5:D$292,2,FALSE)," ")),VLOOKUP($F124,DECLARATIONS!C$5:D$292,2,FALSE),_xlfn.TEXTBEFORE(VLOOKUP($F124,DECLARATIONS!C$5:D$292,2,FALSE)," "))))</f>
        <v/>
      </c>
      <c r="C124" s="133" t="str">
        <f>IF(ISNA(VLOOKUP($F124,DECLARATIONS!C$5:D$292,2,FALSE)),"",IF(VLOOKUP($F124,DECLARATIONS!C$5:D$292,2,FALSE)="","NOT DECLARED",IF(ISNA(_xlfn.TEXTAFTER(VLOOKUP($F124,DECLARATIONS!C$5:D$292,2,FALSE)," ")),VLOOKUP($F124,DECLARATIONS!C$5:D$292,2,FALSE),_xlfn.TEXTAFTER(VLOOKUP($F124,DECLARATIONS!C$5:D$292,2,FALSE)," "))))</f>
        <v/>
      </c>
      <c r="D124" s="133" t="str">
        <f>IF(ISNA(VLOOKUP($F124,DECLARATIONS!$C$5:$G$292,5,FALSE)),"",IF(VLOOKUP($F124,DECLARATIONS!$C$5:$G$292,5,FALSE)="","NOT DECLARED",VLOOKUP($F124,DECLARATIONS!$C$5:$G$292,5,FALSE)))</f>
        <v/>
      </c>
      <c r="E124" s="133" t="str">
        <f>IF(ISNA(VLOOKUP($F124,DECLARATIONS!$C$5:$F$292,4,FALSE)),"",IF(VLOOKUP($F124,DECLARATIONS!$C$5:$F$292,4,FALSE)="","NOT DECLARED",VLOOKUP($F124,DECLARATIONS!$C$5:$F$292,4,FALSE)&amp;LEFT(VLOOKUP($F124,DECLARATIONS!$C$5:$H$292,6,FALSE))))</f>
        <v/>
      </c>
      <c r="F124" s="35"/>
      <c r="G124" s="36"/>
      <c r="H124" s="12" t="str">
        <f>IF(ISNA(VLOOKUP(F124,DECLARATIONS!C$5:D$292,2,FALSE)),"",IF(VLOOKUP(F124,DECLARATIONS!C$5:D$292,2,FALSE)="","NOT DECLARED",VLOOKUP(F124,DECLARATIONS!C$5:D$292,2,FALSE)))</f>
        <v/>
      </c>
      <c r="I124" s="2">
        <f>IF(LOWER(LEFT(G124,1))="n",1,VLOOKUP(G124,ScoringTable!E$2:I$95,5))</f>
        <v>0</v>
      </c>
    </row>
    <row r="125" spans="1:9" ht="13" customHeight="1">
      <c r="A125" s="134" t="s">
        <v>50</v>
      </c>
      <c r="B125" s="133" t="str">
        <f>IF(ISNA(VLOOKUP($F125,DECLARATIONS!C$5:D$292,2,FALSE)),"",IF(VLOOKUP($F125,DECLARATIONS!C$5:D$292,2,FALSE)="","NOT DECLARED",IF(ISNA(_xlfn.TEXTBEFORE(VLOOKUP($F125,DECLARATIONS!C$5:D$292,2,FALSE)," ")),VLOOKUP($F125,DECLARATIONS!C$5:D$292,2,FALSE),_xlfn.TEXTBEFORE(VLOOKUP($F125,DECLARATIONS!C$5:D$292,2,FALSE)," "))))</f>
        <v/>
      </c>
      <c r="C125" s="133" t="str">
        <f>IF(ISNA(VLOOKUP($F125,DECLARATIONS!C$5:D$292,2,FALSE)),"",IF(VLOOKUP($F125,DECLARATIONS!C$5:D$292,2,FALSE)="","NOT DECLARED",IF(ISNA(_xlfn.TEXTAFTER(VLOOKUP($F125,DECLARATIONS!C$5:D$292,2,FALSE)," ")),VLOOKUP($F125,DECLARATIONS!C$5:D$292,2,FALSE),_xlfn.TEXTAFTER(VLOOKUP($F125,DECLARATIONS!C$5:D$292,2,FALSE)," "))))</f>
        <v/>
      </c>
      <c r="D125" s="133" t="str">
        <f>IF(ISNA(VLOOKUP($F125,DECLARATIONS!$C$5:$G$292,5,FALSE)),"",IF(VLOOKUP($F125,DECLARATIONS!$C$5:$G$292,5,FALSE)="","NOT DECLARED",VLOOKUP($F125,DECLARATIONS!$C$5:$G$292,5,FALSE)))</f>
        <v/>
      </c>
      <c r="E125" s="133" t="str">
        <f>IF(ISNA(VLOOKUP($F125,DECLARATIONS!$C$5:$F$292,4,FALSE)),"",IF(VLOOKUP($F125,DECLARATIONS!$C$5:$F$292,4,FALSE)="","NOT DECLARED",VLOOKUP($F125,DECLARATIONS!$C$5:$F$292,4,FALSE)&amp;LEFT(VLOOKUP($F125,DECLARATIONS!$C$5:$H$292,6,FALSE))))</f>
        <v/>
      </c>
      <c r="F125" s="35"/>
      <c r="G125" s="36"/>
      <c r="H125" s="12" t="str">
        <f>IF(ISNA(VLOOKUP(F125,DECLARATIONS!C$5:D$292,2,FALSE)),"",IF(VLOOKUP(F125,DECLARATIONS!C$5:D$292,2,FALSE)="","NOT DECLARED",VLOOKUP(F125,DECLARATIONS!C$5:D$292,2,FALSE)))</f>
        <v/>
      </c>
      <c r="I125" s="2">
        <f>IF(LOWER(LEFT(G125,1))="n",1,VLOOKUP(G125,ScoringTable!E$2:I$95,5))</f>
        <v>0</v>
      </c>
    </row>
    <row r="126" spans="1:9" ht="13" customHeight="1">
      <c r="A126" s="134" t="s">
        <v>50</v>
      </c>
      <c r="B126" s="133" t="str">
        <f>IF(ISNA(VLOOKUP($F126,DECLARATIONS!C$5:D$292,2,FALSE)),"",IF(VLOOKUP($F126,DECLARATIONS!C$5:D$292,2,FALSE)="","NOT DECLARED",IF(ISNA(_xlfn.TEXTBEFORE(VLOOKUP($F126,DECLARATIONS!C$5:D$292,2,FALSE)," ")),VLOOKUP($F126,DECLARATIONS!C$5:D$292,2,FALSE),_xlfn.TEXTBEFORE(VLOOKUP($F126,DECLARATIONS!C$5:D$292,2,FALSE)," "))))</f>
        <v/>
      </c>
      <c r="C126" s="133" t="str">
        <f>IF(ISNA(VLOOKUP($F126,DECLARATIONS!C$5:D$292,2,FALSE)),"",IF(VLOOKUP($F126,DECLARATIONS!C$5:D$292,2,FALSE)="","NOT DECLARED",IF(ISNA(_xlfn.TEXTAFTER(VLOOKUP($F126,DECLARATIONS!C$5:D$292,2,FALSE)," ")),VLOOKUP($F126,DECLARATIONS!C$5:D$292,2,FALSE),_xlfn.TEXTAFTER(VLOOKUP($F126,DECLARATIONS!C$5:D$292,2,FALSE)," "))))</f>
        <v/>
      </c>
      <c r="D126" s="133" t="str">
        <f>IF(ISNA(VLOOKUP($F126,DECLARATIONS!$C$5:$G$292,5,FALSE)),"",IF(VLOOKUP($F126,DECLARATIONS!$C$5:$G$292,5,FALSE)="","NOT DECLARED",VLOOKUP($F126,DECLARATIONS!$C$5:$G$292,5,FALSE)))</f>
        <v/>
      </c>
      <c r="E126" s="133" t="str">
        <f>IF(ISNA(VLOOKUP($F126,DECLARATIONS!$C$5:$F$292,4,FALSE)),"",IF(VLOOKUP($F126,DECLARATIONS!$C$5:$F$292,4,FALSE)="","NOT DECLARED",VLOOKUP($F126,DECLARATIONS!$C$5:$F$292,4,FALSE)&amp;LEFT(VLOOKUP($F126,DECLARATIONS!$C$5:$H$292,6,FALSE))))</f>
        <v/>
      </c>
      <c r="F126" s="35"/>
      <c r="G126" s="36"/>
      <c r="H126" s="12" t="str">
        <f>IF(ISNA(VLOOKUP(F126,DECLARATIONS!C$5:D$292,2,FALSE)),"",IF(VLOOKUP(F126,DECLARATIONS!C$5:D$292,2,FALSE)="","NOT DECLARED",VLOOKUP(F126,DECLARATIONS!C$5:D$292,2,FALSE)))</f>
        <v/>
      </c>
      <c r="I126" s="2">
        <f>IF(LOWER(LEFT(G126,1))="n",1,VLOOKUP(G126,ScoringTable!E$2:I$95,5))</f>
        <v>0</v>
      </c>
    </row>
    <row r="127" spans="1:9" ht="13" customHeight="1">
      <c r="A127" s="134" t="s">
        <v>50</v>
      </c>
      <c r="B127" s="133" t="str">
        <f>IF(ISNA(VLOOKUP($F127,DECLARATIONS!C$5:D$292,2,FALSE)),"",IF(VLOOKUP($F127,DECLARATIONS!C$5:D$292,2,FALSE)="","NOT DECLARED",IF(ISNA(_xlfn.TEXTBEFORE(VLOOKUP($F127,DECLARATIONS!C$5:D$292,2,FALSE)," ")),VLOOKUP($F127,DECLARATIONS!C$5:D$292,2,FALSE),_xlfn.TEXTBEFORE(VLOOKUP($F127,DECLARATIONS!C$5:D$292,2,FALSE)," "))))</f>
        <v/>
      </c>
      <c r="C127" s="133" t="str">
        <f>IF(ISNA(VLOOKUP($F127,DECLARATIONS!C$5:D$292,2,FALSE)),"",IF(VLOOKUP($F127,DECLARATIONS!C$5:D$292,2,FALSE)="","NOT DECLARED",IF(ISNA(_xlfn.TEXTAFTER(VLOOKUP($F127,DECLARATIONS!C$5:D$292,2,FALSE)," ")),VLOOKUP($F127,DECLARATIONS!C$5:D$292,2,FALSE),_xlfn.TEXTAFTER(VLOOKUP($F127,DECLARATIONS!C$5:D$292,2,FALSE)," "))))</f>
        <v/>
      </c>
      <c r="D127" s="133" t="str">
        <f>IF(ISNA(VLOOKUP($F127,DECLARATIONS!$C$5:$G$292,5,FALSE)),"",IF(VLOOKUP($F127,DECLARATIONS!$C$5:$G$292,5,FALSE)="","NOT DECLARED",VLOOKUP($F127,DECLARATIONS!$C$5:$G$292,5,FALSE)))</f>
        <v/>
      </c>
      <c r="E127" s="133" t="str">
        <f>IF(ISNA(VLOOKUP($F127,DECLARATIONS!$C$5:$F$292,4,FALSE)),"",IF(VLOOKUP($F127,DECLARATIONS!$C$5:$F$292,4,FALSE)="","NOT DECLARED",VLOOKUP($F127,DECLARATIONS!$C$5:$F$292,4,FALSE)&amp;LEFT(VLOOKUP($F127,DECLARATIONS!$C$5:$H$292,6,FALSE))))</f>
        <v/>
      </c>
      <c r="F127" s="35"/>
      <c r="G127" s="36"/>
      <c r="H127" s="12" t="str">
        <f>IF(ISNA(VLOOKUP(F127,DECLARATIONS!C$5:D$292,2,FALSE)),"",IF(VLOOKUP(F127,DECLARATIONS!C$5:D$292,2,FALSE)="","NOT DECLARED",VLOOKUP(F127,DECLARATIONS!C$5:D$292,2,FALSE)))</f>
        <v/>
      </c>
      <c r="I127" s="2">
        <f>IF(LOWER(LEFT(G127,1))="n",1,VLOOKUP(G127,ScoringTable!E$2:I$95,5))</f>
        <v>0</v>
      </c>
    </row>
    <row r="128" spans="1:9" ht="13" customHeight="1">
      <c r="A128" s="134" t="s">
        <v>50</v>
      </c>
      <c r="B128" s="133" t="str">
        <f>IF(ISNA(VLOOKUP($F128,DECLARATIONS!C$5:D$292,2,FALSE)),"",IF(VLOOKUP($F128,DECLARATIONS!C$5:D$292,2,FALSE)="","NOT DECLARED",IF(ISNA(_xlfn.TEXTBEFORE(VLOOKUP($F128,DECLARATIONS!C$5:D$292,2,FALSE)," ")),VLOOKUP($F128,DECLARATIONS!C$5:D$292,2,FALSE),_xlfn.TEXTBEFORE(VLOOKUP($F128,DECLARATIONS!C$5:D$292,2,FALSE)," "))))</f>
        <v/>
      </c>
      <c r="C128" s="133" t="str">
        <f>IF(ISNA(VLOOKUP($F128,DECLARATIONS!C$5:D$292,2,FALSE)),"",IF(VLOOKUP($F128,DECLARATIONS!C$5:D$292,2,FALSE)="","NOT DECLARED",IF(ISNA(_xlfn.TEXTAFTER(VLOOKUP($F128,DECLARATIONS!C$5:D$292,2,FALSE)," ")),VLOOKUP($F128,DECLARATIONS!C$5:D$292,2,FALSE),_xlfn.TEXTAFTER(VLOOKUP($F128,DECLARATIONS!C$5:D$292,2,FALSE)," "))))</f>
        <v/>
      </c>
      <c r="D128" s="133" t="str">
        <f>IF(ISNA(VLOOKUP($F128,DECLARATIONS!$C$5:$G$292,5,FALSE)),"",IF(VLOOKUP($F128,DECLARATIONS!$C$5:$G$292,5,FALSE)="","NOT DECLARED",VLOOKUP($F128,DECLARATIONS!$C$5:$G$292,5,FALSE)))</f>
        <v/>
      </c>
      <c r="E128" s="133" t="str">
        <f>IF(ISNA(VLOOKUP($F128,DECLARATIONS!$C$5:$F$292,4,FALSE)),"",IF(VLOOKUP($F128,DECLARATIONS!$C$5:$F$292,4,FALSE)="","NOT DECLARED",VLOOKUP($F128,DECLARATIONS!$C$5:$F$292,4,FALSE)&amp;LEFT(VLOOKUP($F128,DECLARATIONS!$C$5:$H$292,6,FALSE))))</f>
        <v/>
      </c>
      <c r="F128" s="35"/>
      <c r="G128" s="36"/>
      <c r="H128" s="12" t="str">
        <f>IF(ISNA(VLOOKUP(F128,DECLARATIONS!C$5:D$292,2,FALSE)),"",IF(VLOOKUP(F128,DECLARATIONS!C$5:D$292,2,FALSE)="","NOT DECLARED",VLOOKUP(F128,DECLARATIONS!C$5:D$292,2,FALSE)))</f>
        <v/>
      </c>
      <c r="I128" s="2">
        <f>IF(LOWER(LEFT(G128,1))="n",1,VLOOKUP(G128,ScoringTable!E$2:I$95,5))</f>
        <v>0</v>
      </c>
    </row>
    <row r="129" spans="1:9" ht="13" customHeight="1">
      <c r="A129" s="134" t="s">
        <v>50</v>
      </c>
      <c r="B129" s="133" t="str">
        <f>IF(ISNA(VLOOKUP($F129,DECLARATIONS!C$5:D$292,2,FALSE)),"",IF(VLOOKUP($F129,DECLARATIONS!C$5:D$292,2,FALSE)="","NOT DECLARED",IF(ISNA(_xlfn.TEXTBEFORE(VLOOKUP($F129,DECLARATIONS!C$5:D$292,2,FALSE)," ")),VLOOKUP($F129,DECLARATIONS!C$5:D$292,2,FALSE),_xlfn.TEXTBEFORE(VLOOKUP($F129,DECLARATIONS!C$5:D$292,2,FALSE)," "))))</f>
        <v/>
      </c>
      <c r="C129" s="133" t="str">
        <f>IF(ISNA(VLOOKUP($F129,DECLARATIONS!C$5:D$292,2,FALSE)),"",IF(VLOOKUP($F129,DECLARATIONS!C$5:D$292,2,FALSE)="","NOT DECLARED",IF(ISNA(_xlfn.TEXTAFTER(VLOOKUP($F129,DECLARATIONS!C$5:D$292,2,FALSE)," ")),VLOOKUP($F129,DECLARATIONS!C$5:D$292,2,FALSE),_xlfn.TEXTAFTER(VLOOKUP($F129,DECLARATIONS!C$5:D$292,2,FALSE)," "))))</f>
        <v/>
      </c>
      <c r="D129" s="133" t="str">
        <f>IF(ISNA(VLOOKUP($F129,DECLARATIONS!$C$5:$G$292,5,FALSE)),"",IF(VLOOKUP($F129,DECLARATIONS!$C$5:$G$292,5,FALSE)="","NOT DECLARED",VLOOKUP($F129,DECLARATIONS!$C$5:$G$292,5,FALSE)))</f>
        <v/>
      </c>
      <c r="E129" s="133" t="str">
        <f>IF(ISNA(VLOOKUP($F129,DECLARATIONS!$C$5:$F$292,4,FALSE)),"",IF(VLOOKUP($F129,DECLARATIONS!$C$5:$F$292,4,FALSE)="","NOT DECLARED",VLOOKUP($F129,DECLARATIONS!$C$5:$F$292,4,FALSE)&amp;LEFT(VLOOKUP($F129,DECLARATIONS!$C$5:$H$292,6,FALSE))))</f>
        <v/>
      </c>
      <c r="F129" s="35"/>
      <c r="G129" s="36"/>
      <c r="H129" s="12" t="str">
        <f>IF(ISNA(VLOOKUP(F129,DECLARATIONS!C$5:D$292,2,FALSE)),"",IF(VLOOKUP(F129,DECLARATIONS!C$5:D$292,2,FALSE)="","NOT DECLARED",VLOOKUP(F129,DECLARATIONS!C$5:D$292,2,FALSE)))</f>
        <v/>
      </c>
      <c r="I129" s="2">
        <f>IF(LOWER(LEFT(G129,1))="n",1,VLOOKUP(G129,ScoringTable!E$2:I$95,5))</f>
        <v>0</v>
      </c>
    </row>
    <row r="130" spans="1:9" ht="13" customHeight="1">
      <c r="A130" s="134" t="s">
        <v>50</v>
      </c>
      <c r="B130" s="133" t="str">
        <f>IF(ISNA(VLOOKUP($F130,DECLARATIONS!C$5:D$292,2,FALSE)),"",IF(VLOOKUP($F130,DECLARATIONS!C$5:D$292,2,FALSE)="","NOT DECLARED",IF(ISNA(_xlfn.TEXTBEFORE(VLOOKUP($F130,DECLARATIONS!C$5:D$292,2,FALSE)," ")),VLOOKUP($F130,DECLARATIONS!C$5:D$292,2,FALSE),_xlfn.TEXTBEFORE(VLOOKUP($F130,DECLARATIONS!C$5:D$292,2,FALSE)," "))))</f>
        <v/>
      </c>
      <c r="C130" s="133" t="str">
        <f>IF(ISNA(VLOOKUP($F130,DECLARATIONS!C$5:D$292,2,FALSE)),"",IF(VLOOKUP($F130,DECLARATIONS!C$5:D$292,2,FALSE)="","NOT DECLARED",IF(ISNA(_xlfn.TEXTAFTER(VLOOKUP($F130,DECLARATIONS!C$5:D$292,2,FALSE)," ")),VLOOKUP($F130,DECLARATIONS!C$5:D$292,2,FALSE),_xlfn.TEXTAFTER(VLOOKUP($F130,DECLARATIONS!C$5:D$292,2,FALSE)," "))))</f>
        <v/>
      </c>
      <c r="D130" s="133" t="str">
        <f>IF(ISNA(VLOOKUP($F130,DECLARATIONS!$C$5:$G$292,5,FALSE)),"",IF(VLOOKUP($F130,DECLARATIONS!$C$5:$G$292,5,FALSE)="","NOT DECLARED",VLOOKUP($F130,DECLARATIONS!$C$5:$G$292,5,FALSE)))</f>
        <v/>
      </c>
      <c r="E130" s="133" t="str">
        <f>IF(ISNA(VLOOKUP($F130,DECLARATIONS!$C$5:$F$292,4,FALSE)),"",IF(VLOOKUP($F130,DECLARATIONS!$C$5:$F$292,4,FALSE)="","NOT DECLARED",VLOOKUP($F130,DECLARATIONS!$C$5:$F$292,4,FALSE)&amp;LEFT(VLOOKUP($F130,DECLARATIONS!$C$5:$H$292,6,FALSE))))</f>
        <v/>
      </c>
      <c r="F130" s="35"/>
      <c r="G130" s="36"/>
      <c r="H130" s="12" t="str">
        <f>IF(ISNA(VLOOKUP(F130,DECLARATIONS!C$5:D$292,2,FALSE)),"",IF(VLOOKUP(F130,DECLARATIONS!C$5:D$292,2,FALSE)="","NOT DECLARED",VLOOKUP(F130,DECLARATIONS!C$5:D$292,2,FALSE)))</f>
        <v/>
      </c>
      <c r="I130" s="2">
        <f>IF(LOWER(LEFT(G130,1))="n",1,VLOOKUP(G130,ScoringTable!E$2:I$95,5))</f>
        <v>0</v>
      </c>
    </row>
    <row r="131" spans="1:9" ht="13" customHeight="1">
      <c r="A131" s="134" t="s">
        <v>50</v>
      </c>
      <c r="B131" s="133" t="str">
        <f>IF(ISNA(VLOOKUP($F131,DECLARATIONS!C$5:D$292,2,FALSE)),"",IF(VLOOKUP($F131,DECLARATIONS!C$5:D$292,2,FALSE)="","NOT DECLARED",IF(ISNA(_xlfn.TEXTBEFORE(VLOOKUP($F131,DECLARATIONS!C$5:D$292,2,FALSE)," ")),VLOOKUP($F131,DECLARATIONS!C$5:D$292,2,FALSE),_xlfn.TEXTBEFORE(VLOOKUP($F131,DECLARATIONS!C$5:D$292,2,FALSE)," "))))</f>
        <v/>
      </c>
      <c r="C131" s="133" t="str">
        <f>IF(ISNA(VLOOKUP($F131,DECLARATIONS!C$5:D$292,2,FALSE)),"",IF(VLOOKUP($F131,DECLARATIONS!C$5:D$292,2,FALSE)="","NOT DECLARED",IF(ISNA(_xlfn.TEXTAFTER(VLOOKUP($F131,DECLARATIONS!C$5:D$292,2,FALSE)," ")),VLOOKUP($F131,DECLARATIONS!C$5:D$292,2,FALSE),_xlfn.TEXTAFTER(VLOOKUP($F131,DECLARATIONS!C$5:D$292,2,FALSE)," "))))</f>
        <v/>
      </c>
      <c r="D131" s="133" t="str">
        <f>IF(ISNA(VLOOKUP($F131,DECLARATIONS!$C$5:$G$292,5,FALSE)),"",IF(VLOOKUP($F131,DECLARATIONS!$C$5:$G$292,5,FALSE)="","NOT DECLARED",VLOOKUP($F131,DECLARATIONS!$C$5:$G$292,5,FALSE)))</f>
        <v/>
      </c>
      <c r="E131" s="133" t="str">
        <f>IF(ISNA(VLOOKUP($F131,DECLARATIONS!$C$5:$F$292,4,FALSE)),"",IF(VLOOKUP($F131,DECLARATIONS!$C$5:$F$292,4,FALSE)="","NOT DECLARED",VLOOKUP($F131,DECLARATIONS!$C$5:$F$292,4,FALSE)&amp;LEFT(VLOOKUP($F131,DECLARATIONS!$C$5:$H$292,6,FALSE))))</f>
        <v/>
      </c>
      <c r="F131" s="35"/>
      <c r="G131" s="36"/>
      <c r="H131" s="12" t="str">
        <f>IF(ISNA(VLOOKUP(F131,DECLARATIONS!C$5:D$292,2,FALSE)),"",IF(VLOOKUP(F131,DECLARATIONS!C$5:D$292,2,FALSE)="","NOT DECLARED",VLOOKUP(F131,DECLARATIONS!C$5:D$292,2,FALSE)))</f>
        <v/>
      </c>
      <c r="I131" s="2">
        <f>IF(LOWER(LEFT(G131,1))="n",1,VLOOKUP(G131,ScoringTable!E$2:I$95,5))</f>
        <v>0</v>
      </c>
    </row>
    <row r="132" spans="1:9" ht="13" customHeight="1">
      <c r="A132" s="134" t="s">
        <v>50</v>
      </c>
      <c r="B132" s="133" t="str">
        <f>IF(ISNA(VLOOKUP($F132,DECLARATIONS!C$5:D$292,2,FALSE)),"",IF(VLOOKUP($F132,DECLARATIONS!C$5:D$292,2,FALSE)="","NOT DECLARED",IF(ISNA(_xlfn.TEXTBEFORE(VLOOKUP($F132,DECLARATIONS!C$5:D$292,2,FALSE)," ")),VLOOKUP($F132,DECLARATIONS!C$5:D$292,2,FALSE),_xlfn.TEXTBEFORE(VLOOKUP($F132,DECLARATIONS!C$5:D$292,2,FALSE)," "))))</f>
        <v/>
      </c>
      <c r="C132" s="133" t="str">
        <f>IF(ISNA(VLOOKUP($F132,DECLARATIONS!C$5:D$292,2,FALSE)),"",IF(VLOOKUP($F132,DECLARATIONS!C$5:D$292,2,FALSE)="","NOT DECLARED",IF(ISNA(_xlfn.TEXTAFTER(VLOOKUP($F132,DECLARATIONS!C$5:D$292,2,FALSE)," ")),VLOOKUP($F132,DECLARATIONS!C$5:D$292,2,FALSE),_xlfn.TEXTAFTER(VLOOKUP($F132,DECLARATIONS!C$5:D$292,2,FALSE)," "))))</f>
        <v/>
      </c>
      <c r="D132" s="133" t="str">
        <f>IF(ISNA(VLOOKUP($F132,DECLARATIONS!$C$5:$G$292,5,FALSE)),"",IF(VLOOKUP($F132,DECLARATIONS!$C$5:$G$292,5,FALSE)="","NOT DECLARED",VLOOKUP($F132,DECLARATIONS!$C$5:$G$292,5,FALSE)))</f>
        <v/>
      </c>
      <c r="E132" s="133" t="str">
        <f>IF(ISNA(VLOOKUP($F132,DECLARATIONS!$C$5:$F$292,4,FALSE)),"",IF(VLOOKUP($F132,DECLARATIONS!$C$5:$F$292,4,FALSE)="","NOT DECLARED",VLOOKUP($F132,DECLARATIONS!$C$5:$F$292,4,FALSE)&amp;LEFT(VLOOKUP($F132,DECLARATIONS!$C$5:$H$292,6,FALSE))))</f>
        <v/>
      </c>
      <c r="F132" s="35"/>
      <c r="G132" s="36"/>
      <c r="H132" s="12" t="str">
        <f>IF(ISNA(VLOOKUP(F132,DECLARATIONS!C$5:D$292,2,FALSE)),"",IF(VLOOKUP(F132,DECLARATIONS!C$5:D$292,2,FALSE)="","NOT DECLARED",VLOOKUP(F132,DECLARATIONS!C$5:D$292,2,FALSE)))</f>
        <v/>
      </c>
      <c r="I132" s="2">
        <f>IF(LOWER(LEFT(G132,1))="n",1,VLOOKUP(G132,ScoringTable!E$2:I$95,5))</f>
        <v>0</v>
      </c>
    </row>
    <row r="133" spans="1:9" ht="13" customHeight="1">
      <c r="A133" s="134" t="s">
        <v>50</v>
      </c>
      <c r="B133" s="133" t="str">
        <f>IF(ISNA(VLOOKUP($F133,DECLARATIONS!C$5:D$292,2,FALSE)),"",IF(VLOOKUP($F133,DECLARATIONS!C$5:D$292,2,FALSE)="","NOT DECLARED",IF(ISNA(_xlfn.TEXTBEFORE(VLOOKUP($F133,DECLARATIONS!C$5:D$292,2,FALSE)," ")),VLOOKUP($F133,DECLARATIONS!C$5:D$292,2,FALSE),_xlfn.TEXTBEFORE(VLOOKUP($F133,DECLARATIONS!C$5:D$292,2,FALSE)," "))))</f>
        <v/>
      </c>
      <c r="C133" s="133" t="str">
        <f>IF(ISNA(VLOOKUP($F133,DECLARATIONS!C$5:D$292,2,FALSE)),"",IF(VLOOKUP($F133,DECLARATIONS!C$5:D$292,2,FALSE)="","NOT DECLARED",IF(ISNA(_xlfn.TEXTAFTER(VLOOKUP($F133,DECLARATIONS!C$5:D$292,2,FALSE)," ")),VLOOKUP($F133,DECLARATIONS!C$5:D$292,2,FALSE),_xlfn.TEXTAFTER(VLOOKUP($F133,DECLARATIONS!C$5:D$292,2,FALSE)," "))))</f>
        <v/>
      </c>
      <c r="D133" s="133" t="str">
        <f>IF(ISNA(VLOOKUP($F133,DECLARATIONS!$C$5:$G$292,5,FALSE)),"",IF(VLOOKUP($F133,DECLARATIONS!$C$5:$G$292,5,FALSE)="","NOT DECLARED",VLOOKUP($F133,DECLARATIONS!$C$5:$G$292,5,FALSE)))</f>
        <v/>
      </c>
      <c r="E133" s="133" t="str">
        <f>IF(ISNA(VLOOKUP($F133,DECLARATIONS!$C$5:$F$292,4,FALSE)),"",IF(VLOOKUP($F133,DECLARATIONS!$C$5:$F$292,4,FALSE)="","NOT DECLARED",VLOOKUP($F133,DECLARATIONS!$C$5:$F$292,4,FALSE)&amp;LEFT(VLOOKUP($F133,DECLARATIONS!$C$5:$H$292,6,FALSE))))</f>
        <v/>
      </c>
      <c r="F133" s="35"/>
      <c r="G133" s="36"/>
      <c r="H133" s="12" t="str">
        <f>IF(ISNA(VLOOKUP(F133,DECLARATIONS!C$5:D$292,2,FALSE)),"",IF(VLOOKUP(F133,DECLARATIONS!C$5:D$292,2,FALSE)="","NOT DECLARED",VLOOKUP(F133,DECLARATIONS!C$5:D$292,2,FALSE)))</f>
        <v/>
      </c>
      <c r="I133" s="2">
        <f>IF(LOWER(LEFT(G133,1))="n",1,VLOOKUP(G133,ScoringTable!E$2:I$95,5))</f>
        <v>0</v>
      </c>
    </row>
    <row r="134" spans="1:9" ht="13" customHeight="1">
      <c r="A134" s="134" t="s">
        <v>50</v>
      </c>
      <c r="B134" s="133" t="str">
        <f>IF(ISNA(VLOOKUP($F134,DECLARATIONS!C$5:D$292,2,FALSE)),"",IF(VLOOKUP($F134,DECLARATIONS!C$5:D$292,2,FALSE)="","NOT DECLARED",IF(ISNA(_xlfn.TEXTBEFORE(VLOOKUP($F134,DECLARATIONS!C$5:D$292,2,FALSE)," ")),VLOOKUP($F134,DECLARATIONS!C$5:D$292,2,FALSE),_xlfn.TEXTBEFORE(VLOOKUP($F134,DECLARATIONS!C$5:D$292,2,FALSE)," "))))</f>
        <v/>
      </c>
      <c r="C134" s="133" t="str">
        <f>IF(ISNA(VLOOKUP($F134,DECLARATIONS!C$5:D$292,2,FALSE)),"",IF(VLOOKUP($F134,DECLARATIONS!C$5:D$292,2,FALSE)="","NOT DECLARED",IF(ISNA(_xlfn.TEXTAFTER(VLOOKUP($F134,DECLARATIONS!C$5:D$292,2,FALSE)," ")),VLOOKUP($F134,DECLARATIONS!C$5:D$292,2,FALSE),_xlfn.TEXTAFTER(VLOOKUP($F134,DECLARATIONS!C$5:D$292,2,FALSE)," "))))</f>
        <v/>
      </c>
      <c r="D134" s="133" t="str">
        <f>IF(ISNA(VLOOKUP($F134,DECLARATIONS!$C$5:$G$292,5,FALSE)),"",IF(VLOOKUP($F134,DECLARATIONS!$C$5:$G$292,5,FALSE)="","NOT DECLARED",VLOOKUP($F134,DECLARATIONS!$C$5:$G$292,5,FALSE)))</f>
        <v/>
      </c>
      <c r="E134" s="133" t="str">
        <f>IF(ISNA(VLOOKUP($F134,DECLARATIONS!$C$5:$F$292,4,FALSE)),"",IF(VLOOKUP($F134,DECLARATIONS!$C$5:$F$292,4,FALSE)="","NOT DECLARED",VLOOKUP($F134,DECLARATIONS!$C$5:$F$292,4,FALSE)&amp;LEFT(VLOOKUP($F134,DECLARATIONS!$C$5:$H$292,6,FALSE))))</f>
        <v/>
      </c>
      <c r="F134" s="35"/>
      <c r="G134" s="36"/>
      <c r="H134" s="12" t="str">
        <f>IF(ISNA(VLOOKUP(F134,DECLARATIONS!C$5:D$292,2,FALSE)),"",IF(VLOOKUP(F134,DECLARATIONS!C$5:D$292,2,FALSE)="","NOT DECLARED",VLOOKUP(F134,DECLARATIONS!C$5:D$292,2,FALSE)))</f>
        <v/>
      </c>
      <c r="I134" s="2">
        <f>IF(LOWER(LEFT(G134,1))="n",1,VLOOKUP(G134,ScoringTable!E$2:I$95,5))</f>
        <v>0</v>
      </c>
    </row>
    <row r="135" spans="1:9" ht="13" customHeight="1">
      <c r="A135" s="134" t="s">
        <v>50</v>
      </c>
      <c r="B135" s="133" t="str">
        <f>IF(ISNA(VLOOKUP($F135,DECLARATIONS!C$5:D$292,2,FALSE)),"",IF(VLOOKUP($F135,DECLARATIONS!C$5:D$292,2,FALSE)="","NOT DECLARED",IF(ISNA(_xlfn.TEXTBEFORE(VLOOKUP($F135,DECLARATIONS!C$5:D$292,2,FALSE)," ")),VLOOKUP($F135,DECLARATIONS!C$5:D$292,2,FALSE),_xlfn.TEXTBEFORE(VLOOKUP($F135,DECLARATIONS!C$5:D$292,2,FALSE)," "))))</f>
        <v/>
      </c>
      <c r="C135" s="133" t="str">
        <f>IF(ISNA(VLOOKUP($F135,DECLARATIONS!C$5:D$292,2,FALSE)),"",IF(VLOOKUP($F135,DECLARATIONS!C$5:D$292,2,FALSE)="","NOT DECLARED",IF(ISNA(_xlfn.TEXTAFTER(VLOOKUP($F135,DECLARATIONS!C$5:D$292,2,FALSE)," ")),VLOOKUP($F135,DECLARATIONS!C$5:D$292,2,FALSE),_xlfn.TEXTAFTER(VLOOKUP($F135,DECLARATIONS!C$5:D$292,2,FALSE)," "))))</f>
        <v/>
      </c>
      <c r="D135" s="133" t="str">
        <f>IF(ISNA(VLOOKUP($F135,DECLARATIONS!$C$5:$G$292,5,FALSE)),"",IF(VLOOKUP($F135,DECLARATIONS!$C$5:$G$292,5,FALSE)="","NOT DECLARED",VLOOKUP($F135,DECLARATIONS!$C$5:$G$292,5,FALSE)))</f>
        <v/>
      </c>
      <c r="E135" s="133" t="str">
        <f>IF(ISNA(VLOOKUP($F135,DECLARATIONS!$C$5:$F$292,4,FALSE)),"",IF(VLOOKUP($F135,DECLARATIONS!$C$5:$F$292,4,FALSE)="","NOT DECLARED",VLOOKUP($F135,DECLARATIONS!$C$5:$F$292,4,FALSE)&amp;LEFT(VLOOKUP($F135,DECLARATIONS!$C$5:$H$292,6,FALSE))))</f>
        <v/>
      </c>
      <c r="F135" s="35"/>
      <c r="G135" s="36"/>
      <c r="H135" s="12" t="str">
        <f>IF(ISNA(VLOOKUP(F135,DECLARATIONS!C$5:D$292,2,FALSE)),"",IF(VLOOKUP(F135,DECLARATIONS!C$5:D$292,2,FALSE)="","NOT DECLARED",VLOOKUP(F135,DECLARATIONS!C$5:D$292,2,FALSE)))</f>
        <v/>
      </c>
      <c r="I135" s="2">
        <f>IF(LOWER(LEFT(G135,1))="n",1,VLOOKUP(G135,ScoringTable!E$2:I$95,5))</f>
        <v>0</v>
      </c>
    </row>
    <row r="136" spans="1:9" ht="13" customHeight="1">
      <c r="A136" s="134" t="s">
        <v>50</v>
      </c>
      <c r="B136" s="133" t="str">
        <f>IF(ISNA(VLOOKUP($F136,DECLARATIONS!C$5:D$292,2,FALSE)),"",IF(VLOOKUP($F136,DECLARATIONS!C$5:D$292,2,FALSE)="","NOT DECLARED",IF(ISNA(_xlfn.TEXTBEFORE(VLOOKUP($F136,DECLARATIONS!C$5:D$292,2,FALSE)," ")),VLOOKUP($F136,DECLARATIONS!C$5:D$292,2,FALSE),_xlfn.TEXTBEFORE(VLOOKUP($F136,DECLARATIONS!C$5:D$292,2,FALSE)," "))))</f>
        <v/>
      </c>
      <c r="C136" s="133" t="str">
        <f>IF(ISNA(VLOOKUP($F136,DECLARATIONS!C$5:D$292,2,FALSE)),"",IF(VLOOKUP($F136,DECLARATIONS!C$5:D$292,2,FALSE)="","NOT DECLARED",IF(ISNA(_xlfn.TEXTAFTER(VLOOKUP($F136,DECLARATIONS!C$5:D$292,2,FALSE)," ")),VLOOKUP($F136,DECLARATIONS!C$5:D$292,2,FALSE),_xlfn.TEXTAFTER(VLOOKUP($F136,DECLARATIONS!C$5:D$292,2,FALSE)," "))))</f>
        <v/>
      </c>
      <c r="D136" s="133" t="str">
        <f>IF(ISNA(VLOOKUP($F136,DECLARATIONS!$C$5:$G$292,5,FALSE)),"",IF(VLOOKUP($F136,DECLARATIONS!$C$5:$G$292,5,FALSE)="","NOT DECLARED",VLOOKUP($F136,DECLARATIONS!$C$5:$G$292,5,FALSE)))</f>
        <v/>
      </c>
      <c r="E136" s="133" t="str">
        <f>IF(ISNA(VLOOKUP($F136,DECLARATIONS!$C$5:$F$292,4,FALSE)),"",IF(VLOOKUP($F136,DECLARATIONS!$C$5:$F$292,4,FALSE)="","NOT DECLARED",VLOOKUP($F136,DECLARATIONS!$C$5:$F$292,4,FALSE)&amp;LEFT(VLOOKUP($F136,DECLARATIONS!$C$5:$H$292,6,FALSE))))</f>
        <v/>
      </c>
      <c r="F136" s="35"/>
      <c r="G136" s="36"/>
      <c r="H136" s="12" t="str">
        <f>IF(ISNA(VLOOKUP(F136,DECLARATIONS!C$5:D$292,2,FALSE)),"",IF(VLOOKUP(F136,DECLARATIONS!C$5:D$292,2,FALSE)="","NOT DECLARED",VLOOKUP(F136,DECLARATIONS!C$5:D$292,2,FALSE)))</f>
        <v/>
      </c>
      <c r="I136" s="2">
        <f>IF(LOWER(LEFT(G136,1))="n",1,VLOOKUP(G136,ScoringTable!E$2:I$95,5))</f>
        <v>0</v>
      </c>
    </row>
    <row r="137" spans="1:9" ht="13" customHeight="1">
      <c r="A137" s="134" t="s">
        <v>50</v>
      </c>
      <c r="B137" s="133" t="str">
        <f>IF(ISNA(VLOOKUP($F137,DECLARATIONS!C$5:D$292,2,FALSE)),"",IF(VLOOKUP($F137,DECLARATIONS!C$5:D$292,2,FALSE)="","NOT DECLARED",IF(ISNA(_xlfn.TEXTBEFORE(VLOOKUP($F137,DECLARATIONS!C$5:D$292,2,FALSE)," ")),VLOOKUP($F137,DECLARATIONS!C$5:D$292,2,FALSE),_xlfn.TEXTBEFORE(VLOOKUP($F137,DECLARATIONS!C$5:D$292,2,FALSE)," "))))</f>
        <v/>
      </c>
      <c r="C137" s="133" t="str">
        <f>IF(ISNA(VLOOKUP($F137,DECLARATIONS!C$5:D$292,2,FALSE)),"",IF(VLOOKUP($F137,DECLARATIONS!C$5:D$292,2,FALSE)="","NOT DECLARED",IF(ISNA(_xlfn.TEXTAFTER(VLOOKUP($F137,DECLARATIONS!C$5:D$292,2,FALSE)," ")),VLOOKUP($F137,DECLARATIONS!C$5:D$292,2,FALSE),_xlfn.TEXTAFTER(VLOOKUP($F137,DECLARATIONS!C$5:D$292,2,FALSE)," "))))</f>
        <v/>
      </c>
      <c r="D137" s="133" t="str">
        <f>IF(ISNA(VLOOKUP($F137,DECLARATIONS!$C$5:$G$292,5,FALSE)),"",IF(VLOOKUP($F137,DECLARATIONS!$C$5:$G$292,5,FALSE)="","NOT DECLARED",VLOOKUP($F137,DECLARATIONS!$C$5:$G$292,5,FALSE)))</f>
        <v/>
      </c>
      <c r="E137" s="133" t="str">
        <f>IF(ISNA(VLOOKUP($F137,DECLARATIONS!$C$5:$F$292,4,FALSE)),"",IF(VLOOKUP($F137,DECLARATIONS!$C$5:$F$292,4,FALSE)="","NOT DECLARED",VLOOKUP($F137,DECLARATIONS!$C$5:$F$292,4,FALSE)&amp;LEFT(VLOOKUP($F137,DECLARATIONS!$C$5:$H$292,6,FALSE))))</f>
        <v/>
      </c>
      <c r="F137" s="35"/>
      <c r="G137" s="36"/>
      <c r="H137" s="12" t="str">
        <f>IF(ISNA(VLOOKUP(F137,DECLARATIONS!C$5:D$292,2,FALSE)),"",IF(VLOOKUP(F137,DECLARATIONS!C$5:D$292,2,FALSE)="","NOT DECLARED",VLOOKUP(F137,DECLARATIONS!C$5:D$292,2,FALSE)))</f>
        <v/>
      </c>
      <c r="I137" s="2">
        <f>IF(LOWER(LEFT(G137,1))="n",1,VLOOKUP(G137,ScoringTable!E$2:I$95,5))</f>
        <v>0</v>
      </c>
    </row>
    <row r="138" spans="1:9" ht="13" customHeight="1">
      <c r="A138" s="134" t="s">
        <v>50</v>
      </c>
      <c r="B138" s="133" t="str">
        <f>IF(ISNA(VLOOKUP($F138,DECLARATIONS!C$5:D$292,2,FALSE)),"",IF(VLOOKUP($F138,DECLARATIONS!C$5:D$292,2,FALSE)="","NOT DECLARED",IF(ISNA(_xlfn.TEXTBEFORE(VLOOKUP($F138,DECLARATIONS!C$5:D$292,2,FALSE)," ")),VLOOKUP($F138,DECLARATIONS!C$5:D$292,2,FALSE),_xlfn.TEXTBEFORE(VLOOKUP($F138,DECLARATIONS!C$5:D$292,2,FALSE)," "))))</f>
        <v/>
      </c>
      <c r="C138" s="133" t="str">
        <f>IF(ISNA(VLOOKUP($F138,DECLARATIONS!C$5:D$292,2,FALSE)),"",IF(VLOOKUP($F138,DECLARATIONS!C$5:D$292,2,FALSE)="","NOT DECLARED",IF(ISNA(_xlfn.TEXTAFTER(VLOOKUP($F138,DECLARATIONS!C$5:D$292,2,FALSE)," ")),VLOOKUP($F138,DECLARATIONS!C$5:D$292,2,FALSE),_xlfn.TEXTAFTER(VLOOKUP($F138,DECLARATIONS!C$5:D$292,2,FALSE)," "))))</f>
        <v/>
      </c>
      <c r="D138" s="133" t="str">
        <f>IF(ISNA(VLOOKUP($F138,DECLARATIONS!$C$5:$G$292,5,FALSE)),"",IF(VLOOKUP($F138,DECLARATIONS!$C$5:$G$292,5,FALSE)="","NOT DECLARED",VLOOKUP($F138,DECLARATIONS!$C$5:$G$292,5,FALSE)))</f>
        <v/>
      </c>
      <c r="E138" s="133" t="str">
        <f>IF(ISNA(VLOOKUP($F138,DECLARATIONS!$C$5:$F$292,4,FALSE)),"",IF(VLOOKUP($F138,DECLARATIONS!$C$5:$F$292,4,FALSE)="","NOT DECLARED",VLOOKUP($F138,DECLARATIONS!$C$5:$F$292,4,FALSE)&amp;LEFT(VLOOKUP($F138,DECLARATIONS!$C$5:$H$292,6,FALSE))))</f>
        <v/>
      </c>
      <c r="F138" s="35"/>
      <c r="G138" s="36"/>
      <c r="H138" s="12" t="str">
        <f>IF(ISNA(VLOOKUP(F138,DECLARATIONS!C$5:D$292,2,FALSE)),"",IF(VLOOKUP(F138,DECLARATIONS!C$5:D$292,2,FALSE)="","NOT DECLARED",VLOOKUP(F138,DECLARATIONS!C$5:D$292,2,FALSE)))</f>
        <v/>
      </c>
      <c r="I138" s="2">
        <f>IF(LOWER(LEFT(G138,1))="n",1,VLOOKUP(G138,ScoringTable!E$2:I$95,5))</f>
        <v>0</v>
      </c>
    </row>
    <row r="139" spans="1:9" ht="13" customHeight="1">
      <c r="A139" s="134" t="s">
        <v>50</v>
      </c>
      <c r="B139" s="133" t="str">
        <f>IF(ISNA(VLOOKUP($F139,DECLARATIONS!C$5:D$292,2,FALSE)),"",IF(VLOOKUP($F139,DECLARATIONS!C$5:D$292,2,FALSE)="","NOT DECLARED",IF(ISNA(_xlfn.TEXTBEFORE(VLOOKUP($F139,DECLARATIONS!C$5:D$292,2,FALSE)," ")),VLOOKUP($F139,DECLARATIONS!C$5:D$292,2,FALSE),_xlfn.TEXTBEFORE(VLOOKUP($F139,DECLARATIONS!C$5:D$292,2,FALSE)," "))))</f>
        <v/>
      </c>
      <c r="C139" s="133" t="str">
        <f>IF(ISNA(VLOOKUP($F139,DECLARATIONS!C$5:D$292,2,FALSE)),"",IF(VLOOKUP($F139,DECLARATIONS!C$5:D$292,2,FALSE)="","NOT DECLARED",IF(ISNA(_xlfn.TEXTAFTER(VLOOKUP($F139,DECLARATIONS!C$5:D$292,2,FALSE)," ")),VLOOKUP($F139,DECLARATIONS!C$5:D$292,2,FALSE),_xlfn.TEXTAFTER(VLOOKUP($F139,DECLARATIONS!C$5:D$292,2,FALSE)," "))))</f>
        <v/>
      </c>
      <c r="D139" s="133" t="str">
        <f>IF(ISNA(VLOOKUP($F139,DECLARATIONS!$C$5:$G$292,5,FALSE)),"",IF(VLOOKUP($F139,DECLARATIONS!$C$5:$G$292,5,FALSE)="","NOT DECLARED",VLOOKUP($F139,DECLARATIONS!$C$5:$G$292,5,FALSE)))</f>
        <v/>
      </c>
      <c r="E139" s="133" t="str">
        <f>IF(ISNA(VLOOKUP($F139,DECLARATIONS!$C$5:$F$292,4,FALSE)),"",IF(VLOOKUP($F139,DECLARATIONS!$C$5:$F$292,4,FALSE)="","NOT DECLARED",VLOOKUP($F139,DECLARATIONS!$C$5:$F$292,4,FALSE)&amp;LEFT(VLOOKUP($F139,DECLARATIONS!$C$5:$H$292,6,FALSE))))</f>
        <v/>
      </c>
      <c r="F139" s="35"/>
      <c r="G139" s="36"/>
      <c r="H139" s="12" t="str">
        <f>IF(ISNA(VLOOKUP(F139,DECLARATIONS!C$5:D$292,2,FALSE)),"",IF(VLOOKUP(F139,DECLARATIONS!C$5:D$292,2,FALSE)="","NOT DECLARED",VLOOKUP(F139,DECLARATIONS!C$5:D$292,2,FALSE)))</f>
        <v/>
      </c>
      <c r="I139" s="2">
        <f>IF(LOWER(LEFT(G139,1))="n",1,VLOOKUP(G139,ScoringTable!E$2:I$95,5))</f>
        <v>0</v>
      </c>
    </row>
    <row r="140" spans="1:9" ht="13" customHeight="1">
      <c r="A140" s="134" t="s">
        <v>50</v>
      </c>
      <c r="B140" s="133" t="str">
        <f>IF(ISNA(VLOOKUP($F140,DECLARATIONS!C$5:D$292,2,FALSE)),"",IF(VLOOKUP($F140,DECLARATIONS!C$5:D$292,2,FALSE)="","NOT DECLARED",IF(ISNA(_xlfn.TEXTBEFORE(VLOOKUP($F140,DECLARATIONS!C$5:D$292,2,FALSE)," ")),VLOOKUP($F140,DECLARATIONS!C$5:D$292,2,FALSE),_xlfn.TEXTBEFORE(VLOOKUP($F140,DECLARATIONS!C$5:D$292,2,FALSE)," "))))</f>
        <v/>
      </c>
      <c r="C140" s="133" t="str">
        <f>IF(ISNA(VLOOKUP($F140,DECLARATIONS!C$5:D$292,2,FALSE)),"",IF(VLOOKUP($F140,DECLARATIONS!C$5:D$292,2,FALSE)="","NOT DECLARED",IF(ISNA(_xlfn.TEXTAFTER(VLOOKUP($F140,DECLARATIONS!C$5:D$292,2,FALSE)," ")),VLOOKUP($F140,DECLARATIONS!C$5:D$292,2,FALSE),_xlfn.TEXTAFTER(VLOOKUP($F140,DECLARATIONS!C$5:D$292,2,FALSE)," "))))</f>
        <v/>
      </c>
      <c r="D140" s="133" t="str">
        <f>IF(ISNA(VLOOKUP($F140,DECLARATIONS!$C$5:$G$292,5,FALSE)),"",IF(VLOOKUP($F140,DECLARATIONS!$C$5:$G$292,5,FALSE)="","NOT DECLARED",VLOOKUP($F140,DECLARATIONS!$C$5:$G$292,5,FALSE)))</f>
        <v/>
      </c>
      <c r="E140" s="133" t="str">
        <f>IF(ISNA(VLOOKUP($F140,DECLARATIONS!$C$5:$F$292,4,FALSE)),"",IF(VLOOKUP($F140,DECLARATIONS!$C$5:$F$292,4,FALSE)="","NOT DECLARED",VLOOKUP($F140,DECLARATIONS!$C$5:$F$292,4,FALSE)&amp;LEFT(VLOOKUP($F140,DECLARATIONS!$C$5:$H$292,6,FALSE))))</f>
        <v/>
      </c>
      <c r="F140" s="35"/>
      <c r="G140" s="36"/>
      <c r="H140" s="12" t="str">
        <f>IF(ISNA(VLOOKUP(F140,DECLARATIONS!C$5:D$292,2,FALSE)),"",IF(VLOOKUP(F140,DECLARATIONS!C$5:D$292,2,FALSE)="","NOT DECLARED",VLOOKUP(F140,DECLARATIONS!C$5:D$292,2,FALSE)))</f>
        <v/>
      </c>
      <c r="I140" s="2">
        <f>IF(LOWER(LEFT(G140,1))="n",1,VLOOKUP(G140,ScoringTable!E$2:I$95,5))</f>
        <v>0</v>
      </c>
    </row>
    <row r="141" spans="1:9" ht="13" customHeight="1">
      <c r="A141" s="134" t="s">
        <v>50</v>
      </c>
      <c r="B141" s="133" t="str">
        <f>IF(ISNA(VLOOKUP($F141,DECLARATIONS!C$5:D$292,2,FALSE)),"",IF(VLOOKUP($F141,DECLARATIONS!C$5:D$292,2,FALSE)="","NOT DECLARED",IF(ISNA(_xlfn.TEXTBEFORE(VLOOKUP($F141,DECLARATIONS!C$5:D$292,2,FALSE)," ")),VLOOKUP($F141,DECLARATIONS!C$5:D$292,2,FALSE),_xlfn.TEXTBEFORE(VLOOKUP($F141,DECLARATIONS!C$5:D$292,2,FALSE)," "))))</f>
        <v/>
      </c>
      <c r="C141" s="133" t="str">
        <f>IF(ISNA(VLOOKUP($F141,DECLARATIONS!C$5:D$292,2,FALSE)),"",IF(VLOOKUP($F141,DECLARATIONS!C$5:D$292,2,FALSE)="","NOT DECLARED",IF(ISNA(_xlfn.TEXTAFTER(VLOOKUP($F141,DECLARATIONS!C$5:D$292,2,FALSE)," ")),VLOOKUP($F141,DECLARATIONS!C$5:D$292,2,FALSE),_xlfn.TEXTAFTER(VLOOKUP($F141,DECLARATIONS!C$5:D$292,2,FALSE)," "))))</f>
        <v/>
      </c>
      <c r="D141" s="133" t="str">
        <f>IF(ISNA(VLOOKUP($F141,DECLARATIONS!$C$5:$G$292,5,FALSE)),"",IF(VLOOKUP($F141,DECLARATIONS!$C$5:$G$292,5,FALSE)="","NOT DECLARED",VLOOKUP($F141,DECLARATIONS!$C$5:$G$292,5,FALSE)))</f>
        <v/>
      </c>
      <c r="E141" s="133" t="str">
        <f>IF(ISNA(VLOOKUP($F141,DECLARATIONS!$C$5:$F$292,4,FALSE)),"",IF(VLOOKUP($F141,DECLARATIONS!$C$5:$F$292,4,FALSE)="","NOT DECLARED",VLOOKUP($F141,DECLARATIONS!$C$5:$F$292,4,FALSE)&amp;LEFT(VLOOKUP($F141,DECLARATIONS!$C$5:$H$292,6,FALSE))))</f>
        <v/>
      </c>
      <c r="F141" s="35"/>
      <c r="G141" s="36"/>
      <c r="H141" s="12" t="str">
        <f>IF(ISNA(VLOOKUP(F141,DECLARATIONS!C$5:D$292,2,FALSE)),"",IF(VLOOKUP(F141,DECLARATIONS!C$5:D$292,2,FALSE)="","NOT DECLARED",VLOOKUP(F141,DECLARATIONS!C$5:D$292,2,FALSE)))</f>
        <v/>
      </c>
      <c r="I141" s="2">
        <f>IF(LOWER(LEFT(G141,1))="n",1,VLOOKUP(G141,ScoringTable!E$2:I$95,5))</f>
        <v>0</v>
      </c>
    </row>
    <row r="142" spans="1:9" ht="13" customHeight="1">
      <c r="A142" s="134" t="s">
        <v>50</v>
      </c>
      <c r="B142" s="133" t="str">
        <f>IF(ISNA(VLOOKUP($F142,DECLARATIONS!C$5:D$292,2,FALSE)),"",IF(VLOOKUP($F142,DECLARATIONS!C$5:D$292,2,FALSE)="","NOT DECLARED",IF(ISNA(_xlfn.TEXTBEFORE(VLOOKUP($F142,DECLARATIONS!C$5:D$292,2,FALSE)," ")),VLOOKUP($F142,DECLARATIONS!C$5:D$292,2,FALSE),_xlfn.TEXTBEFORE(VLOOKUP($F142,DECLARATIONS!C$5:D$292,2,FALSE)," "))))</f>
        <v/>
      </c>
      <c r="C142" s="133" t="str">
        <f>IF(ISNA(VLOOKUP($F142,DECLARATIONS!C$5:D$292,2,FALSE)),"",IF(VLOOKUP($F142,DECLARATIONS!C$5:D$292,2,FALSE)="","NOT DECLARED",IF(ISNA(_xlfn.TEXTAFTER(VLOOKUP($F142,DECLARATIONS!C$5:D$292,2,FALSE)," ")),VLOOKUP($F142,DECLARATIONS!C$5:D$292,2,FALSE),_xlfn.TEXTAFTER(VLOOKUP($F142,DECLARATIONS!C$5:D$292,2,FALSE)," "))))</f>
        <v/>
      </c>
      <c r="D142" s="133" t="str">
        <f>IF(ISNA(VLOOKUP($F142,DECLARATIONS!$C$5:$G$292,5,FALSE)),"",IF(VLOOKUP($F142,DECLARATIONS!$C$5:$G$292,5,FALSE)="","NOT DECLARED",VLOOKUP($F142,DECLARATIONS!$C$5:$G$292,5,FALSE)))</f>
        <v/>
      </c>
      <c r="E142" s="133" t="str">
        <f>IF(ISNA(VLOOKUP($F142,DECLARATIONS!$C$5:$F$292,4,FALSE)),"",IF(VLOOKUP($F142,DECLARATIONS!$C$5:$F$292,4,FALSE)="","NOT DECLARED",VLOOKUP($F142,DECLARATIONS!$C$5:$F$292,4,FALSE)&amp;LEFT(VLOOKUP($F142,DECLARATIONS!$C$5:$H$292,6,FALSE))))</f>
        <v/>
      </c>
      <c r="F142" s="35"/>
      <c r="G142" s="36"/>
      <c r="H142" s="12" t="str">
        <f>IF(ISNA(VLOOKUP(F142,DECLARATIONS!C$5:D$292,2,FALSE)),"",IF(VLOOKUP(F142,DECLARATIONS!C$5:D$292,2,FALSE)="","NOT DECLARED",VLOOKUP(F142,DECLARATIONS!C$5:D$292,2,FALSE)))</f>
        <v/>
      </c>
      <c r="I142" s="2">
        <f>IF(LOWER(LEFT(G142,1))="n",1,VLOOKUP(G142,ScoringTable!E$2:I$95,5))</f>
        <v>0</v>
      </c>
    </row>
    <row r="143" spans="1:9" ht="13" customHeight="1">
      <c r="A143" s="134" t="s">
        <v>50</v>
      </c>
      <c r="B143" s="133" t="str">
        <f>IF(ISNA(VLOOKUP($F143,DECLARATIONS!C$5:D$292,2,FALSE)),"",IF(VLOOKUP($F143,DECLARATIONS!C$5:D$292,2,FALSE)="","NOT DECLARED",IF(ISNA(_xlfn.TEXTBEFORE(VLOOKUP($F143,DECLARATIONS!C$5:D$292,2,FALSE)," ")),VLOOKUP($F143,DECLARATIONS!C$5:D$292,2,FALSE),_xlfn.TEXTBEFORE(VLOOKUP($F143,DECLARATIONS!C$5:D$292,2,FALSE)," "))))</f>
        <v/>
      </c>
      <c r="C143" s="133" t="str">
        <f>IF(ISNA(VLOOKUP($F143,DECLARATIONS!C$5:D$292,2,FALSE)),"",IF(VLOOKUP($F143,DECLARATIONS!C$5:D$292,2,FALSE)="","NOT DECLARED",IF(ISNA(_xlfn.TEXTAFTER(VLOOKUP($F143,DECLARATIONS!C$5:D$292,2,FALSE)," ")),VLOOKUP($F143,DECLARATIONS!C$5:D$292,2,FALSE),_xlfn.TEXTAFTER(VLOOKUP($F143,DECLARATIONS!C$5:D$292,2,FALSE)," "))))</f>
        <v/>
      </c>
      <c r="D143" s="133" t="str">
        <f>IF(ISNA(VLOOKUP($F143,DECLARATIONS!$C$5:$G$292,5,FALSE)),"",IF(VLOOKUP($F143,DECLARATIONS!$C$5:$G$292,5,FALSE)="","NOT DECLARED",VLOOKUP($F143,DECLARATIONS!$C$5:$G$292,5,FALSE)))</f>
        <v/>
      </c>
      <c r="E143" s="133" t="str">
        <f>IF(ISNA(VLOOKUP($F143,DECLARATIONS!$C$5:$F$292,4,FALSE)),"",IF(VLOOKUP($F143,DECLARATIONS!$C$5:$F$292,4,FALSE)="","NOT DECLARED",VLOOKUP($F143,DECLARATIONS!$C$5:$F$292,4,FALSE)&amp;LEFT(VLOOKUP($F143,DECLARATIONS!$C$5:$H$292,6,FALSE))))</f>
        <v/>
      </c>
      <c r="F143" s="35"/>
      <c r="G143" s="36"/>
      <c r="H143" s="12" t="str">
        <f>IF(ISNA(VLOOKUP(F143,DECLARATIONS!C$5:D$292,2,FALSE)),"",IF(VLOOKUP(F143,DECLARATIONS!C$5:D$292,2,FALSE)="","NOT DECLARED",VLOOKUP(F143,DECLARATIONS!C$5:D$292,2,FALSE)))</f>
        <v/>
      </c>
      <c r="I143" s="2">
        <f>IF(LOWER(LEFT(G143,1))="n",1,VLOOKUP(G143,ScoringTable!E$2:I$95,5))</f>
        <v>0</v>
      </c>
    </row>
    <row r="144" spans="1:9" ht="13" customHeight="1">
      <c r="A144" s="134" t="s">
        <v>50</v>
      </c>
      <c r="B144" s="133" t="str">
        <f>IF(ISNA(VLOOKUP($F144,DECLARATIONS!C$5:D$292,2,FALSE)),"",IF(VLOOKUP($F144,DECLARATIONS!C$5:D$292,2,FALSE)="","NOT DECLARED",IF(ISNA(_xlfn.TEXTBEFORE(VLOOKUP($F144,DECLARATIONS!C$5:D$292,2,FALSE)," ")),VLOOKUP($F144,DECLARATIONS!C$5:D$292,2,FALSE),_xlfn.TEXTBEFORE(VLOOKUP($F144,DECLARATIONS!C$5:D$292,2,FALSE)," "))))</f>
        <v/>
      </c>
      <c r="C144" s="133" t="str">
        <f>IF(ISNA(VLOOKUP($F144,DECLARATIONS!C$5:D$292,2,FALSE)),"",IF(VLOOKUP($F144,DECLARATIONS!C$5:D$292,2,FALSE)="","NOT DECLARED",IF(ISNA(_xlfn.TEXTAFTER(VLOOKUP($F144,DECLARATIONS!C$5:D$292,2,FALSE)," ")),VLOOKUP($F144,DECLARATIONS!C$5:D$292,2,FALSE),_xlfn.TEXTAFTER(VLOOKUP($F144,DECLARATIONS!C$5:D$292,2,FALSE)," "))))</f>
        <v/>
      </c>
      <c r="D144" s="133" t="str">
        <f>IF(ISNA(VLOOKUP($F144,DECLARATIONS!$C$5:$G$292,5,FALSE)),"",IF(VLOOKUP($F144,DECLARATIONS!$C$5:$G$292,5,FALSE)="","NOT DECLARED",VLOOKUP($F144,DECLARATIONS!$C$5:$G$292,5,FALSE)))</f>
        <v/>
      </c>
      <c r="E144" s="133" t="str">
        <f>IF(ISNA(VLOOKUP($F144,DECLARATIONS!$C$5:$F$292,4,FALSE)),"",IF(VLOOKUP($F144,DECLARATIONS!$C$5:$F$292,4,FALSE)="","NOT DECLARED",VLOOKUP($F144,DECLARATIONS!$C$5:$F$292,4,FALSE)&amp;LEFT(VLOOKUP($F144,DECLARATIONS!$C$5:$H$292,6,FALSE))))</f>
        <v/>
      </c>
      <c r="F144" s="35"/>
      <c r="G144" s="36"/>
      <c r="H144" s="12" t="str">
        <f>IF(ISNA(VLOOKUP(F144,DECLARATIONS!C$5:D$292,2,FALSE)),"",IF(VLOOKUP(F144,DECLARATIONS!C$5:D$292,2,FALSE)="","NOT DECLARED",VLOOKUP(F144,DECLARATIONS!C$5:D$292,2,FALSE)))</f>
        <v/>
      </c>
      <c r="I144" s="2">
        <f>IF(LOWER(LEFT(G144,1))="n",1,VLOOKUP(G144,ScoringTable!E$2:I$95,5))</f>
        <v>0</v>
      </c>
    </row>
    <row r="145" spans="1:9" ht="13" customHeight="1">
      <c r="A145" s="134" t="s">
        <v>50</v>
      </c>
      <c r="B145" s="133" t="str">
        <f>IF(ISNA(VLOOKUP($F145,DECLARATIONS!C$5:D$292,2,FALSE)),"",IF(VLOOKUP($F145,DECLARATIONS!C$5:D$292,2,FALSE)="","NOT DECLARED",IF(ISNA(_xlfn.TEXTBEFORE(VLOOKUP($F145,DECLARATIONS!C$5:D$292,2,FALSE)," ")),VLOOKUP($F145,DECLARATIONS!C$5:D$292,2,FALSE),_xlfn.TEXTBEFORE(VLOOKUP($F145,DECLARATIONS!C$5:D$292,2,FALSE)," "))))</f>
        <v/>
      </c>
      <c r="C145" s="133" t="str">
        <f>IF(ISNA(VLOOKUP($F145,DECLARATIONS!C$5:D$292,2,FALSE)),"",IF(VLOOKUP($F145,DECLARATIONS!C$5:D$292,2,FALSE)="","NOT DECLARED",IF(ISNA(_xlfn.TEXTAFTER(VLOOKUP($F145,DECLARATIONS!C$5:D$292,2,FALSE)," ")),VLOOKUP($F145,DECLARATIONS!C$5:D$292,2,FALSE),_xlfn.TEXTAFTER(VLOOKUP($F145,DECLARATIONS!C$5:D$292,2,FALSE)," "))))</f>
        <v/>
      </c>
      <c r="D145" s="133" t="str">
        <f>IF(ISNA(VLOOKUP($F145,DECLARATIONS!$C$5:$G$292,5,FALSE)),"",IF(VLOOKUP($F145,DECLARATIONS!$C$5:$G$292,5,FALSE)="","NOT DECLARED",VLOOKUP($F145,DECLARATIONS!$C$5:$G$292,5,FALSE)))</f>
        <v/>
      </c>
      <c r="E145" s="133" t="str">
        <f>IF(ISNA(VLOOKUP($F145,DECLARATIONS!$C$5:$F$292,4,FALSE)),"",IF(VLOOKUP($F145,DECLARATIONS!$C$5:$F$292,4,FALSE)="","NOT DECLARED",VLOOKUP($F145,DECLARATIONS!$C$5:$F$292,4,FALSE)&amp;LEFT(VLOOKUP($F145,DECLARATIONS!$C$5:$H$292,6,FALSE))))</f>
        <v/>
      </c>
      <c r="F145" s="35"/>
      <c r="G145" s="36"/>
      <c r="H145" s="12" t="str">
        <f>IF(ISNA(VLOOKUP(F145,DECLARATIONS!C$5:D$292,2,FALSE)),"",IF(VLOOKUP(F145,DECLARATIONS!C$5:D$292,2,FALSE)="","NOT DECLARED",VLOOKUP(F145,DECLARATIONS!C$5:D$292,2,FALSE)))</f>
        <v/>
      </c>
      <c r="I145" s="2">
        <f>IF(LOWER(LEFT(G145,1))="n",1,VLOOKUP(G145,ScoringTable!E$2:I$95,5))</f>
        <v>0</v>
      </c>
    </row>
    <row r="146" spans="1:9" ht="13" customHeight="1">
      <c r="A146" s="134" t="s">
        <v>50</v>
      </c>
      <c r="B146" s="133" t="str">
        <f>IF(ISNA(VLOOKUP($F146,DECLARATIONS!C$5:D$292,2,FALSE)),"",IF(VLOOKUP($F146,DECLARATIONS!C$5:D$292,2,FALSE)="","NOT DECLARED",IF(ISNA(_xlfn.TEXTBEFORE(VLOOKUP($F146,DECLARATIONS!C$5:D$292,2,FALSE)," ")),VLOOKUP($F146,DECLARATIONS!C$5:D$292,2,FALSE),_xlfn.TEXTBEFORE(VLOOKUP($F146,DECLARATIONS!C$5:D$292,2,FALSE)," "))))</f>
        <v/>
      </c>
      <c r="C146" s="133" t="str">
        <f>IF(ISNA(VLOOKUP($F146,DECLARATIONS!C$5:D$292,2,FALSE)),"",IF(VLOOKUP($F146,DECLARATIONS!C$5:D$292,2,FALSE)="","NOT DECLARED",IF(ISNA(_xlfn.TEXTAFTER(VLOOKUP($F146,DECLARATIONS!C$5:D$292,2,FALSE)," ")),VLOOKUP($F146,DECLARATIONS!C$5:D$292,2,FALSE),_xlfn.TEXTAFTER(VLOOKUP($F146,DECLARATIONS!C$5:D$292,2,FALSE)," "))))</f>
        <v/>
      </c>
      <c r="D146" s="133" t="str">
        <f>IF(ISNA(VLOOKUP($F146,DECLARATIONS!$C$5:$G$292,5,FALSE)),"",IF(VLOOKUP($F146,DECLARATIONS!$C$5:$G$292,5,FALSE)="","NOT DECLARED",VLOOKUP($F146,DECLARATIONS!$C$5:$G$292,5,FALSE)))</f>
        <v/>
      </c>
      <c r="E146" s="133" t="str">
        <f>IF(ISNA(VLOOKUP($F146,DECLARATIONS!$C$5:$F$292,4,FALSE)),"",IF(VLOOKUP($F146,DECLARATIONS!$C$5:$F$292,4,FALSE)="","NOT DECLARED",VLOOKUP($F146,DECLARATIONS!$C$5:$F$292,4,FALSE)&amp;LEFT(VLOOKUP($F146,DECLARATIONS!$C$5:$H$292,6,FALSE))))</f>
        <v/>
      </c>
      <c r="F146" s="35"/>
      <c r="G146" s="36"/>
      <c r="H146" s="12" t="str">
        <f>IF(ISNA(VLOOKUP(F146,DECLARATIONS!C$5:D$292,2,FALSE)),"",IF(VLOOKUP(F146,DECLARATIONS!C$5:D$292,2,FALSE)="","NOT DECLARED",VLOOKUP(F146,DECLARATIONS!C$5:D$292,2,FALSE)))</f>
        <v/>
      </c>
      <c r="I146" s="2">
        <f>IF(LOWER(LEFT(G146,1))="n",1,VLOOKUP(G146,ScoringTable!E$2:I$95,5))</f>
        <v>0</v>
      </c>
    </row>
    <row r="147" spans="1:9" ht="13" customHeight="1">
      <c r="A147" s="134" t="s">
        <v>50</v>
      </c>
      <c r="B147" s="133" t="str">
        <f>IF(ISNA(VLOOKUP($F147,DECLARATIONS!C$5:D$292,2,FALSE)),"",IF(VLOOKUP($F147,DECLARATIONS!C$5:D$292,2,FALSE)="","NOT DECLARED",IF(ISNA(_xlfn.TEXTBEFORE(VLOOKUP($F147,DECLARATIONS!C$5:D$292,2,FALSE)," ")),VLOOKUP($F147,DECLARATIONS!C$5:D$292,2,FALSE),_xlfn.TEXTBEFORE(VLOOKUP($F147,DECLARATIONS!C$5:D$292,2,FALSE)," "))))</f>
        <v/>
      </c>
      <c r="C147" s="133" t="str">
        <f>IF(ISNA(VLOOKUP($F147,DECLARATIONS!C$5:D$292,2,FALSE)),"",IF(VLOOKUP($F147,DECLARATIONS!C$5:D$292,2,FALSE)="","NOT DECLARED",IF(ISNA(_xlfn.TEXTAFTER(VLOOKUP($F147,DECLARATIONS!C$5:D$292,2,FALSE)," ")),VLOOKUP($F147,DECLARATIONS!C$5:D$292,2,FALSE),_xlfn.TEXTAFTER(VLOOKUP($F147,DECLARATIONS!C$5:D$292,2,FALSE)," "))))</f>
        <v/>
      </c>
      <c r="D147" s="133" t="str">
        <f>IF(ISNA(VLOOKUP($F147,DECLARATIONS!$C$5:$G$292,5,FALSE)),"",IF(VLOOKUP($F147,DECLARATIONS!$C$5:$G$292,5,FALSE)="","NOT DECLARED",VLOOKUP($F147,DECLARATIONS!$C$5:$G$292,5,FALSE)))</f>
        <v/>
      </c>
      <c r="E147" s="133" t="str">
        <f>IF(ISNA(VLOOKUP($F147,DECLARATIONS!$C$5:$F$292,4,FALSE)),"",IF(VLOOKUP($F147,DECLARATIONS!$C$5:$F$292,4,FALSE)="","NOT DECLARED",VLOOKUP($F147,DECLARATIONS!$C$5:$F$292,4,FALSE)&amp;LEFT(VLOOKUP($F147,DECLARATIONS!$C$5:$H$292,6,FALSE))))</f>
        <v/>
      </c>
      <c r="F147" s="35"/>
      <c r="G147" s="36"/>
      <c r="H147" s="12" t="str">
        <f>IF(ISNA(VLOOKUP(F147,DECLARATIONS!C$5:D$292,2,FALSE)),"",IF(VLOOKUP(F147,DECLARATIONS!C$5:D$292,2,FALSE)="","NOT DECLARED",VLOOKUP(F147,DECLARATIONS!C$5:D$292,2,FALSE)))</f>
        <v/>
      </c>
      <c r="I147" s="2">
        <f>IF(LOWER(LEFT(G147,1))="n",1,VLOOKUP(G147,ScoringTable!E$2:I$95,5))</f>
        <v>0</v>
      </c>
    </row>
    <row r="148" spans="1:9" ht="13" customHeight="1">
      <c r="A148" s="134" t="s">
        <v>50</v>
      </c>
      <c r="B148" s="133" t="str">
        <f>IF(ISNA(VLOOKUP($F148,DECLARATIONS!C$5:D$292,2,FALSE)),"",IF(VLOOKUP($F148,DECLARATIONS!C$5:D$292,2,FALSE)="","NOT DECLARED",IF(ISNA(_xlfn.TEXTBEFORE(VLOOKUP($F148,DECLARATIONS!C$5:D$292,2,FALSE)," ")),VLOOKUP($F148,DECLARATIONS!C$5:D$292,2,FALSE),_xlfn.TEXTBEFORE(VLOOKUP($F148,DECLARATIONS!C$5:D$292,2,FALSE)," "))))</f>
        <v/>
      </c>
      <c r="C148" s="133" t="str">
        <f>IF(ISNA(VLOOKUP($F148,DECLARATIONS!C$5:D$292,2,FALSE)),"",IF(VLOOKUP($F148,DECLARATIONS!C$5:D$292,2,FALSE)="","NOT DECLARED",IF(ISNA(_xlfn.TEXTAFTER(VLOOKUP($F148,DECLARATIONS!C$5:D$292,2,FALSE)," ")),VLOOKUP($F148,DECLARATIONS!C$5:D$292,2,FALSE),_xlfn.TEXTAFTER(VLOOKUP($F148,DECLARATIONS!C$5:D$292,2,FALSE)," "))))</f>
        <v/>
      </c>
      <c r="D148" s="133" t="str">
        <f>IF(ISNA(VLOOKUP($F148,DECLARATIONS!$C$5:$G$292,5,FALSE)),"",IF(VLOOKUP($F148,DECLARATIONS!$C$5:$G$292,5,FALSE)="","NOT DECLARED",VLOOKUP($F148,DECLARATIONS!$C$5:$G$292,5,FALSE)))</f>
        <v/>
      </c>
      <c r="E148" s="133" t="str">
        <f>IF(ISNA(VLOOKUP($F148,DECLARATIONS!$C$5:$F$292,4,FALSE)),"",IF(VLOOKUP($F148,DECLARATIONS!$C$5:$F$292,4,FALSE)="","NOT DECLARED",VLOOKUP($F148,DECLARATIONS!$C$5:$F$292,4,FALSE)&amp;LEFT(VLOOKUP($F148,DECLARATIONS!$C$5:$H$292,6,FALSE))))</f>
        <v/>
      </c>
      <c r="F148" s="35"/>
      <c r="G148" s="36"/>
      <c r="H148" s="12" t="str">
        <f>IF(ISNA(VLOOKUP(F148,DECLARATIONS!C$5:D$292,2,FALSE)),"",IF(VLOOKUP(F148,DECLARATIONS!C$5:D$292,2,FALSE)="","NOT DECLARED",VLOOKUP(F148,DECLARATIONS!C$5:D$292,2,FALSE)))</f>
        <v/>
      </c>
      <c r="I148" s="2">
        <f>IF(LOWER(LEFT(G148,1))="n",1,VLOOKUP(G148,ScoringTable!E$2:I$95,5))</f>
        <v>0</v>
      </c>
    </row>
    <row r="149" spans="1:9" ht="13" customHeight="1">
      <c r="A149" s="134" t="s">
        <v>50</v>
      </c>
      <c r="B149" s="133" t="str">
        <f>IF(ISNA(VLOOKUP($F149,DECLARATIONS!C$5:D$292,2,FALSE)),"",IF(VLOOKUP($F149,DECLARATIONS!C$5:D$292,2,FALSE)="","NOT DECLARED",IF(ISNA(_xlfn.TEXTBEFORE(VLOOKUP($F149,DECLARATIONS!C$5:D$292,2,FALSE)," ")),VLOOKUP($F149,DECLARATIONS!C$5:D$292,2,FALSE),_xlfn.TEXTBEFORE(VLOOKUP($F149,DECLARATIONS!C$5:D$292,2,FALSE)," "))))</f>
        <v/>
      </c>
      <c r="C149" s="133" t="str">
        <f>IF(ISNA(VLOOKUP($F149,DECLARATIONS!C$5:D$292,2,FALSE)),"",IF(VLOOKUP($F149,DECLARATIONS!C$5:D$292,2,FALSE)="","NOT DECLARED",IF(ISNA(_xlfn.TEXTAFTER(VLOOKUP($F149,DECLARATIONS!C$5:D$292,2,FALSE)," ")),VLOOKUP($F149,DECLARATIONS!C$5:D$292,2,FALSE),_xlfn.TEXTAFTER(VLOOKUP($F149,DECLARATIONS!C$5:D$292,2,FALSE)," "))))</f>
        <v/>
      </c>
      <c r="D149" s="133" t="str">
        <f>IF(ISNA(VLOOKUP($F149,DECLARATIONS!$C$5:$G$292,5,FALSE)),"",IF(VLOOKUP($F149,DECLARATIONS!$C$5:$G$292,5,FALSE)="","NOT DECLARED",VLOOKUP($F149,DECLARATIONS!$C$5:$G$292,5,FALSE)))</f>
        <v/>
      </c>
      <c r="E149" s="133" t="str">
        <f>IF(ISNA(VLOOKUP($F149,DECLARATIONS!$C$5:$F$292,4,FALSE)),"",IF(VLOOKUP($F149,DECLARATIONS!$C$5:$F$292,4,FALSE)="","NOT DECLARED",VLOOKUP($F149,DECLARATIONS!$C$5:$F$292,4,FALSE)&amp;LEFT(VLOOKUP($F149,DECLARATIONS!$C$5:$H$292,6,FALSE))))</f>
        <v/>
      </c>
      <c r="F149" s="35"/>
      <c r="G149" s="36"/>
      <c r="H149" s="12" t="str">
        <f>IF(ISNA(VLOOKUP(F149,DECLARATIONS!C$5:D$292,2,FALSE)),"",IF(VLOOKUP(F149,DECLARATIONS!C$5:D$292,2,FALSE)="","NOT DECLARED",VLOOKUP(F149,DECLARATIONS!C$5:D$292,2,FALSE)))</f>
        <v/>
      </c>
      <c r="I149" s="2">
        <f>IF(LOWER(LEFT(G149,1))="n",1,VLOOKUP(G149,ScoringTable!E$2:I$95,5))</f>
        <v>0</v>
      </c>
    </row>
    <row r="150" spans="1:9" ht="13" customHeight="1">
      <c r="A150" s="134" t="s">
        <v>50</v>
      </c>
      <c r="B150" s="133" t="str">
        <f>IF(ISNA(VLOOKUP($F150,DECLARATIONS!C$5:D$292,2,FALSE)),"",IF(VLOOKUP($F150,DECLARATIONS!C$5:D$292,2,FALSE)="","NOT DECLARED",IF(ISNA(_xlfn.TEXTBEFORE(VLOOKUP($F150,DECLARATIONS!C$5:D$292,2,FALSE)," ")),VLOOKUP($F150,DECLARATIONS!C$5:D$292,2,FALSE),_xlfn.TEXTBEFORE(VLOOKUP($F150,DECLARATIONS!C$5:D$292,2,FALSE)," "))))</f>
        <v/>
      </c>
      <c r="C150" s="133" t="str">
        <f>IF(ISNA(VLOOKUP($F150,DECLARATIONS!C$5:D$292,2,FALSE)),"",IF(VLOOKUP($F150,DECLARATIONS!C$5:D$292,2,FALSE)="","NOT DECLARED",IF(ISNA(_xlfn.TEXTAFTER(VLOOKUP($F150,DECLARATIONS!C$5:D$292,2,FALSE)," ")),VLOOKUP($F150,DECLARATIONS!C$5:D$292,2,FALSE),_xlfn.TEXTAFTER(VLOOKUP($F150,DECLARATIONS!C$5:D$292,2,FALSE)," "))))</f>
        <v/>
      </c>
      <c r="D150" s="133" t="str">
        <f>IF(ISNA(VLOOKUP($F150,DECLARATIONS!$C$5:$G$292,5,FALSE)),"",IF(VLOOKUP($F150,DECLARATIONS!$C$5:$G$292,5,FALSE)="","NOT DECLARED",VLOOKUP($F150,DECLARATIONS!$C$5:$G$292,5,FALSE)))</f>
        <v/>
      </c>
      <c r="E150" s="133" t="str">
        <f>IF(ISNA(VLOOKUP($F150,DECLARATIONS!$C$5:$F$292,4,FALSE)),"",IF(VLOOKUP($F150,DECLARATIONS!$C$5:$F$292,4,FALSE)="","NOT DECLARED",VLOOKUP($F150,DECLARATIONS!$C$5:$F$292,4,FALSE)&amp;LEFT(VLOOKUP($F150,DECLARATIONS!$C$5:$H$292,6,FALSE))))</f>
        <v/>
      </c>
      <c r="F150" s="35"/>
      <c r="G150" s="36"/>
      <c r="H150" s="12" t="str">
        <f>IF(ISNA(VLOOKUP(F150,DECLARATIONS!C$5:D$292,2,FALSE)),"",IF(VLOOKUP(F150,DECLARATIONS!C$5:D$292,2,FALSE)="","NOT DECLARED",VLOOKUP(F150,DECLARATIONS!C$5:D$292,2,FALSE)))</f>
        <v/>
      </c>
      <c r="I150" s="2">
        <f>IF(LOWER(LEFT(G150,1))="n",1,VLOOKUP(G150,ScoringTable!E$2:I$95,5))</f>
        <v>0</v>
      </c>
    </row>
    <row r="151" spans="1:9" ht="13" customHeight="1">
      <c r="A151" s="134" t="s">
        <v>50</v>
      </c>
      <c r="B151" s="133" t="str">
        <f>IF(ISNA(VLOOKUP($F151,DECLARATIONS!C$5:D$292,2,FALSE)),"",IF(VLOOKUP($F151,DECLARATIONS!C$5:D$292,2,FALSE)="","NOT DECLARED",IF(ISNA(_xlfn.TEXTBEFORE(VLOOKUP($F151,DECLARATIONS!C$5:D$292,2,FALSE)," ")),VLOOKUP($F151,DECLARATIONS!C$5:D$292,2,FALSE),_xlfn.TEXTBEFORE(VLOOKUP($F151,DECLARATIONS!C$5:D$292,2,FALSE)," "))))</f>
        <v/>
      </c>
      <c r="C151" s="133" t="str">
        <f>IF(ISNA(VLOOKUP($F151,DECLARATIONS!C$5:D$292,2,FALSE)),"",IF(VLOOKUP($F151,DECLARATIONS!C$5:D$292,2,FALSE)="","NOT DECLARED",IF(ISNA(_xlfn.TEXTAFTER(VLOOKUP($F151,DECLARATIONS!C$5:D$292,2,FALSE)," ")),VLOOKUP($F151,DECLARATIONS!C$5:D$292,2,FALSE),_xlfn.TEXTAFTER(VLOOKUP($F151,DECLARATIONS!C$5:D$292,2,FALSE)," "))))</f>
        <v/>
      </c>
      <c r="D151" s="133" t="str">
        <f>IF(ISNA(VLOOKUP($F151,DECLARATIONS!$C$5:$G$292,5,FALSE)),"",IF(VLOOKUP($F151,DECLARATIONS!$C$5:$G$292,5,FALSE)="","NOT DECLARED",VLOOKUP($F151,DECLARATIONS!$C$5:$G$292,5,FALSE)))</f>
        <v/>
      </c>
      <c r="E151" s="133" t="str">
        <f>IF(ISNA(VLOOKUP($F151,DECLARATIONS!$C$5:$F$292,4,FALSE)),"",IF(VLOOKUP($F151,DECLARATIONS!$C$5:$F$292,4,FALSE)="","NOT DECLARED",VLOOKUP($F151,DECLARATIONS!$C$5:$F$292,4,FALSE)&amp;LEFT(VLOOKUP($F151,DECLARATIONS!$C$5:$H$292,6,FALSE))))</f>
        <v/>
      </c>
      <c r="F151" s="35"/>
      <c r="G151" s="36"/>
      <c r="H151" s="12" t="str">
        <f>IF(ISNA(VLOOKUP(F151,DECLARATIONS!C$5:D$292,2,FALSE)),"",IF(VLOOKUP(F151,DECLARATIONS!C$5:D$292,2,FALSE)="","NOT DECLARED",VLOOKUP(F151,DECLARATIONS!C$5:D$292,2,FALSE)))</f>
        <v/>
      </c>
      <c r="I151" s="2">
        <f>IF(LOWER(LEFT(G151,1))="n",1,VLOOKUP(G151,ScoringTable!E$2:I$95,5))</f>
        <v>0</v>
      </c>
    </row>
    <row r="152" spans="1:9" ht="13" customHeight="1">
      <c r="A152" s="134" t="s">
        <v>50</v>
      </c>
      <c r="B152" s="133" t="str">
        <f>IF(ISNA(VLOOKUP($F152,DECLARATIONS!C$5:D$292,2,FALSE)),"",IF(VLOOKUP($F152,DECLARATIONS!C$5:D$292,2,FALSE)="","NOT DECLARED",IF(ISNA(_xlfn.TEXTBEFORE(VLOOKUP($F152,DECLARATIONS!C$5:D$292,2,FALSE)," ")),VLOOKUP($F152,DECLARATIONS!C$5:D$292,2,FALSE),_xlfn.TEXTBEFORE(VLOOKUP($F152,DECLARATIONS!C$5:D$292,2,FALSE)," "))))</f>
        <v/>
      </c>
      <c r="C152" s="133" t="str">
        <f>IF(ISNA(VLOOKUP($F152,DECLARATIONS!C$5:D$292,2,FALSE)),"",IF(VLOOKUP($F152,DECLARATIONS!C$5:D$292,2,FALSE)="","NOT DECLARED",IF(ISNA(_xlfn.TEXTAFTER(VLOOKUP($F152,DECLARATIONS!C$5:D$292,2,FALSE)," ")),VLOOKUP($F152,DECLARATIONS!C$5:D$292,2,FALSE),_xlfn.TEXTAFTER(VLOOKUP($F152,DECLARATIONS!C$5:D$292,2,FALSE)," "))))</f>
        <v/>
      </c>
      <c r="D152" s="133" t="str">
        <f>IF(ISNA(VLOOKUP($F152,DECLARATIONS!$C$5:$G$292,5,FALSE)),"",IF(VLOOKUP($F152,DECLARATIONS!$C$5:$G$292,5,FALSE)="","NOT DECLARED",VLOOKUP($F152,DECLARATIONS!$C$5:$G$292,5,FALSE)))</f>
        <v/>
      </c>
      <c r="E152" s="133" t="str">
        <f>IF(ISNA(VLOOKUP($F152,DECLARATIONS!$C$5:$F$292,4,FALSE)),"",IF(VLOOKUP($F152,DECLARATIONS!$C$5:$F$292,4,FALSE)="","NOT DECLARED",VLOOKUP($F152,DECLARATIONS!$C$5:$F$292,4,FALSE)&amp;LEFT(VLOOKUP($F152,DECLARATIONS!$C$5:$H$292,6,FALSE))))</f>
        <v/>
      </c>
      <c r="F152" s="35"/>
      <c r="G152" s="36"/>
      <c r="H152" s="12" t="str">
        <f>IF(ISNA(VLOOKUP(F152,DECLARATIONS!C$5:D$292,2,FALSE)),"",IF(VLOOKUP(F152,DECLARATIONS!C$5:D$292,2,FALSE)="","NOT DECLARED",VLOOKUP(F152,DECLARATIONS!C$5:D$292,2,FALSE)))</f>
        <v/>
      </c>
      <c r="I152" s="2">
        <f>IF(LOWER(LEFT(G152,1))="n",1,VLOOKUP(G152,ScoringTable!E$2:I$95,5))</f>
        <v>0</v>
      </c>
    </row>
    <row r="153" spans="1:9" ht="13" customHeight="1">
      <c r="A153" s="134" t="s">
        <v>50</v>
      </c>
      <c r="B153" s="133" t="str">
        <f>IF(ISNA(VLOOKUP($F153,DECLARATIONS!C$5:D$292,2,FALSE)),"",IF(VLOOKUP($F153,DECLARATIONS!C$5:D$292,2,FALSE)="","NOT DECLARED",IF(ISNA(_xlfn.TEXTBEFORE(VLOOKUP($F153,DECLARATIONS!C$5:D$292,2,FALSE)," ")),VLOOKUP($F153,DECLARATIONS!C$5:D$292,2,FALSE),_xlfn.TEXTBEFORE(VLOOKUP($F153,DECLARATIONS!C$5:D$292,2,FALSE)," "))))</f>
        <v/>
      </c>
      <c r="C153" s="133" t="str">
        <f>IF(ISNA(VLOOKUP($F153,DECLARATIONS!C$5:D$292,2,FALSE)),"",IF(VLOOKUP($F153,DECLARATIONS!C$5:D$292,2,FALSE)="","NOT DECLARED",IF(ISNA(_xlfn.TEXTAFTER(VLOOKUP($F153,DECLARATIONS!C$5:D$292,2,FALSE)," ")),VLOOKUP($F153,DECLARATIONS!C$5:D$292,2,FALSE),_xlfn.TEXTAFTER(VLOOKUP($F153,DECLARATIONS!C$5:D$292,2,FALSE)," "))))</f>
        <v/>
      </c>
      <c r="D153" s="133" t="str">
        <f>IF(ISNA(VLOOKUP($F153,DECLARATIONS!$C$5:$G$292,5,FALSE)),"",IF(VLOOKUP($F153,DECLARATIONS!$C$5:$G$292,5,FALSE)="","NOT DECLARED",VLOOKUP($F153,DECLARATIONS!$C$5:$G$292,5,FALSE)))</f>
        <v/>
      </c>
      <c r="E153" s="133" t="str">
        <f>IF(ISNA(VLOOKUP($F153,DECLARATIONS!$C$5:$F$292,4,FALSE)),"",IF(VLOOKUP($F153,DECLARATIONS!$C$5:$F$292,4,FALSE)="","NOT DECLARED",VLOOKUP($F153,DECLARATIONS!$C$5:$F$292,4,FALSE)&amp;LEFT(VLOOKUP($F153,DECLARATIONS!$C$5:$H$292,6,FALSE))))</f>
        <v/>
      </c>
      <c r="F153" s="35"/>
      <c r="G153" s="36"/>
      <c r="H153" s="12" t="str">
        <f>IF(ISNA(VLOOKUP(F153,DECLARATIONS!C$5:D$292,2,FALSE)),"",IF(VLOOKUP(F153,DECLARATIONS!C$5:D$292,2,FALSE)="","NOT DECLARED",VLOOKUP(F153,DECLARATIONS!C$5:D$292,2,FALSE)))</f>
        <v/>
      </c>
      <c r="I153" s="2">
        <f>IF(LOWER(LEFT(G153,1))="n",1,VLOOKUP(G153,ScoringTable!E$2:I$95,5))</f>
        <v>0</v>
      </c>
    </row>
    <row r="154" spans="1:9" ht="13" customHeight="1">
      <c r="A154" s="134" t="s">
        <v>50</v>
      </c>
      <c r="B154" s="133" t="str">
        <f>IF(ISNA(VLOOKUP($F154,DECLARATIONS!C$5:D$292,2,FALSE)),"",IF(VLOOKUP($F154,DECLARATIONS!C$5:D$292,2,FALSE)="","NOT DECLARED",IF(ISNA(_xlfn.TEXTBEFORE(VLOOKUP($F154,DECLARATIONS!C$5:D$292,2,FALSE)," ")),VLOOKUP($F154,DECLARATIONS!C$5:D$292,2,FALSE),_xlfn.TEXTBEFORE(VLOOKUP($F154,DECLARATIONS!C$5:D$292,2,FALSE)," "))))</f>
        <v/>
      </c>
      <c r="C154" s="133" t="str">
        <f>IF(ISNA(VLOOKUP($F154,DECLARATIONS!C$5:D$292,2,FALSE)),"",IF(VLOOKUP($F154,DECLARATIONS!C$5:D$292,2,FALSE)="","NOT DECLARED",IF(ISNA(_xlfn.TEXTAFTER(VLOOKUP($F154,DECLARATIONS!C$5:D$292,2,FALSE)," ")),VLOOKUP($F154,DECLARATIONS!C$5:D$292,2,FALSE),_xlfn.TEXTAFTER(VLOOKUP($F154,DECLARATIONS!C$5:D$292,2,FALSE)," "))))</f>
        <v/>
      </c>
      <c r="D154" s="133" t="str">
        <f>IF(ISNA(VLOOKUP($F154,DECLARATIONS!$C$5:$G$292,5,FALSE)),"",IF(VLOOKUP($F154,DECLARATIONS!$C$5:$G$292,5,FALSE)="","NOT DECLARED",VLOOKUP($F154,DECLARATIONS!$C$5:$G$292,5,FALSE)))</f>
        <v/>
      </c>
      <c r="E154" s="133" t="str">
        <f>IF(ISNA(VLOOKUP($F154,DECLARATIONS!$C$5:$F$292,4,FALSE)),"",IF(VLOOKUP($F154,DECLARATIONS!$C$5:$F$292,4,FALSE)="","NOT DECLARED",VLOOKUP($F154,DECLARATIONS!$C$5:$F$292,4,FALSE)&amp;LEFT(VLOOKUP($F154,DECLARATIONS!$C$5:$H$292,6,FALSE))))</f>
        <v/>
      </c>
      <c r="F154" s="35"/>
      <c r="G154" s="36"/>
      <c r="H154" s="12" t="str">
        <f>IF(ISNA(VLOOKUP(F154,DECLARATIONS!C$5:D$292,2,FALSE)),"",IF(VLOOKUP(F154,DECLARATIONS!C$5:D$292,2,FALSE)="","NOT DECLARED",VLOOKUP(F154,DECLARATIONS!C$5:D$292,2,FALSE)))</f>
        <v/>
      </c>
      <c r="I154" s="2">
        <f>IF(LOWER(LEFT(G154,1))="n",1,VLOOKUP(G154,ScoringTable!E$2:I$95,5))</f>
        <v>0</v>
      </c>
    </row>
    <row r="155" spans="1:9" ht="13" customHeight="1">
      <c r="A155" s="134" t="s">
        <v>50</v>
      </c>
      <c r="B155" s="133" t="str">
        <f>IF(ISNA(VLOOKUP($F155,DECLARATIONS!C$5:D$292,2,FALSE)),"",IF(VLOOKUP($F155,DECLARATIONS!C$5:D$292,2,FALSE)="","NOT DECLARED",IF(ISNA(_xlfn.TEXTBEFORE(VLOOKUP($F155,DECLARATIONS!C$5:D$292,2,FALSE)," ")),VLOOKUP($F155,DECLARATIONS!C$5:D$292,2,FALSE),_xlfn.TEXTBEFORE(VLOOKUP($F155,DECLARATIONS!C$5:D$292,2,FALSE)," "))))</f>
        <v/>
      </c>
      <c r="C155" s="133" t="str">
        <f>IF(ISNA(VLOOKUP($F155,DECLARATIONS!C$5:D$292,2,FALSE)),"",IF(VLOOKUP($F155,DECLARATIONS!C$5:D$292,2,FALSE)="","NOT DECLARED",IF(ISNA(_xlfn.TEXTAFTER(VLOOKUP($F155,DECLARATIONS!C$5:D$292,2,FALSE)," ")),VLOOKUP($F155,DECLARATIONS!C$5:D$292,2,FALSE),_xlfn.TEXTAFTER(VLOOKUP($F155,DECLARATIONS!C$5:D$292,2,FALSE)," "))))</f>
        <v/>
      </c>
      <c r="D155" s="133" t="str">
        <f>IF(ISNA(VLOOKUP($F155,DECLARATIONS!$C$5:$G$292,5,FALSE)),"",IF(VLOOKUP($F155,DECLARATIONS!$C$5:$G$292,5,FALSE)="","NOT DECLARED",VLOOKUP($F155,DECLARATIONS!$C$5:$G$292,5,FALSE)))</f>
        <v/>
      </c>
      <c r="E155" s="133" t="str">
        <f>IF(ISNA(VLOOKUP($F155,DECLARATIONS!$C$5:$F$292,4,FALSE)),"",IF(VLOOKUP($F155,DECLARATIONS!$C$5:$F$292,4,FALSE)="","NOT DECLARED",VLOOKUP($F155,DECLARATIONS!$C$5:$F$292,4,FALSE)&amp;LEFT(VLOOKUP($F155,DECLARATIONS!$C$5:$H$292,6,FALSE))))</f>
        <v/>
      </c>
      <c r="F155" s="35"/>
      <c r="G155" s="36"/>
      <c r="H155" s="12" t="str">
        <f>IF(ISNA(VLOOKUP(F155,DECLARATIONS!C$5:D$292,2,FALSE)),"",IF(VLOOKUP(F155,DECLARATIONS!C$5:D$292,2,FALSE)="","NOT DECLARED",VLOOKUP(F155,DECLARATIONS!C$5:D$292,2,FALSE)))</f>
        <v/>
      </c>
      <c r="I155" s="2">
        <f>IF(LOWER(LEFT(G155,1))="n",1,VLOOKUP(G155,ScoringTable!E$2:I$95,5))</f>
        <v>0</v>
      </c>
    </row>
    <row r="156" spans="1:9" ht="13" customHeight="1">
      <c r="A156" s="134" t="s">
        <v>50</v>
      </c>
      <c r="B156" s="133" t="str">
        <f>IF(ISNA(VLOOKUP($F156,DECLARATIONS!C$5:D$292,2,FALSE)),"",IF(VLOOKUP($F156,DECLARATIONS!C$5:D$292,2,FALSE)="","NOT DECLARED",IF(ISNA(_xlfn.TEXTBEFORE(VLOOKUP($F156,DECLARATIONS!C$5:D$292,2,FALSE)," ")),VLOOKUP($F156,DECLARATIONS!C$5:D$292,2,FALSE),_xlfn.TEXTBEFORE(VLOOKUP($F156,DECLARATIONS!C$5:D$292,2,FALSE)," "))))</f>
        <v/>
      </c>
      <c r="C156" s="133" t="str">
        <f>IF(ISNA(VLOOKUP($F156,DECLARATIONS!C$5:D$292,2,FALSE)),"",IF(VLOOKUP($F156,DECLARATIONS!C$5:D$292,2,FALSE)="","NOT DECLARED",IF(ISNA(_xlfn.TEXTAFTER(VLOOKUP($F156,DECLARATIONS!C$5:D$292,2,FALSE)," ")),VLOOKUP($F156,DECLARATIONS!C$5:D$292,2,FALSE),_xlfn.TEXTAFTER(VLOOKUP($F156,DECLARATIONS!C$5:D$292,2,FALSE)," "))))</f>
        <v/>
      </c>
      <c r="D156" s="133" t="str">
        <f>IF(ISNA(VLOOKUP($F156,DECLARATIONS!$C$5:$G$292,5,FALSE)),"",IF(VLOOKUP($F156,DECLARATIONS!$C$5:$G$292,5,FALSE)="","NOT DECLARED",VLOOKUP($F156,DECLARATIONS!$C$5:$G$292,5,FALSE)))</f>
        <v/>
      </c>
      <c r="E156" s="133" t="str">
        <f>IF(ISNA(VLOOKUP($F156,DECLARATIONS!$C$5:$F$292,4,FALSE)),"",IF(VLOOKUP($F156,DECLARATIONS!$C$5:$F$292,4,FALSE)="","NOT DECLARED",VLOOKUP($F156,DECLARATIONS!$C$5:$F$292,4,FALSE)&amp;LEFT(VLOOKUP($F156,DECLARATIONS!$C$5:$H$292,6,FALSE))))</f>
        <v/>
      </c>
      <c r="F156" s="35"/>
      <c r="G156" s="36"/>
      <c r="H156" s="12" t="str">
        <f>IF(ISNA(VLOOKUP(F156,DECLARATIONS!C$5:D$292,2,FALSE)),"",IF(VLOOKUP(F156,DECLARATIONS!C$5:D$292,2,FALSE)="","NOT DECLARED",VLOOKUP(F156,DECLARATIONS!C$5:D$292,2,FALSE)))</f>
        <v/>
      </c>
      <c r="I156" s="2">
        <f>IF(LOWER(LEFT(G156,1))="n",1,VLOOKUP(G156,ScoringTable!E$2:I$95,5))</f>
        <v>0</v>
      </c>
    </row>
    <row r="157" spans="1:9" ht="13" customHeight="1">
      <c r="A157" s="134" t="s">
        <v>50</v>
      </c>
      <c r="B157" s="133" t="str">
        <f>IF(ISNA(VLOOKUP($F157,DECLARATIONS!C$5:D$292,2,FALSE)),"",IF(VLOOKUP($F157,DECLARATIONS!C$5:D$292,2,FALSE)="","NOT DECLARED",IF(ISNA(_xlfn.TEXTBEFORE(VLOOKUP($F157,DECLARATIONS!C$5:D$292,2,FALSE)," ")),VLOOKUP($F157,DECLARATIONS!C$5:D$292,2,FALSE),_xlfn.TEXTBEFORE(VLOOKUP($F157,DECLARATIONS!C$5:D$292,2,FALSE)," "))))</f>
        <v/>
      </c>
      <c r="C157" s="133" t="str">
        <f>IF(ISNA(VLOOKUP($F157,DECLARATIONS!C$5:D$292,2,FALSE)),"",IF(VLOOKUP($F157,DECLARATIONS!C$5:D$292,2,FALSE)="","NOT DECLARED",IF(ISNA(_xlfn.TEXTAFTER(VLOOKUP($F157,DECLARATIONS!C$5:D$292,2,FALSE)," ")),VLOOKUP($F157,DECLARATIONS!C$5:D$292,2,FALSE),_xlfn.TEXTAFTER(VLOOKUP($F157,DECLARATIONS!C$5:D$292,2,FALSE)," "))))</f>
        <v/>
      </c>
      <c r="D157" s="133" t="str">
        <f>IF(ISNA(VLOOKUP($F157,DECLARATIONS!$C$5:$G$292,5,FALSE)),"",IF(VLOOKUP($F157,DECLARATIONS!$C$5:$G$292,5,FALSE)="","NOT DECLARED",VLOOKUP($F157,DECLARATIONS!$C$5:$G$292,5,FALSE)))</f>
        <v/>
      </c>
      <c r="E157" s="133" t="str">
        <f>IF(ISNA(VLOOKUP($F157,DECLARATIONS!$C$5:$F$292,4,FALSE)),"",IF(VLOOKUP($F157,DECLARATIONS!$C$5:$F$292,4,FALSE)="","NOT DECLARED",VLOOKUP($F157,DECLARATIONS!$C$5:$F$292,4,FALSE)&amp;LEFT(VLOOKUP($F157,DECLARATIONS!$C$5:$H$292,6,FALSE))))</f>
        <v/>
      </c>
      <c r="F157" s="35"/>
      <c r="G157" s="36"/>
      <c r="H157" s="12" t="str">
        <f>IF(ISNA(VLOOKUP(F157,DECLARATIONS!C$5:D$292,2,FALSE)),"",IF(VLOOKUP(F157,DECLARATIONS!C$5:D$292,2,FALSE)="","NOT DECLARED",VLOOKUP(F157,DECLARATIONS!C$5:D$292,2,FALSE)))</f>
        <v/>
      </c>
      <c r="I157" s="2">
        <f>IF(LOWER(LEFT(G157,1))="n",1,VLOOKUP(G157,ScoringTable!E$2:I$95,5))</f>
        <v>0</v>
      </c>
    </row>
    <row r="158" spans="1:9" ht="13" customHeight="1">
      <c r="A158" s="134" t="s">
        <v>50</v>
      </c>
      <c r="B158" s="133" t="str">
        <f>IF(ISNA(VLOOKUP($F158,DECLARATIONS!C$5:D$292,2,FALSE)),"",IF(VLOOKUP($F158,DECLARATIONS!C$5:D$292,2,FALSE)="","NOT DECLARED",IF(ISNA(_xlfn.TEXTBEFORE(VLOOKUP($F158,DECLARATIONS!C$5:D$292,2,FALSE)," ")),VLOOKUP($F158,DECLARATIONS!C$5:D$292,2,FALSE),_xlfn.TEXTBEFORE(VLOOKUP($F158,DECLARATIONS!C$5:D$292,2,FALSE)," "))))</f>
        <v/>
      </c>
      <c r="C158" s="133" t="str">
        <f>IF(ISNA(VLOOKUP($F158,DECLARATIONS!C$5:D$292,2,FALSE)),"",IF(VLOOKUP($F158,DECLARATIONS!C$5:D$292,2,FALSE)="","NOT DECLARED",IF(ISNA(_xlfn.TEXTAFTER(VLOOKUP($F158,DECLARATIONS!C$5:D$292,2,FALSE)," ")),VLOOKUP($F158,DECLARATIONS!C$5:D$292,2,FALSE),_xlfn.TEXTAFTER(VLOOKUP($F158,DECLARATIONS!C$5:D$292,2,FALSE)," "))))</f>
        <v/>
      </c>
      <c r="D158" s="133" t="str">
        <f>IF(ISNA(VLOOKUP($F158,DECLARATIONS!$C$5:$G$292,5,FALSE)),"",IF(VLOOKUP($F158,DECLARATIONS!$C$5:$G$292,5,FALSE)="","NOT DECLARED",VLOOKUP($F158,DECLARATIONS!$C$5:$G$292,5,FALSE)))</f>
        <v/>
      </c>
      <c r="E158" s="133" t="str">
        <f>IF(ISNA(VLOOKUP($F158,DECLARATIONS!$C$5:$F$292,4,FALSE)),"",IF(VLOOKUP($F158,DECLARATIONS!$C$5:$F$292,4,FALSE)="","NOT DECLARED",VLOOKUP($F158,DECLARATIONS!$C$5:$F$292,4,FALSE)&amp;LEFT(VLOOKUP($F158,DECLARATIONS!$C$5:$H$292,6,FALSE))))</f>
        <v/>
      </c>
      <c r="F158" s="35"/>
      <c r="G158" s="36"/>
      <c r="H158" s="12" t="str">
        <f>IF(ISNA(VLOOKUP(F158,DECLARATIONS!C$5:D$292,2,FALSE)),"",IF(VLOOKUP(F158,DECLARATIONS!C$5:D$292,2,FALSE)="","NOT DECLARED",VLOOKUP(F158,DECLARATIONS!C$5:D$292,2,FALSE)))</f>
        <v/>
      </c>
      <c r="I158" s="2">
        <f>IF(LOWER(LEFT(G158,1))="n",1,VLOOKUP(G158,ScoringTable!E$2:I$95,5))</f>
        <v>0</v>
      </c>
    </row>
    <row r="159" spans="1:9" ht="13" customHeight="1">
      <c r="A159" s="134" t="s">
        <v>50</v>
      </c>
      <c r="B159" s="133" t="str">
        <f>IF(ISNA(VLOOKUP($F159,DECLARATIONS!C$5:D$292,2,FALSE)),"",IF(VLOOKUP($F159,DECLARATIONS!C$5:D$292,2,FALSE)="","NOT DECLARED",IF(ISNA(_xlfn.TEXTBEFORE(VLOOKUP($F159,DECLARATIONS!C$5:D$292,2,FALSE)," ")),VLOOKUP($F159,DECLARATIONS!C$5:D$292,2,FALSE),_xlfn.TEXTBEFORE(VLOOKUP($F159,DECLARATIONS!C$5:D$292,2,FALSE)," "))))</f>
        <v/>
      </c>
      <c r="C159" s="133" t="str">
        <f>IF(ISNA(VLOOKUP($F159,DECLARATIONS!C$5:D$292,2,FALSE)),"",IF(VLOOKUP($F159,DECLARATIONS!C$5:D$292,2,FALSE)="","NOT DECLARED",IF(ISNA(_xlfn.TEXTAFTER(VLOOKUP($F159,DECLARATIONS!C$5:D$292,2,FALSE)," ")),VLOOKUP($F159,DECLARATIONS!C$5:D$292,2,FALSE),_xlfn.TEXTAFTER(VLOOKUP($F159,DECLARATIONS!C$5:D$292,2,FALSE)," "))))</f>
        <v/>
      </c>
      <c r="D159" s="133" t="str">
        <f>IF(ISNA(VLOOKUP($F159,DECLARATIONS!$C$5:$G$292,5,FALSE)),"",IF(VLOOKUP($F159,DECLARATIONS!$C$5:$G$292,5,FALSE)="","NOT DECLARED",VLOOKUP($F159,DECLARATIONS!$C$5:$G$292,5,FALSE)))</f>
        <v/>
      </c>
      <c r="E159" s="133" t="str">
        <f>IF(ISNA(VLOOKUP($F159,DECLARATIONS!$C$5:$F$292,4,FALSE)),"",IF(VLOOKUP($F159,DECLARATIONS!$C$5:$F$292,4,FALSE)="","NOT DECLARED",VLOOKUP($F159,DECLARATIONS!$C$5:$F$292,4,FALSE)&amp;LEFT(VLOOKUP($F159,DECLARATIONS!$C$5:$H$292,6,FALSE))))</f>
        <v/>
      </c>
      <c r="F159" s="35"/>
      <c r="G159" s="36"/>
      <c r="H159" s="12" t="str">
        <f>IF(ISNA(VLOOKUP(F159,DECLARATIONS!C$5:D$292,2,FALSE)),"",IF(VLOOKUP(F159,DECLARATIONS!C$5:D$292,2,FALSE)="","NOT DECLARED",VLOOKUP(F159,DECLARATIONS!C$5:D$292,2,FALSE)))</f>
        <v/>
      </c>
      <c r="I159" s="2">
        <f>IF(LOWER(LEFT(G159,1))="n",1,VLOOKUP(G159,ScoringTable!E$2:I$95,5))</f>
        <v>0</v>
      </c>
    </row>
    <row r="160" spans="1:9" ht="13" customHeight="1">
      <c r="A160" s="134" t="s">
        <v>50</v>
      </c>
      <c r="B160" s="133" t="str">
        <f>IF(ISNA(VLOOKUP($F160,DECLARATIONS!C$5:D$292,2,FALSE)),"",IF(VLOOKUP($F160,DECLARATIONS!C$5:D$292,2,FALSE)="","NOT DECLARED",IF(ISNA(_xlfn.TEXTBEFORE(VLOOKUP($F160,DECLARATIONS!C$5:D$292,2,FALSE)," ")),VLOOKUP($F160,DECLARATIONS!C$5:D$292,2,FALSE),_xlfn.TEXTBEFORE(VLOOKUP($F160,DECLARATIONS!C$5:D$292,2,FALSE)," "))))</f>
        <v/>
      </c>
      <c r="C160" s="133" t="str">
        <f>IF(ISNA(VLOOKUP($F160,DECLARATIONS!C$5:D$292,2,FALSE)),"",IF(VLOOKUP($F160,DECLARATIONS!C$5:D$292,2,FALSE)="","NOT DECLARED",IF(ISNA(_xlfn.TEXTAFTER(VLOOKUP($F160,DECLARATIONS!C$5:D$292,2,FALSE)," ")),VLOOKUP($F160,DECLARATIONS!C$5:D$292,2,FALSE),_xlfn.TEXTAFTER(VLOOKUP($F160,DECLARATIONS!C$5:D$292,2,FALSE)," "))))</f>
        <v/>
      </c>
      <c r="D160" s="133" t="str">
        <f>IF(ISNA(VLOOKUP($F160,DECLARATIONS!$C$5:$G$292,5,FALSE)),"",IF(VLOOKUP($F160,DECLARATIONS!$C$5:$G$292,5,FALSE)="","NOT DECLARED",VLOOKUP($F160,DECLARATIONS!$C$5:$G$292,5,FALSE)))</f>
        <v/>
      </c>
      <c r="E160" s="133" t="str">
        <f>IF(ISNA(VLOOKUP($F160,DECLARATIONS!$C$5:$F$292,4,FALSE)),"",IF(VLOOKUP($F160,DECLARATIONS!$C$5:$F$292,4,FALSE)="","NOT DECLARED",VLOOKUP($F160,DECLARATIONS!$C$5:$F$292,4,FALSE)&amp;LEFT(VLOOKUP($F160,DECLARATIONS!$C$5:$H$292,6,FALSE))))</f>
        <v/>
      </c>
      <c r="F160" s="35"/>
      <c r="G160" s="36"/>
      <c r="H160" s="12" t="str">
        <f>IF(ISNA(VLOOKUP(F160,DECLARATIONS!C$5:D$292,2,FALSE)),"",IF(VLOOKUP(F160,DECLARATIONS!C$5:D$292,2,FALSE)="","NOT DECLARED",VLOOKUP(F160,DECLARATIONS!C$5:D$292,2,FALSE)))</f>
        <v/>
      </c>
      <c r="I160" s="2">
        <f>IF(LOWER(LEFT(G160,1))="n",1,VLOOKUP(G160,ScoringTable!E$2:I$95,5))</f>
        <v>0</v>
      </c>
    </row>
    <row r="161" spans="1:9" ht="13" customHeight="1">
      <c r="A161" s="134" t="s">
        <v>50</v>
      </c>
      <c r="B161" s="133" t="str">
        <f>IF(ISNA(VLOOKUP($F161,DECLARATIONS!C$5:D$292,2,FALSE)),"",IF(VLOOKUP($F161,DECLARATIONS!C$5:D$292,2,FALSE)="","NOT DECLARED",IF(ISNA(_xlfn.TEXTBEFORE(VLOOKUP($F161,DECLARATIONS!C$5:D$292,2,FALSE)," ")),VLOOKUP($F161,DECLARATIONS!C$5:D$292,2,FALSE),_xlfn.TEXTBEFORE(VLOOKUP($F161,DECLARATIONS!C$5:D$292,2,FALSE)," "))))</f>
        <v/>
      </c>
      <c r="C161" s="133" t="str">
        <f>IF(ISNA(VLOOKUP($F161,DECLARATIONS!C$5:D$292,2,FALSE)),"",IF(VLOOKUP($F161,DECLARATIONS!C$5:D$292,2,FALSE)="","NOT DECLARED",IF(ISNA(_xlfn.TEXTAFTER(VLOOKUP($F161,DECLARATIONS!C$5:D$292,2,FALSE)," ")),VLOOKUP($F161,DECLARATIONS!C$5:D$292,2,FALSE),_xlfn.TEXTAFTER(VLOOKUP($F161,DECLARATIONS!C$5:D$292,2,FALSE)," "))))</f>
        <v/>
      </c>
      <c r="D161" s="133" t="str">
        <f>IF(ISNA(VLOOKUP($F161,DECLARATIONS!$C$5:$G$292,5,FALSE)),"",IF(VLOOKUP($F161,DECLARATIONS!$C$5:$G$292,5,FALSE)="","NOT DECLARED",VLOOKUP($F161,DECLARATIONS!$C$5:$G$292,5,FALSE)))</f>
        <v/>
      </c>
      <c r="E161" s="133" t="str">
        <f>IF(ISNA(VLOOKUP($F161,DECLARATIONS!$C$5:$F$292,4,FALSE)),"",IF(VLOOKUP($F161,DECLARATIONS!$C$5:$F$292,4,FALSE)="","NOT DECLARED",VLOOKUP($F161,DECLARATIONS!$C$5:$F$292,4,FALSE)&amp;LEFT(VLOOKUP($F161,DECLARATIONS!$C$5:$H$292,6,FALSE))))</f>
        <v/>
      </c>
      <c r="F161" s="35"/>
      <c r="G161" s="36"/>
      <c r="H161" s="12" t="str">
        <f>IF(ISNA(VLOOKUP(F161,DECLARATIONS!C$5:D$292,2,FALSE)),"",IF(VLOOKUP(F161,DECLARATIONS!C$5:D$292,2,FALSE)="","NOT DECLARED",VLOOKUP(F161,DECLARATIONS!C$5:D$292,2,FALSE)))</f>
        <v/>
      </c>
      <c r="I161" s="2">
        <f>IF(LOWER(LEFT(G161,1))="n",1,VLOOKUP(G161,ScoringTable!E$2:I$95,5))</f>
        <v>0</v>
      </c>
    </row>
    <row r="162" spans="1:9" ht="13" customHeight="1">
      <c r="A162" s="134" t="s">
        <v>50</v>
      </c>
      <c r="B162" s="133" t="str">
        <f>IF(ISNA(VLOOKUP($F162,DECLARATIONS!C$5:D$292,2,FALSE)),"",IF(VLOOKUP($F162,DECLARATIONS!C$5:D$292,2,FALSE)="","NOT DECLARED",IF(ISNA(_xlfn.TEXTBEFORE(VLOOKUP($F162,DECLARATIONS!C$5:D$292,2,FALSE)," ")),VLOOKUP($F162,DECLARATIONS!C$5:D$292,2,FALSE),_xlfn.TEXTBEFORE(VLOOKUP($F162,DECLARATIONS!C$5:D$292,2,FALSE)," "))))</f>
        <v/>
      </c>
      <c r="C162" s="133" t="str">
        <f>IF(ISNA(VLOOKUP($F162,DECLARATIONS!C$5:D$292,2,FALSE)),"",IF(VLOOKUP($F162,DECLARATIONS!C$5:D$292,2,FALSE)="","NOT DECLARED",IF(ISNA(_xlfn.TEXTAFTER(VLOOKUP($F162,DECLARATIONS!C$5:D$292,2,FALSE)," ")),VLOOKUP($F162,DECLARATIONS!C$5:D$292,2,FALSE),_xlfn.TEXTAFTER(VLOOKUP($F162,DECLARATIONS!C$5:D$292,2,FALSE)," "))))</f>
        <v/>
      </c>
      <c r="D162" s="133" t="str">
        <f>IF(ISNA(VLOOKUP($F162,DECLARATIONS!$C$5:$G$292,5,FALSE)),"",IF(VLOOKUP($F162,DECLARATIONS!$C$5:$G$292,5,FALSE)="","NOT DECLARED",VLOOKUP($F162,DECLARATIONS!$C$5:$G$292,5,FALSE)))</f>
        <v/>
      </c>
      <c r="E162" s="133" t="str">
        <f>IF(ISNA(VLOOKUP($F162,DECLARATIONS!$C$5:$F$292,4,FALSE)),"",IF(VLOOKUP($F162,DECLARATIONS!$C$5:$F$292,4,FALSE)="","NOT DECLARED",VLOOKUP($F162,DECLARATIONS!$C$5:$F$292,4,FALSE)&amp;LEFT(VLOOKUP($F162,DECLARATIONS!$C$5:$H$292,6,FALSE))))</f>
        <v/>
      </c>
      <c r="F162" s="35"/>
      <c r="G162" s="36"/>
      <c r="H162" s="12" t="str">
        <f>IF(ISNA(VLOOKUP(F162,DECLARATIONS!C$5:D$292,2,FALSE)),"",IF(VLOOKUP(F162,DECLARATIONS!C$5:D$292,2,FALSE)="","NOT DECLARED",VLOOKUP(F162,DECLARATIONS!C$5:D$292,2,FALSE)))</f>
        <v/>
      </c>
      <c r="I162" s="2">
        <f>IF(LOWER(LEFT(G162,1))="n",1,VLOOKUP(G162,ScoringTable!E$2:I$95,5))</f>
        <v>0</v>
      </c>
    </row>
    <row r="163" spans="1:9" ht="13" customHeight="1">
      <c r="A163" s="134" t="s">
        <v>50</v>
      </c>
      <c r="B163" s="133" t="str">
        <f>IF(ISNA(VLOOKUP($F163,DECLARATIONS!C$5:D$292,2,FALSE)),"",IF(VLOOKUP($F163,DECLARATIONS!C$5:D$292,2,FALSE)="","NOT DECLARED",IF(ISNA(_xlfn.TEXTBEFORE(VLOOKUP($F163,DECLARATIONS!C$5:D$292,2,FALSE)," ")),VLOOKUP($F163,DECLARATIONS!C$5:D$292,2,FALSE),_xlfn.TEXTBEFORE(VLOOKUP($F163,DECLARATIONS!C$5:D$292,2,FALSE)," "))))</f>
        <v/>
      </c>
      <c r="C163" s="133" t="str">
        <f>IF(ISNA(VLOOKUP($F163,DECLARATIONS!C$5:D$292,2,FALSE)),"",IF(VLOOKUP($F163,DECLARATIONS!C$5:D$292,2,FALSE)="","NOT DECLARED",IF(ISNA(_xlfn.TEXTAFTER(VLOOKUP($F163,DECLARATIONS!C$5:D$292,2,FALSE)," ")),VLOOKUP($F163,DECLARATIONS!C$5:D$292,2,FALSE),_xlfn.TEXTAFTER(VLOOKUP($F163,DECLARATIONS!C$5:D$292,2,FALSE)," "))))</f>
        <v/>
      </c>
      <c r="D163" s="133" t="str">
        <f>IF(ISNA(VLOOKUP($F163,DECLARATIONS!$C$5:$G$292,5,FALSE)),"",IF(VLOOKUP($F163,DECLARATIONS!$C$5:$G$292,5,FALSE)="","NOT DECLARED",VLOOKUP($F163,DECLARATIONS!$C$5:$G$292,5,FALSE)))</f>
        <v/>
      </c>
      <c r="E163" s="133" t="str">
        <f>IF(ISNA(VLOOKUP($F163,DECLARATIONS!$C$5:$F$292,4,FALSE)),"",IF(VLOOKUP($F163,DECLARATIONS!$C$5:$F$292,4,FALSE)="","NOT DECLARED",VLOOKUP($F163,DECLARATIONS!$C$5:$F$292,4,FALSE)&amp;LEFT(VLOOKUP($F163,DECLARATIONS!$C$5:$H$292,6,FALSE))))</f>
        <v/>
      </c>
      <c r="F163" s="35"/>
      <c r="G163" s="36"/>
      <c r="H163" s="12" t="str">
        <f>IF(ISNA(VLOOKUP(F163,DECLARATIONS!C$5:D$292,2,FALSE)),"",IF(VLOOKUP(F163,DECLARATIONS!C$5:D$292,2,FALSE)="","NOT DECLARED",VLOOKUP(F163,DECLARATIONS!C$5:D$292,2,FALSE)))</f>
        <v/>
      </c>
      <c r="I163" s="2">
        <f>IF(LOWER(LEFT(G163,1))="n",1,VLOOKUP(G163,ScoringTable!E$2:I$95,5))</f>
        <v>0</v>
      </c>
    </row>
    <row r="164" spans="1:9" ht="13" customHeight="1">
      <c r="A164" s="134" t="s">
        <v>50</v>
      </c>
      <c r="B164" s="133" t="str">
        <f>IF(ISNA(VLOOKUP($F164,DECLARATIONS!C$5:D$292,2,FALSE)),"",IF(VLOOKUP($F164,DECLARATIONS!C$5:D$292,2,FALSE)="","NOT DECLARED",IF(ISNA(_xlfn.TEXTBEFORE(VLOOKUP($F164,DECLARATIONS!C$5:D$292,2,FALSE)," ")),VLOOKUP($F164,DECLARATIONS!C$5:D$292,2,FALSE),_xlfn.TEXTBEFORE(VLOOKUP($F164,DECLARATIONS!C$5:D$292,2,FALSE)," "))))</f>
        <v/>
      </c>
      <c r="C164" s="133" t="str">
        <f>IF(ISNA(VLOOKUP($F164,DECLARATIONS!C$5:D$292,2,FALSE)),"",IF(VLOOKUP($F164,DECLARATIONS!C$5:D$292,2,FALSE)="","NOT DECLARED",IF(ISNA(_xlfn.TEXTAFTER(VLOOKUP($F164,DECLARATIONS!C$5:D$292,2,FALSE)," ")),VLOOKUP($F164,DECLARATIONS!C$5:D$292,2,FALSE),_xlfn.TEXTAFTER(VLOOKUP($F164,DECLARATIONS!C$5:D$292,2,FALSE)," "))))</f>
        <v/>
      </c>
      <c r="D164" s="133" t="str">
        <f>IF(ISNA(VLOOKUP($F164,DECLARATIONS!$C$5:$G$292,5,FALSE)),"",IF(VLOOKUP($F164,DECLARATIONS!$C$5:$G$292,5,FALSE)="","NOT DECLARED",VLOOKUP($F164,DECLARATIONS!$C$5:$G$292,5,FALSE)))</f>
        <v/>
      </c>
      <c r="E164" s="133" t="str">
        <f>IF(ISNA(VLOOKUP($F164,DECLARATIONS!$C$5:$F$292,4,FALSE)),"",IF(VLOOKUP($F164,DECLARATIONS!$C$5:$F$292,4,FALSE)="","NOT DECLARED",VLOOKUP($F164,DECLARATIONS!$C$5:$F$292,4,FALSE)&amp;LEFT(VLOOKUP($F164,DECLARATIONS!$C$5:$H$292,6,FALSE))))</f>
        <v/>
      </c>
      <c r="F164" s="35"/>
      <c r="G164" s="36"/>
      <c r="H164" s="12" t="str">
        <f>IF(ISNA(VLOOKUP(F164,DECLARATIONS!C$5:D$292,2,FALSE)),"",IF(VLOOKUP(F164,DECLARATIONS!C$5:D$292,2,FALSE)="","NOT DECLARED",VLOOKUP(F164,DECLARATIONS!C$5:D$292,2,FALSE)))</f>
        <v/>
      </c>
      <c r="I164" s="2">
        <f>IF(LOWER(LEFT(G164,1))="n",1,VLOOKUP(G164,ScoringTable!E$2:I$95,5))</f>
        <v>0</v>
      </c>
    </row>
    <row r="165" spans="1:9" ht="13" customHeight="1">
      <c r="A165" s="134" t="s">
        <v>50</v>
      </c>
      <c r="B165" s="133" t="str">
        <f>IF(ISNA(VLOOKUP($F165,DECLARATIONS!C$5:D$292,2,FALSE)),"",IF(VLOOKUP($F165,DECLARATIONS!C$5:D$292,2,FALSE)="","NOT DECLARED",IF(ISNA(_xlfn.TEXTBEFORE(VLOOKUP($F165,DECLARATIONS!C$5:D$292,2,FALSE)," ")),VLOOKUP($F165,DECLARATIONS!C$5:D$292,2,FALSE),_xlfn.TEXTBEFORE(VLOOKUP($F165,DECLARATIONS!C$5:D$292,2,FALSE)," "))))</f>
        <v/>
      </c>
      <c r="C165" s="133" t="str">
        <f>IF(ISNA(VLOOKUP($F165,DECLARATIONS!C$5:D$292,2,FALSE)),"",IF(VLOOKUP($F165,DECLARATIONS!C$5:D$292,2,FALSE)="","NOT DECLARED",IF(ISNA(_xlfn.TEXTAFTER(VLOOKUP($F165,DECLARATIONS!C$5:D$292,2,FALSE)," ")),VLOOKUP($F165,DECLARATIONS!C$5:D$292,2,FALSE),_xlfn.TEXTAFTER(VLOOKUP($F165,DECLARATIONS!C$5:D$292,2,FALSE)," "))))</f>
        <v/>
      </c>
      <c r="D165" s="133" t="str">
        <f>IF(ISNA(VLOOKUP($F165,DECLARATIONS!$C$5:$G$292,5,FALSE)),"",IF(VLOOKUP($F165,DECLARATIONS!$C$5:$G$292,5,FALSE)="","NOT DECLARED",VLOOKUP($F165,DECLARATIONS!$C$5:$G$292,5,FALSE)))</f>
        <v/>
      </c>
      <c r="E165" s="133" t="str">
        <f>IF(ISNA(VLOOKUP($F165,DECLARATIONS!$C$5:$F$292,4,FALSE)),"",IF(VLOOKUP($F165,DECLARATIONS!$C$5:$F$292,4,FALSE)="","NOT DECLARED",VLOOKUP($F165,DECLARATIONS!$C$5:$F$292,4,FALSE)&amp;LEFT(VLOOKUP($F165,DECLARATIONS!$C$5:$H$292,6,FALSE))))</f>
        <v/>
      </c>
      <c r="F165" s="35"/>
      <c r="G165" s="36"/>
      <c r="H165" s="12" t="str">
        <f>IF(ISNA(VLOOKUP(F165,DECLARATIONS!C$5:D$292,2,FALSE)),"",IF(VLOOKUP(F165,DECLARATIONS!C$5:D$292,2,FALSE)="","NOT DECLARED",VLOOKUP(F165,DECLARATIONS!C$5:D$292,2,FALSE)))</f>
        <v/>
      </c>
      <c r="I165" s="2">
        <f>IF(LOWER(LEFT(G165,1))="n",1,VLOOKUP(G165,ScoringTable!E$2:I$95,5))</f>
        <v>0</v>
      </c>
    </row>
    <row r="166" spans="1:9" ht="13" customHeight="1">
      <c r="A166" s="134" t="s">
        <v>50</v>
      </c>
      <c r="B166" s="133" t="str">
        <f>IF(ISNA(VLOOKUP($F166,DECLARATIONS!C$5:D$292,2,FALSE)),"",IF(VLOOKUP($F166,DECLARATIONS!C$5:D$292,2,FALSE)="","NOT DECLARED",IF(ISNA(_xlfn.TEXTBEFORE(VLOOKUP($F166,DECLARATIONS!C$5:D$292,2,FALSE)," ")),VLOOKUP($F166,DECLARATIONS!C$5:D$292,2,FALSE),_xlfn.TEXTBEFORE(VLOOKUP($F166,DECLARATIONS!C$5:D$292,2,FALSE)," "))))</f>
        <v/>
      </c>
      <c r="C166" s="133" t="str">
        <f>IF(ISNA(VLOOKUP($F166,DECLARATIONS!C$5:D$292,2,FALSE)),"",IF(VLOOKUP($F166,DECLARATIONS!C$5:D$292,2,FALSE)="","NOT DECLARED",IF(ISNA(_xlfn.TEXTAFTER(VLOOKUP($F166,DECLARATIONS!C$5:D$292,2,FALSE)," ")),VLOOKUP($F166,DECLARATIONS!C$5:D$292,2,FALSE),_xlfn.TEXTAFTER(VLOOKUP($F166,DECLARATIONS!C$5:D$292,2,FALSE)," "))))</f>
        <v/>
      </c>
      <c r="D166" s="133" t="str">
        <f>IF(ISNA(VLOOKUP($F166,DECLARATIONS!$C$5:$G$292,5,FALSE)),"",IF(VLOOKUP($F166,DECLARATIONS!$C$5:$G$292,5,FALSE)="","NOT DECLARED",VLOOKUP($F166,DECLARATIONS!$C$5:$G$292,5,FALSE)))</f>
        <v/>
      </c>
      <c r="E166" s="133" t="str">
        <f>IF(ISNA(VLOOKUP($F166,DECLARATIONS!$C$5:$F$292,4,FALSE)),"",IF(VLOOKUP($F166,DECLARATIONS!$C$5:$F$292,4,FALSE)="","NOT DECLARED",VLOOKUP($F166,DECLARATIONS!$C$5:$F$292,4,FALSE)&amp;LEFT(VLOOKUP($F166,DECLARATIONS!$C$5:$H$292,6,FALSE))))</f>
        <v/>
      </c>
      <c r="F166" s="35"/>
      <c r="G166" s="36"/>
      <c r="H166" s="12" t="str">
        <f>IF(ISNA(VLOOKUP(F166,DECLARATIONS!C$5:D$292,2,FALSE)),"",IF(VLOOKUP(F166,DECLARATIONS!C$5:D$292,2,FALSE)="","NOT DECLARED",VLOOKUP(F166,DECLARATIONS!C$5:D$292,2,FALSE)))</f>
        <v/>
      </c>
      <c r="I166" s="2">
        <f>IF(LOWER(LEFT(G166,1))="n",1,VLOOKUP(G166,ScoringTable!E$2:I$95,5))</f>
        <v>0</v>
      </c>
    </row>
    <row r="167" spans="1:9" ht="13" customHeight="1">
      <c r="A167" s="134" t="s">
        <v>50</v>
      </c>
      <c r="B167" s="133" t="str">
        <f>IF(ISNA(VLOOKUP($F167,DECLARATIONS!C$5:D$292,2,FALSE)),"",IF(VLOOKUP($F167,DECLARATIONS!C$5:D$292,2,FALSE)="","NOT DECLARED",IF(ISNA(_xlfn.TEXTBEFORE(VLOOKUP($F167,DECLARATIONS!C$5:D$292,2,FALSE)," ")),VLOOKUP($F167,DECLARATIONS!C$5:D$292,2,FALSE),_xlfn.TEXTBEFORE(VLOOKUP($F167,DECLARATIONS!C$5:D$292,2,FALSE)," "))))</f>
        <v/>
      </c>
      <c r="C167" s="133" t="str">
        <f>IF(ISNA(VLOOKUP($F167,DECLARATIONS!C$5:D$292,2,FALSE)),"",IF(VLOOKUP($F167,DECLARATIONS!C$5:D$292,2,FALSE)="","NOT DECLARED",IF(ISNA(_xlfn.TEXTAFTER(VLOOKUP($F167,DECLARATIONS!C$5:D$292,2,FALSE)," ")),VLOOKUP($F167,DECLARATIONS!C$5:D$292,2,FALSE),_xlfn.TEXTAFTER(VLOOKUP($F167,DECLARATIONS!C$5:D$292,2,FALSE)," "))))</f>
        <v/>
      </c>
      <c r="D167" s="133" t="str">
        <f>IF(ISNA(VLOOKUP($F167,DECLARATIONS!$C$5:$G$292,5,FALSE)),"",IF(VLOOKUP($F167,DECLARATIONS!$C$5:$G$292,5,FALSE)="","NOT DECLARED",VLOOKUP($F167,DECLARATIONS!$C$5:$G$292,5,FALSE)))</f>
        <v/>
      </c>
      <c r="E167" s="133" t="str">
        <f>IF(ISNA(VLOOKUP($F167,DECLARATIONS!$C$5:$F$292,4,FALSE)),"",IF(VLOOKUP($F167,DECLARATIONS!$C$5:$F$292,4,FALSE)="","NOT DECLARED",VLOOKUP($F167,DECLARATIONS!$C$5:$F$292,4,FALSE)&amp;LEFT(VLOOKUP($F167,DECLARATIONS!$C$5:$H$292,6,FALSE))))</f>
        <v/>
      </c>
      <c r="F167" s="35"/>
      <c r="G167" s="36"/>
      <c r="H167" s="12" t="str">
        <f>IF(ISNA(VLOOKUP(F167,DECLARATIONS!C$5:D$292,2,FALSE)),"",IF(VLOOKUP(F167,DECLARATIONS!C$5:D$292,2,FALSE)="","NOT DECLARED",VLOOKUP(F167,DECLARATIONS!C$5:D$292,2,FALSE)))</f>
        <v/>
      </c>
      <c r="I167" s="2">
        <f>IF(LOWER(LEFT(G167,1))="n",1,VLOOKUP(G167,ScoringTable!E$2:I$95,5))</f>
        <v>0</v>
      </c>
    </row>
    <row r="168" spans="1:9" ht="13" customHeight="1">
      <c r="A168" s="134" t="s">
        <v>50</v>
      </c>
      <c r="B168" s="133" t="str">
        <f>IF(ISNA(VLOOKUP($F168,DECLARATIONS!C$5:D$292,2,FALSE)),"",IF(VLOOKUP($F168,DECLARATIONS!C$5:D$292,2,FALSE)="","NOT DECLARED",IF(ISNA(_xlfn.TEXTBEFORE(VLOOKUP($F168,DECLARATIONS!C$5:D$292,2,FALSE)," ")),VLOOKUP($F168,DECLARATIONS!C$5:D$292,2,FALSE),_xlfn.TEXTBEFORE(VLOOKUP($F168,DECLARATIONS!C$5:D$292,2,FALSE)," "))))</f>
        <v/>
      </c>
      <c r="C168" s="133" t="str">
        <f>IF(ISNA(VLOOKUP($F168,DECLARATIONS!C$5:D$292,2,FALSE)),"",IF(VLOOKUP($F168,DECLARATIONS!C$5:D$292,2,FALSE)="","NOT DECLARED",IF(ISNA(_xlfn.TEXTAFTER(VLOOKUP($F168,DECLARATIONS!C$5:D$292,2,FALSE)," ")),VLOOKUP($F168,DECLARATIONS!C$5:D$292,2,FALSE),_xlfn.TEXTAFTER(VLOOKUP($F168,DECLARATIONS!C$5:D$292,2,FALSE)," "))))</f>
        <v/>
      </c>
      <c r="D168" s="133" t="str">
        <f>IF(ISNA(VLOOKUP($F168,DECLARATIONS!$C$5:$G$292,5,FALSE)),"",IF(VLOOKUP($F168,DECLARATIONS!$C$5:$G$292,5,FALSE)="","NOT DECLARED",VLOOKUP($F168,DECLARATIONS!$C$5:$G$292,5,FALSE)))</f>
        <v/>
      </c>
      <c r="E168" s="133" t="str">
        <f>IF(ISNA(VLOOKUP($F168,DECLARATIONS!$C$5:$F$292,4,FALSE)),"",IF(VLOOKUP($F168,DECLARATIONS!$C$5:$F$292,4,FALSE)="","NOT DECLARED",VLOOKUP($F168,DECLARATIONS!$C$5:$F$292,4,FALSE)&amp;LEFT(VLOOKUP($F168,DECLARATIONS!$C$5:$H$292,6,FALSE))))</f>
        <v/>
      </c>
      <c r="F168" s="35"/>
      <c r="G168" s="36"/>
      <c r="H168" s="12" t="str">
        <f>IF(ISNA(VLOOKUP(F168,DECLARATIONS!C$5:D$292,2,FALSE)),"",IF(VLOOKUP(F168,DECLARATIONS!C$5:D$292,2,FALSE)="","NOT DECLARED",VLOOKUP(F168,DECLARATIONS!C$5:D$292,2,FALSE)))</f>
        <v/>
      </c>
      <c r="I168" s="2">
        <f>IF(LOWER(LEFT(G168,1))="n",1,VLOOKUP(G168,ScoringTable!E$2:I$95,5))</f>
        <v>0</v>
      </c>
    </row>
    <row r="169" spans="1:9" ht="13" customHeight="1">
      <c r="A169" s="134" t="s">
        <v>50</v>
      </c>
      <c r="B169" s="133" t="str">
        <f>IF(ISNA(VLOOKUP($F169,DECLARATIONS!C$5:D$292,2,FALSE)),"",IF(VLOOKUP($F169,DECLARATIONS!C$5:D$292,2,FALSE)="","NOT DECLARED",IF(ISNA(_xlfn.TEXTBEFORE(VLOOKUP($F169,DECLARATIONS!C$5:D$292,2,FALSE)," ")),VLOOKUP($F169,DECLARATIONS!C$5:D$292,2,FALSE),_xlfn.TEXTBEFORE(VLOOKUP($F169,DECLARATIONS!C$5:D$292,2,FALSE)," "))))</f>
        <v/>
      </c>
      <c r="C169" s="133" t="str">
        <f>IF(ISNA(VLOOKUP($F169,DECLARATIONS!C$5:D$292,2,FALSE)),"",IF(VLOOKUP($F169,DECLARATIONS!C$5:D$292,2,FALSE)="","NOT DECLARED",IF(ISNA(_xlfn.TEXTAFTER(VLOOKUP($F169,DECLARATIONS!C$5:D$292,2,FALSE)," ")),VLOOKUP($F169,DECLARATIONS!C$5:D$292,2,FALSE),_xlfn.TEXTAFTER(VLOOKUP($F169,DECLARATIONS!C$5:D$292,2,FALSE)," "))))</f>
        <v/>
      </c>
      <c r="D169" s="133" t="str">
        <f>IF(ISNA(VLOOKUP($F169,DECLARATIONS!$C$5:$G$292,5,FALSE)),"",IF(VLOOKUP($F169,DECLARATIONS!$C$5:$G$292,5,FALSE)="","NOT DECLARED",VLOOKUP($F169,DECLARATIONS!$C$5:$G$292,5,FALSE)))</f>
        <v/>
      </c>
      <c r="E169" s="133" t="str">
        <f>IF(ISNA(VLOOKUP($F169,DECLARATIONS!$C$5:$F$292,4,FALSE)),"",IF(VLOOKUP($F169,DECLARATIONS!$C$5:$F$292,4,FALSE)="","NOT DECLARED",VLOOKUP($F169,DECLARATIONS!$C$5:$F$292,4,FALSE)&amp;LEFT(VLOOKUP($F169,DECLARATIONS!$C$5:$H$292,6,FALSE))))</f>
        <v/>
      </c>
      <c r="F169" s="35"/>
      <c r="G169" s="36"/>
      <c r="H169" s="12" t="str">
        <f>IF(ISNA(VLOOKUP(F169,DECLARATIONS!C$5:D$292,2,FALSE)),"",IF(VLOOKUP(F169,DECLARATIONS!C$5:D$292,2,FALSE)="","NOT DECLARED",VLOOKUP(F169,DECLARATIONS!C$5:D$292,2,FALSE)))</f>
        <v/>
      </c>
      <c r="I169" s="2">
        <f>IF(LOWER(LEFT(G169,1))="n",1,VLOOKUP(G169,ScoringTable!E$2:I$95,5))</f>
        <v>0</v>
      </c>
    </row>
    <row r="170" spans="1:9" ht="13" customHeight="1">
      <c r="A170" s="134" t="s">
        <v>50</v>
      </c>
      <c r="B170" s="133" t="str">
        <f>IF(ISNA(VLOOKUP($F170,DECLARATIONS!C$5:D$292,2,FALSE)),"",IF(VLOOKUP($F170,DECLARATIONS!C$5:D$292,2,FALSE)="","NOT DECLARED",IF(ISNA(_xlfn.TEXTBEFORE(VLOOKUP($F170,DECLARATIONS!C$5:D$292,2,FALSE)," ")),VLOOKUP($F170,DECLARATIONS!C$5:D$292,2,FALSE),_xlfn.TEXTBEFORE(VLOOKUP($F170,DECLARATIONS!C$5:D$292,2,FALSE)," "))))</f>
        <v/>
      </c>
      <c r="C170" s="133" t="str">
        <f>IF(ISNA(VLOOKUP($F170,DECLARATIONS!C$5:D$292,2,FALSE)),"",IF(VLOOKUP($F170,DECLARATIONS!C$5:D$292,2,FALSE)="","NOT DECLARED",IF(ISNA(_xlfn.TEXTAFTER(VLOOKUP($F170,DECLARATIONS!C$5:D$292,2,FALSE)," ")),VLOOKUP($F170,DECLARATIONS!C$5:D$292,2,FALSE),_xlfn.TEXTAFTER(VLOOKUP($F170,DECLARATIONS!C$5:D$292,2,FALSE)," "))))</f>
        <v/>
      </c>
      <c r="D170" s="133" t="str">
        <f>IF(ISNA(VLOOKUP($F170,DECLARATIONS!$C$5:$G$292,5,FALSE)),"",IF(VLOOKUP($F170,DECLARATIONS!$C$5:$G$292,5,FALSE)="","NOT DECLARED",VLOOKUP($F170,DECLARATIONS!$C$5:$G$292,5,FALSE)))</f>
        <v/>
      </c>
      <c r="E170" s="133" t="str">
        <f>IF(ISNA(VLOOKUP($F170,DECLARATIONS!$C$5:$F$292,4,FALSE)),"",IF(VLOOKUP($F170,DECLARATIONS!$C$5:$F$292,4,FALSE)="","NOT DECLARED",VLOOKUP($F170,DECLARATIONS!$C$5:$F$292,4,FALSE)&amp;LEFT(VLOOKUP($F170,DECLARATIONS!$C$5:$H$292,6,FALSE))))</f>
        <v/>
      </c>
      <c r="F170" s="35"/>
      <c r="G170" s="36"/>
      <c r="H170" s="12" t="str">
        <f>IF(ISNA(VLOOKUP(F170,DECLARATIONS!C$5:D$292,2,FALSE)),"",IF(VLOOKUP(F170,DECLARATIONS!C$5:D$292,2,FALSE)="","NOT DECLARED",VLOOKUP(F170,DECLARATIONS!C$5:D$292,2,FALSE)))</f>
        <v/>
      </c>
      <c r="I170" s="2">
        <f>IF(LOWER(LEFT(G170,1))="n",1,VLOOKUP(G170,ScoringTable!E$2:I$95,5))</f>
        <v>0</v>
      </c>
    </row>
    <row r="171" spans="1:9" ht="13" customHeight="1">
      <c r="A171" s="134" t="s">
        <v>50</v>
      </c>
      <c r="B171" s="133" t="str">
        <f>IF(ISNA(VLOOKUP($F171,DECLARATIONS!C$5:D$292,2,FALSE)),"",IF(VLOOKUP($F171,DECLARATIONS!C$5:D$292,2,FALSE)="","NOT DECLARED",IF(ISNA(_xlfn.TEXTBEFORE(VLOOKUP($F171,DECLARATIONS!C$5:D$292,2,FALSE)," ")),VLOOKUP($F171,DECLARATIONS!C$5:D$292,2,FALSE),_xlfn.TEXTBEFORE(VLOOKUP($F171,DECLARATIONS!C$5:D$292,2,FALSE)," "))))</f>
        <v/>
      </c>
      <c r="C171" s="133" t="str">
        <f>IF(ISNA(VLOOKUP($F171,DECLARATIONS!C$5:D$292,2,FALSE)),"",IF(VLOOKUP($F171,DECLARATIONS!C$5:D$292,2,FALSE)="","NOT DECLARED",IF(ISNA(_xlfn.TEXTAFTER(VLOOKUP($F171,DECLARATIONS!C$5:D$292,2,FALSE)," ")),VLOOKUP($F171,DECLARATIONS!C$5:D$292,2,FALSE),_xlfn.TEXTAFTER(VLOOKUP($F171,DECLARATIONS!C$5:D$292,2,FALSE)," "))))</f>
        <v/>
      </c>
      <c r="D171" s="133" t="str">
        <f>IF(ISNA(VLOOKUP($F171,DECLARATIONS!$C$5:$G$292,5,FALSE)),"",IF(VLOOKUP($F171,DECLARATIONS!$C$5:$G$292,5,FALSE)="","NOT DECLARED",VLOOKUP($F171,DECLARATIONS!$C$5:$G$292,5,FALSE)))</f>
        <v/>
      </c>
      <c r="E171" s="133" t="str">
        <f>IF(ISNA(VLOOKUP($F171,DECLARATIONS!$C$5:$F$292,4,FALSE)),"",IF(VLOOKUP($F171,DECLARATIONS!$C$5:$F$292,4,FALSE)="","NOT DECLARED",VLOOKUP($F171,DECLARATIONS!$C$5:$F$292,4,FALSE)&amp;LEFT(VLOOKUP($F171,DECLARATIONS!$C$5:$H$292,6,FALSE))))</f>
        <v/>
      </c>
      <c r="F171" s="35"/>
      <c r="G171" s="36"/>
      <c r="H171" s="12" t="str">
        <f>IF(ISNA(VLOOKUP(F171,DECLARATIONS!C$5:D$292,2,FALSE)),"",IF(VLOOKUP(F171,DECLARATIONS!C$5:D$292,2,FALSE)="","NOT DECLARED",VLOOKUP(F171,DECLARATIONS!C$5:D$292,2,FALSE)))</f>
        <v/>
      </c>
      <c r="I171" s="2">
        <f>IF(LOWER(LEFT(G171,1))="n",1,VLOOKUP(G171,ScoringTable!E$2:I$95,5))</f>
        <v>0</v>
      </c>
    </row>
    <row r="172" spans="1:9" ht="13" customHeight="1">
      <c r="A172" s="134" t="s">
        <v>50</v>
      </c>
      <c r="B172" s="133" t="str">
        <f>IF(ISNA(VLOOKUP($F172,DECLARATIONS!C$5:D$292,2,FALSE)),"",IF(VLOOKUP($F172,DECLARATIONS!C$5:D$292,2,FALSE)="","NOT DECLARED",IF(ISNA(_xlfn.TEXTBEFORE(VLOOKUP($F172,DECLARATIONS!C$5:D$292,2,FALSE)," ")),VLOOKUP($F172,DECLARATIONS!C$5:D$292,2,FALSE),_xlfn.TEXTBEFORE(VLOOKUP($F172,DECLARATIONS!C$5:D$292,2,FALSE)," "))))</f>
        <v/>
      </c>
      <c r="C172" s="133" t="str">
        <f>IF(ISNA(VLOOKUP($F172,DECLARATIONS!C$5:D$292,2,FALSE)),"",IF(VLOOKUP($F172,DECLARATIONS!C$5:D$292,2,FALSE)="","NOT DECLARED",IF(ISNA(_xlfn.TEXTAFTER(VLOOKUP($F172,DECLARATIONS!C$5:D$292,2,FALSE)," ")),VLOOKUP($F172,DECLARATIONS!C$5:D$292,2,FALSE),_xlfn.TEXTAFTER(VLOOKUP($F172,DECLARATIONS!C$5:D$292,2,FALSE)," "))))</f>
        <v/>
      </c>
      <c r="D172" s="133" t="str">
        <f>IF(ISNA(VLOOKUP($F172,DECLARATIONS!$C$5:$G$292,5,FALSE)),"",IF(VLOOKUP($F172,DECLARATIONS!$C$5:$G$292,5,FALSE)="","NOT DECLARED",VLOOKUP($F172,DECLARATIONS!$C$5:$G$292,5,FALSE)))</f>
        <v/>
      </c>
      <c r="E172" s="133" t="str">
        <f>IF(ISNA(VLOOKUP($F172,DECLARATIONS!$C$5:$F$292,4,FALSE)),"",IF(VLOOKUP($F172,DECLARATIONS!$C$5:$F$292,4,FALSE)="","NOT DECLARED",VLOOKUP($F172,DECLARATIONS!$C$5:$F$292,4,FALSE)&amp;LEFT(VLOOKUP($F172,DECLARATIONS!$C$5:$H$292,6,FALSE))))</f>
        <v/>
      </c>
      <c r="F172" s="35"/>
      <c r="G172" s="36"/>
      <c r="H172" s="12" t="str">
        <f>IF(ISNA(VLOOKUP(F172,DECLARATIONS!C$5:D$292,2,FALSE)),"",IF(VLOOKUP(F172,DECLARATIONS!C$5:D$292,2,FALSE)="","NOT DECLARED",VLOOKUP(F172,DECLARATIONS!C$5:D$292,2,FALSE)))</f>
        <v/>
      </c>
      <c r="I172" s="2">
        <f>IF(LOWER(LEFT(G172,1))="n",1,VLOOKUP(G172,ScoringTable!E$2:I$95,5))</f>
        <v>0</v>
      </c>
    </row>
    <row r="173" spans="1:9" ht="13" customHeight="1">
      <c r="A173" s="134" t="s">
        <v>50</v>
      </c>
      <c r="B173" s="133" t="str">
        <f>IF(ISNA(VLOOKUP($F173,DECLARATIONS!C$5:D$292,2,FALSE)),"",IF(VLOOKUP($F173,DECLARATIONS!C$5:D$292,2,FALSE)="","NOT DECLARED",IF(ISNA(_xlfn.TEXTBEFORE(VLOOKUP($F173,DECLARATIONS!C$5:D$292,2,FALSE)," ")),VLOOKUP($F173,DECLARATIONS!C$5:D$292,2,FALSE),_xlfn.TEXTBEFORE(VLOOKUP($F173,DECLARATIONS!C$5:D$292,2,FALSE)," "))))</f>
        <v/>
      </c>
      <c r="C173" s="133" t="str">
        <f>IF(ISNA(VLOOKUP($F173,DECLARATIONS!C$5:D$292,2,FALSE)),"",IF(VLOOKUP($F173,DECLARATIONS!C$5:D$292,2,FALSE)="","NOT DECLARED",IF(ISNA(_xlfn.TEXTAFTER(VLOOKUP($F173,DECLARATIONS!C$5:D$292,2,FALSE)," ")),VLOOKUP($F173,DECLARATIONS!C$5:D$292,2,FALSE),_xlfn.TEXTAFTER(VLOOKUP($F173,DECLARATIONS!C$5:D$292,2,FALSE)," "))))</f>
        <v/>
      </c>
      <c r="D173" s="133" t="str">
        <f>IF(ISNA(VLOOKUP($F173,DECLARATIONS!$C$5:$G$292,5,FALSE)),"",IF(VLOOKUP($F173,DECLARATIONS!$C$5:$G$292,5,FALSE)="","NOT DECLARED",VLOOKUP($F173,DECLARATIONS!$C$5:$G$292,5,FALSE)))</f>
        <v/>
      </c>
      <c r="E173" s="133" t="str">
        <f>IF(ISNA(VLOOKUP($F173,DECLARATIONS!$C$5:$F$292,4,FALSE)),"",IF(VLOOKUP($F173,DECLARATIONS!$C$5:$F$292,4,FALSE)="","NOT DECLARED",VLOOKUP($F173,DECLARATIONS!$C$5:$F$292,4,FALSE)&amp;LEFT(VLOOKUP($F173,DECLARATIONS!$C$5:$H$292,6,FALSE))))</f>
        <v/>
      </c>
      <c r="F173" s="35"/>
      <c r="G173" s="36"/>
      <c r="H173" s="12" t="str">
        <f>IF(ISNA(VLOOKUP(F173,DECLARATIONS!C$5:D$292,2,FALSE)),"",IF(VLOOKUP(F173,DECLARATIONS!C$5:D$292,2,FALSE)="","NOT DECLARED",VLOOKUP(F173,DECLARATIONS!C$5:D$292,2,FALSE)))</f>
        <v/>
      </c>
      <c r="I173" s="2">
        <f>IF(LOWER(LEFT(G173,1))="n",1,VLOOKUP(G173,ScoringTable!E$2:I$95,5))</f>
        <v>0</v>
      </c>
    </row>
    <row r="174" spans="1:9" ht="13" customHeight="1">
      <c r="A174" s="134" t="s">
        <v>50</v>
      </c>
      <c r="B174" s="133" t="str">
        <f>IF(ISNA(VLOOKUP($F174,DECLARATIONS!C$5:D$292,2,FALSE)),"",IF(VLOOKUP($F174,DECLARATIONS!C$5:D$292,2,FALSE)="","NOT DECLARED",IF(ISNA(_xlfn.TEXTBEFORE(VLOOKUP($F174,DECLARATIONS!C$5:D$292,2,FALSE)," ")),VLOOKUP($F174,DECLARATIONS!C$5:D$292,2,FALSE),_xlfn.TEXTBEFORE(VLOOKUP($F174,DECLARATIONS!C$5:D$292,2,FALSE)," "))))</f>
        <v/>
      </c>
      <c r="C174" s="133" t="str">
        <f>IF(ISNA(VLOOKUP($F174,DECLARATIONS!C$5:D$292,2,FALSE)),"",IF(VLOOKUP($F174,DECLARATIONS!C$5:D$292,2,FALSE)="","NOT DECLARED",IF(ISNA(_xlfn.TEXTAFTER(VLOOKUP($F174,DECLARATIONS!C$5:D$292,2,FALSE)," ")),VLOOKUP($F174,DECLARATIONS!C$5:D$292,2,FALSE),_xlfn.TEXTAFTER(VLOOKUP($F174,DECLARATIONS!C$5:D$292,2,FALSE)," "))))</f>
        <v/>
      </c>
      <c r="D174" s="133" t="str">
        <f>IF(ISNA(VLOOKUP($F174,DECLARATIONS!$C$5:$G$292,5,FALSE)),"",IF(VLOOKUP($F174,DECLARATIONS!$C$5:$G$292,5,FALSE)="","NOT DECLARED",VLOOKUP($F174,DECLARATIONS!$C$5:$G$292,5,FALSE)))</f>
        <v/>
      </c>
      <c r="E174" s="133" t="str">
        <f>IF(ISNA(VLOOKUP($F174,DECLARATIONS!$C$5:$F$292,4,FALSE)),"",IF(VLOOKUP($F174,DECLARATIONS!$C$5:$F$292,4,FALSE)="","NOT DECLARED",VLOOKUP($F174,DECLARATIONS!$C$5:$F$292,4,FALSE)&amp;LEFT(VLOOKUP($F174,DECLARATIONS!$C$5:$H$292,6,FALSE))))</f>
        <v/>
      </c>
      <c r="F174" s="35"/>
      <c r="G174" s="36"/>
      <c r="H174" s="12" t="str">
        <f>IF(ISNA(VLOOKUP(F174,DECLARATIONS!C$5:D$292,2,FALSE)),"",IF(VLOOKUP(F174,DECLARATIONS!C$5:D$292,2,FALSE)="","NOT DECLARED",VLOOKUP(F174,DECLARATIONS!C$5:D$292,2,FALSE)))</f>
        <v/>
      </c>
      <c r="I174" s="2">
        <f>IF(LOWER(LEFT(G174,1))="n",1,VLOOKUP(G174,ScoringTable!E$2:I$95,5))</f>
        <v>0</v>
      </c>
    </row>
    <row r="175" spans="1:9" ht="13" customHeight="1">
      <c r="A175" s="134" t="s">
        <v>50</v>
      </c>
      <c r="B175" s="133" t="str">
        <f>IF(ISNA(VLOOKUP($F175,DECLARATIONS!C$5:D$292,2,FALSE)),"",IF(VLOOKUP($F175,DECLARATIONS!C$5:D$292,2,FALSE)="","NOT DECLARED",IF(ISNA(_xlfn.TEXTBEFORE(VLOOKUP($F175,DECLARATIONS!C$5:D$292,2,FALSE)," ")),VLOOKUP($F175,DECLARATIONS!C$5:D$292,2,FALSE),_xlfn.TEXTBEFORE(VLOOKUP($F175,DECLARATIONS!C$5:D$292,2,FALSE)," "))))</f>
        <v/>
      </c>
      <c r="C175" s="133" t="str">
        <f>IF(ISNA(VLOOKUP($F175,DECLARATIONS!C$5:D$292,2,FALSE)),"",IF(VLOOKUP($F175,DECLARATIONS!C$5:D$292,2,FALSE)="","NOT DECLARED",IF(ISNA(_xlfn.TEXTAFTER(VLOOKUP($F175,DECLARATIONS!C$5:D$292,2,FALSE)," ")),VLOOKUP($F175,DECLARATIONS!C$5:D$292,2,FALSE),_xlfn.TEXTAFTER(VLOOKUP($F175,DECLARATIONS!C$5:D$292,2,FALSE)," "))))</f>
        <v/>
      </c>
      <c r="D175" s="133" t="str">
        <f>IF(ISNA(VLOOKUP($F175,DECLARATIONS!$C$5:$G$292,5,FALSE)),"",IF(VLOOKUP($F175,DECLARATIONS!$C$5:$G$292,5,FALSE)="","NOT DECLARED",VLOOKUP($F175,DECLARATIONS!$C$5:$G$292,5,FALSE)))</f>
        <v/>
      </c>
      <c r="E175" s="133" t="str">
        <f>IF(ISNA(VLOOKUP($F175,DECLARATIONS!$C$5:$F$292,4,FALSE)),"",IF(VLOOKUP($F175,DECLARATIONS!$C$5:$F$292,4,FALSE)="","NOT DECLARED",VLOOKUP($F175,DECLARATIONS!$C$5:$F$292,4,FALSE)&amp;LEFT(VLOOKUP($F175,DECLARATIONS!$C$5:$H$292,6,FALSE))))</f>
        <v/>
      </c>
      <c r="F175" s="35"/>
      <c r="G175" s="36"/>
      <c r="H175" s="12" t="str">
        <f>IF(ISNA(VLOOKUP(F175,DECLARATIONS!C$5:D$292,2,FALSE)),"",IF(VLOOKUP(F175,DECLARATIONS!C$5:D$292,2,FALSE)="","NOT DECLARED",VLOOKUP(F175,DECLARATIONS!C$5:D$292,2,FALSE)))</f>
        <v/>
      </c>
      <c r="I175" s="2">
        <f>IF(LOWER(LEFT(G175,1))="n",1,VLOOKUP(G175,ScoringTable!E$2:I$95,5))</f>
        <v>0</v>
      </c>
    </row>
    <row r="176" spans="1:9" ht="13" customHeight="1">
      <c r="A176" s="134" t="s">
        <v>50</v>
      </c>
      <c r="B176" s="133" t="str">
        <f>IF(ISNA(VLOOKUP($F176,DECLARATIONS!C$5:D$292,2,FALSE)),"",IF(VLOOKUP($F176,DECLARATIONS!C$5:D$292,2,FALSE)="","NOT DECLARED",IF(ISNA(_xlfn.TEXTBEFORE(VLOOKUP($F176,DECLARATIONS!C$5:D$292,2,FALSE)," ")),VLOOKUP($F176,DECLARATIONS!C$5:D$292,2,FALSE),_xlfn.TEXTBEFORE(VLOOKUP($F176,DECLARATIONS!C$5:D$292,2,FALSE)," "))))</f>
        <v/>
      </c>
      <c r="C176" s="133" t="str">
        <f>IF(ISNA(VLOOKUP($F176,DECLARATIONS!C$5:D$292,2,FALSE)),"",IF(VLOOKUP($F176,DECLARATIONS!C$5:D$292,2,FALSE)="","NOT DECLARED",IF(ISNA(_xlfn.TEXTAFTER(VLOOKUP($F176,DECLARATIONS!C$5:D$292,2,FALSE)," ")),VLOOKUP($F176,DECLARATIONS!C$5:D$292,2,FALSE),_xlfn.TEXTAFTER(VLOOKUP($F176,DECLARATIONS!C$5:D$292,2,FALSE)," "))))</f>
        <v/>
      </c>
      <c r="D176" s="133" t="str">
        <f>IF(ISNA(VLOOKUP($F176,DECLARATIONS!$C$5:$G$292,5,FALSE)),"",IF(VLOOKUP($F176,DECLARATIONS!$C$5:$G$292,5,FALSE)="","NOT DECLARED",VLOOKUP($F176,DECLARATIONS!$C$5:$G$292,5,FALSE)))</f>
        <v/>
      </c>
      <c r="E176" s="133" t="str">
        <f>IF(ISNA(VLOOKUP($F176,DECLARATIONS!$C$5:$F$292,4,FALSE)),"",IF(VLOOKUP($F176,DECLARATIONS!$C$5:$F$292,4,FALSE)="","NOT DECLARED",VLOOKUP($F176,DECLARATIONS!$C$5:$F$292,4,FALSE)&amp;LEFT(VLOOKUP($F176,DECLARATIONS!$C$5:$H$292,6,FALSE))))</f>
        <v/>
      </c>
      <c r="F176" s="35"/>
      <c r="G176" s="36"/>
      <c r="H176" s="12" t="str">
        <f>IF(ISNA(VLOOKUP(F176,DECLARATIONS!C$5:D$292,2,FALSE)),"",IF(VLOOKUP(F176,DECLARATIONS!C$5:D$292,2,FALSE)="","NOT DECLARED",VLOOKUP(F176,DECLARATIONS!C$5:D$292,2,FALSE)))</f>
        <v/>
      </c>
      <c r="I176" s="2">
        <f>IF(LOWER(LEFT(G176,1))="n",1,VLOOKUP(G176,ScoringTable!E$2:I$95,5))</f>
        <v>0</v>
      </c>
    </row>
    <row r="177" spans="1:9" ht="13" customHeight="1">
      <c r="A177" s="134" t="s">
        <v>50</v>
      </c>
      <c r="B177" s="133" t="str">
        <f>IF(ISNA(VLOOKUP($F177,DECLARATIONS!C$5:D$292,2,FALSE)),"",IF(VLOOKUP($F177,DECLARATIONS!C$5:D$292,2,FALSE)="","NOT DECLARED",IF(ISNA(_xlfn.TEXTBEFORE(VLOOKUP($F177,DECLARATIONS!C$5:D$292,2,FALSE)," ")),VLOOKUP($F177,DECLARATIONS!C$5:D$292,2,FALSE),_xlfn.TEXTBEFORE(VLOOKUP($F177,DECLARATIONS!C$5:D$292,2,FALSE)," "))))</f>
        <v/>
      </c>
      <c r="C177" s="133" t="str">
        <f>IF(ISNA(VLOOKUP($F177,DECLARATIONS!C$5:D$292,2,FALSE)),"",IF(VLOOKUP($F177,DECLARATIONS!C$5:D$292,2,FALSE)="","NOT DECLARED",IF(ISNA(_xlfn.TEXTAFTER(VLOOKUP($F177,DECLARATIONS!C$5:D$292,2,FALSE)," ")),VLOOKUP($F177,DECLARATIONS!C$5:D$292,2,FALSE),_xlfn.TEXTAFTER(VLOOKUP($F177,DECLARATIONS!C$5:D$292,2,FALSE)," "))))</f>
        <v/>
      </c>
      <c r="D177" s="133" t="str">
        <f>IF(ISNA(VLOOKUP($F177,DECLARATIONS!$C$5:$G$292,5,FALSE)),"",IF(VLOOKUP($F177,DECLARATIONS!$C$5:$G$292,5,FALSE)="","NOT DECLARED",VLOOKUP($F177,DECLARATIONS!$C$5:$G$292,5,FALSE)))</f>
        <v/>
      </c>
      <c r="E177" s="133" t="str">
        <f>IF(ISNA(VLOOKUP($F177,DECLARATIONS!$C$5:$F$292,4,FALSE)),"",IF(VLOOKUP($F177,DECLARATIONS!$C$5:$F$292,4,FALSE)="","NOT DECLARED",VLOOKUP($F177,DECLARATIONS!$C$5:$F$292,4,FALSE)&amp;LEFT(VLOOKUP($F177,DECLARATIONS!$C$5:$H$292,6,FALSE))))</f>
        <v/>
      </c>
      <c r="F177" s="35"/>
      <c r="G177" s="36"/>
      <c r="H177" s="12" t="str">
        <f>IF(ISNA(VLOOKUP(F177,DECLARATIONS!C$5:D$292,2,FALSE)),"",IF(VLOOKUP(F177,DECLARATIONS!C$5:D$292,2,FALSE)="","NOT DECLARED",VLOOKUP(F177,DECLARATIONS!C$5:D$292,2,FALSE)))</f>
        <v/>
      </c>
      <c r="I177" s="2">
        <f>IF(LOWER(LEFT(G177,1))="n",1,VLOOKUP(G177,ScoringTable!E$2:I$95,5))</f>
        <v>0</v>
      </c>
    </row>
    <row r="178" spans="1:9" ht="13" customHeight="1">
      <c r="A178" s="134" t="s">
        <v>50</v>
      </c>
      <c r="B178" s="133" t="str">
        <f>IF(ISNA(VLOOKUP($F178,DECLARATIONS!C$5:D$292,2,FALSE)),"",IF(VLOOKUP($F178,DECLARATIONS!C$5:D$292,2,FALSE)="","NOT DECLARED",IF(ISNA(_xlfn.TEXTBEFORE(VLOOKUP($F178,DECLARATIONS!C$5:D$292,2,FALSE)," ")),VLOOKUP($F178,DECLARATIONS!C$5:D$292,2,FALSE),_xlfn.TEXTBEFORE(VLOOKUP($F178,DECLARATIONS!C$5:D$292,2,FALSE)," "))))</f>
        <v/>
      </c>
      <c r="C178" s="133" t="str">
        <f>IF(ISNA(VLOOKUP($F178,DECLARATIONS!C$5:D$292,2,FALSE)),"",IF(VLOOKUP($F178,DECLARATIONS!C$5:D$292,2,FALSE)="","NOT DECLARED",IF(ISNA(_xlfn.TEXTAFTER(VLOOKUP($F178,DECLARATIONS!C$5:D$292,2,FALSE)," ")),VLOOKUP($F178,DECLARATIONS!C$5:D$292,2,FALSE),_xlfn.TEXTAFTER(VLOOKUP($F178,DECLARATIONS!C$5:D$292,2,FALSE)," "))))</f>
        <v/>
      </c>
      <c r="D178" s="133" t="str">
        <f>IF(ISNA(VLOOKUP($F178,DECLARATIONS!$C$5:$G$292,5,FALSE)),"",IF(VLOOKUP($F178,DECLARATIONS!$C$5:$G$292,5,FALSE)="","NOT DECLARED",VLOOKUP($F178,DECLARATIONS!$C$5:$G$292,5,FALSE)))</f>
        <v/>
      </c>
      <c r="E178" s="133" t="str">
        <f>IF(ISNA(VLOOKUP($F178,DECLARATIONS!$C$5:$F$292,4,FALSE)),"",IF(VLOOKUP($F178,DECLARATIONS!$C$5:$F$292,4,FALSE)="","NOT DECLARED",VLOOKUP($F178,DECLARATIONS!$C$5:$F$292,4,FALSE)&amp;LEFT(VLOOKUP($F178,DECLARATIONS!$C$5:$H$292,6,FALSE))))</f>
        <v/>
      </c>
      <c r="F178" s="35"/>
      <c r="G178" s="36"/>
      <c r="H178" s="12" t="str">
        <f>IF(ISNA(VLOOKUP(F178,DECLARATIONS!C$5:D$292,2,FALSE)),"",IF(VLOOKUP(F178,DECLARATIONS!C$5:D$292,2,FALSE)="","NOT DECLARED",VLOOKUP(F178,DECLARATIONS!C$5:D$292,2,FALSE)))</f>
        <v/>
      </c>
      <c r="I178" s="2">
        <f>IF(LOWER(LEFT(G178,1))="n",1,VLOOKUP(G178,ScoringTable!E$2:I$95,5))</f>
        <v>0</v>
      </c>
    </row>
    <row r="179" spans="1:9" ht="13" customHeight="1">
      <c r="A179" s="134" t="s">
        <v>50</v>
      </c>
      <c r="B179" s="133" t="str">
        <f>IF(ISNA(VLOOKUP($F179,DECLARATIONS!C$5:D$292,2,FALSE)),"",IF(VLOOKUP($F179,DECLARATIONS!C$5:D$292,2,FALSE)="","NOT DECLARED",IF(ISNA(_xlfn.TEXTBEFORE(VLOOKUP($F179,DECLARATIONS!C$5:D$292,2,FALSE)," ")),VLOOKUP($F179,DECLARATIONS!C$5:D$292,2,FALSE),_xlfn.TEXTBEFORE(VLOOKUP($F179,DECLARATIONS!C$5:D$292,2,FALSE)," "))))</f>
        <v/>
      </c>
      <c r="C179" s="133" t="str">
        <f>IF(ISNA(VLOOKUP($F179,DECLARATIONS!C$5:D$292,2,FALSE)),"",IF(VLOOKUP($F179,DECLARATIONS!C$5:D$292,2,FALSE)="","NOT DECLARED",IF(ISNA(_xlfn.TEXTAFTER(VLOOKUP($F179,DECLARATIONS!C$5:D$292,2,FALSE)," ")),VLOOKUP($F179,DECLARATIONS!C$5:D$292,2,FALSE),_xlfn.TEXTAFTER(VLOOKUP($F179,DECLARATIONS!C$5:D$292,2,FALSE)," "))))</f>
        <v/>
      </c>
      <c r="D179" s="133" t="str">
        <f>IF(ISNA(VLOOKUP($F179,DECLARATIONS!$C$5:$G$292,5,FALSE)),"",IF(VLOOKUP($F179,DECLARATIONS!$C$5:$G$292,5,FALSE)="","NOT DECLARED",VLOOKUP($F179,DECLARATIONS!$C$5:$G$292,5,FALSE)))</f>
        <v/>
      </c>
      <c r="E179" s="133" t="str">
        <f>IF(ISNA(VLOOKUP($F179,DECLARATIONS!$C$5:$F$292,4,FALSE)),"",IF(VLOOKUP($F179,DECLARATIONS!$C$5:$F$292,4,FALSE)="","NOT DECLARED",VLOOKUP($F179,DECLARATIONS!$C$5:$F$292,4,FALSE)&amp;LEFT(VLOOKUP($F179,DECLARATIONS!$C$5:$H$292,6,FALSE))))</f>
        <v/>
      </c>
      <c r="F179" s="35"/>
      <c r="G179" s="36"/>
      <c r="H179" s="12" t="str">
        <f>IF(ISNA(VLOOKUP(F179,DECLARATIONS!C$5:D$292,2,FALSE)),"",IF(VLOOKUP(F179,DECLARATIONS!C$5:D$292,2,FALSE)="","NOT DECLARED",VLOOKUP(F179,DECLARATIONS!C$5:D$292,2,FALSE)))</f>
        <v/>
      </c>
      <c r="I179" s="2">
        <f>IF(LOWER(LEFT(G179,1))="n",1,VLOOKUP(G179,ScoringTable!E$2:I$95,5))</f>
        <v>0</v>
      </c>
    </row>
    <row r="180" spans="1:9" ht="13" customHeight="1">
      <c r="A180" s="134" t="s">
        <v>50</v>
      </c>
      <c r="B180" s="133" t="str">
        <f>IF(ISNA(VLOOKUP($F180,DECLARATIONS!C$5:D$292,2,FALSE)),"",IF(VLOOKUP($F180,DECLARATIONS!C$5:D$292,2,FALSE)="","NOT DECLARED",IF(ISNA(_xlfn.TEXTBEFORE(VLOOKUP($F180,DECLARATIONS!C$5:D$292,2,FALSE)," ")),VLOOKUP($F180,DECLARATIONS!C$5:D$292,2,FALSE),_xlfn.TEXTBEFORE(VLOOKUP($F180,DECLARATIONS!C$5:D$292,2,FALSE)," "))))</f>
        <v/>
      </c>
      <c r="C180" s="133" t="str">
        <f>IF(ISNA(VLOOKUP($F180,DECLARATIONS!C$5:D$292,2,FALSE)),"",IF(VLOOKUP($F180,DECLARATIONS!C$5:D$292,2,FALSE)="","NOT DECLARED",IF(ISNA(_xlfn.TEXTAFTER(VLOOKUP($F180,DECLARATIONS!C$5:D$292,2,FALSE)," ")),VLOOKUP($F180,DECLARATIONS!C$5:D$292,2,FALSE),_xlfn.TEXTAFTER(VLOOKUP($F180,DECLARATIONS!C$5:D$292,2,FALSE)," "))))</f>
        <v/>
      </c>
      <c r="D180" s="133" t="str">
        <f>IF(ISNA(VLOOKUP($F180,DECLARATIONS!$C$5:$G$292,5,FALSE)),"",IF(VLOOKUP($F180,DECLARATIONS!$C$5:$G$292,5,FALSE)="","NOT DECLARED",VLOOKUP($F180,DECLARATIONS!$C$5:$G$292,5,FALSE)))</f>
        <v/>
      </c>
      <c r="E180" s="133" t="str">
        <f>IF(ISNA(VLOOKUP($F180,DECLARATIONS!$C$5:$F$292,4,FALSE)),"",IF(VLOOKUP($F180,DECLARATIONS!$C$5:$F$292,4,FALSE)="","NOT DECLARED",VLOOKUP($F180,DECLARATIONS!$C$5:$F$292,4,FALSE)&amp;LEFT(VLOOKUP($F180,DECLARATIONS!$C$5:$H$292,6,FALSE))))</f>
        <v/>
      </c>
      <c r="F180" s="35"/>
      <c r="G180" s="36"/>
      <c r="H180" s="12" t="str">
        <f>IF(ISNA(VLOOKUP(F180,DECLARATIONS!C$5:D$292,2,FALSE)),"",IF(VLOOKUP(F180,DECLARATIONS!C$5:D$292,2,FALSE)="","NOT DECLARED",VLOOKUP(F180,DECLARATIONS!C$5:D$292,2,FALSE)))</f>
        <v/>
      </c>
      <c r="I180" s="2">
        <f>IF(LOWER(LEFT(G180,1))="n",1,VLOOKUP(G180,ScoringTable!E$2:I$95,5))</f>
        <v>0</v>
      </c>
    </row>
    <row r="181" spans="1:9" ht="13" customHeight="1">
      <c r="A181" s="134" t="s">
        <v>50</v>
      </c>
      <c r="B181" s="133" t="str">
        <f>IF(ISNA(VLOOKUP($F181,DECLARATIONS!C$5:D$292,2,FALSE)),"",IF(VLOOKUP($F181,DECLARATIONS!C$5:D$292,2,FALSE)="","NOT DECLARED",IF(ISNA(_xlfn.TEXTBEFORE(VLOOKUP($F181,DECLARATIONS!C$5:D$292,2,FALSE)," ")),VLOOKUP($F181,DECLARATIONS!C$5:D$292,2,FALSE),_xlfn.TEXTBEFORE(VLOOKUP($F181,DECLARATIONS!C$5:D$292,2,FALSE)," "))))</f>
        <v/>
      </c>
      <c r="C181" s="133" t="str">
        <f>IF(ISNA(VLOOKUP($F181,DECLARATIONS!C$5:D$292,2,FALSE)),"",IF(VLOOKUP($F181,DECLARATIONS!C$5:D$292,2,FALSE)="","NOT DECLARED",IF(ISNA(_xlfn.TEXTAFTER(VLOOKUP($F181,DECLARATIONS!C$5:D$292,2,FALSE)," ")),VLOOKUP($F181,DECLARATIONS!C$5:D$292,2,FALSE),_xlfn.TEXTAFTER(VLOOKUP($F181,DECLARATIONS!C$5:D$292,2,FALSE)," "))))</f>
        <v/>
      </c>
      <c r="D181" s="133" t="str">
        <f>IF(ISNA(VLOOKUP($F181,DECLARATIONS!$C$5:$G$292,5,FALSE)),"",IF(VLOOKUP($F181,DECLARATIONS!$C$5:$G$292,5,FALSE)="","NOT DECLARED",VLOOKUP($F181,DECLARATIONS!$C$5:$G$292,5,FALSE)))</f>
        <v/>
      </c>
      <c r="E181" s="133" t="str">
        <f>IF(ISNA(VLOOKUP($F181,DECLARATIONS!$C$5:$F$292,4,FALSE)),"",IF(VLOOKUP($F181,DECLARATIONS!$C$5:$F$292,4,FALSE)="","NOT DECLARED",VLOOKUP($F181,DECLARATIONS!$C$5:$F$292,4,FALSE)&amp;LEFT(VLOOKUP($F181,DECLARATIONS!$C$5:$H$292,6,FALSE))))</f>
        <v/>
      </c>
      <c r="F181" s="35"/>
      <c r="G181" s="36"/>
      <c r="H181" s="12" t="str">
        <f>IF(ISNA(VLOOKUP(F181,DECLARATIONS!C$5:D$292,2,FALSE)),"",IF(VLOOKUP(F181,DECLARATIONS!C$5:D$292,2,FALSE)="","NOT DECLARED",VLOOKUP(F181,DECLARATIONS!C$5:D$292,2,FALSE)))</f>
        <v/>
      </c>
      <c r="I181" s="2">
        <f>IF(LOWER(LEFT(G181,1))="n",1,VLOOKUP(G181,ScoringTable!E$2:I$95,5))</f>
        <v>0</v>
      </c>
    </row>
    <row r="182" spans="1:9" ht="13" customHeight="1">
      <c r="A182" s="134" t="s">
        <v>50</v>
      </c>
      <c r="B182" s="133" t="str">
        <f>IF(ISNA(VLOOKUP($F182,DECLARATIONS!C$5:D$292,2,FALSE)),"",IF(VLOOKUP($F182,DECLARATIONS!C$5:D$292,2,FALSE)="","NOT DECLARED",IF(ISNA(_xlfn.TEXTBEFORE(VLOOKUP($F182,DECLARATIONS!C$5:D$292,2,FALSE)," ")),VLOOKUP($F182,DECLARATIONS!C$5:D$292,2,FALSE),_xlfn.TEXTBEFORE(VLOOKUP($F182,DECLARATIONS!C$5:D$292,2,FALSE)," "))))</f>
        <v/>
      </c>
      <c r="C182" s="133" t="str">
        <f>IF(ISNA(VLOOKUP($F182,DECLARATIONS!C$5:D$292,2,FALSE)),"",IF(VLOOKUP($F182,DECLARATIONS!C$5:D$292,2,FALSE)="","NOT DECLARED",IF(ISNA(_xlfn.TEXTAFTER(VLOOKUP($F182,DECLARATIONS!C$5:D$292,2,FALSE)," ")),VLOOKUP($F182,DECLARATIONS!C$5:D$292,2,FALSE),_xlfn.TEXTAFTER(VLOOKUP($F182,DECLARATIONS!C$5:D$292,2,FALSE)," "))))</f>
        <v/>
      </c>
      <c r="D182" s="133" t="str">
        <f>IF(ISNA(VLOOKUP($F182,DECLARATIONS!$C$5:$G$292,5,FALSE)),"",IF(VLOOKUP($F182,DECLARATIONS!$C$5:$G$292,5,FALSE)="","NOT DECLARED",VLOOKUP($F182,DECLARATIONS!$C$5:$G$292,5,FALSE)))</f>
        <v/>
      </c>
      <c r="E182" s="133" t="str">
        <f>IF(ISNA(VLOOKUP($F182,DECLARATIONS!$C$5:$F$292,4,FALSE)),"",IF(VLOOKUP($F182,DECLARATIONS!$C$5:$F$292,4,FALSE)="","NOT DECLARED",VLOOKUP($F182,DECLARATIONS!$C$5:$F$292,4,FALSE)&amp;LEFT(VLOOKUP($F182,DECLARATIONS!$C$5:$H$292,6,FALSE))))</f>
        <v/>
      </c>
      <c r="F182" s="35"/>
      <c r="G182" s="36"/>
      <c r="H182" s="12" t="str">
        <f>IF(ISNA(VLOOKUP(F182,DECLARATIONS!C$5:D$292,2,FALSE)),"",IF(VLOOKUP(F182,DECLARATIONS!C$5:D$292,2,FALSE)="","NOT DECLARED",VLOOKUP(F182,DECLARATIONS!C$5:D$292,2,FALSE)))</f>
        <v/>
      </c>
      <c r="I182" s="2">
        <f>IF(LOWER(LEFT(G182,1))="n",1,VLOOKUP(G182,ScoringTable!E$2:I$95,5))</f>
        <v>0</v>
      </c>
    </row>
    <row r="183" spans="1:9" ht="13" customHeight="1">
      <c r="A183" s="134" t="s">
        <v>50</v>
      </c>
      <c r="B183" s="133" t="str">
        <f>IF(ISNA(VLOOKUP($F183,DECLARATIONS!C$5:D$292,2,FALSE)),"",IF(VLOOKUP($F183,DECLARATIONS!C$5:D$292,2,FALSE)="","NOT DECLARED",IF(ISNA(_xlfn.TEXTBEFORE(VLOOKUP($F183,DECLARATIONS!C$5:D$292,2,FALSE)," ")),VLOOKUP($F183,DECLARATIONS!C$5:D$292,2,FALSE),_xlfn.TEXTBEFORE(VLOOKUP($F183,DECLARATIONS!C$5:D$292,2,FALSE)," "))))</f>
        <v/>
      </c>
      <c r="C183" s="133" t="str">
        <f>IF(ISNA(VLOOKUP($F183,DECLARATIONS!C$5:D$292,2,FALSE)),"",IF(VLOOKUP($F183,DECLARATIONS!C$5:D$292,2,FALSE)="","NOT DECLARED",IF(ISNA(_xlfn.TEXTAFTER(VLOOKUP($F183,DECLARATIONS!C$5:D$292,2,FALSE)," ")),VLOOKUP($F183,DECLARATIONS!C$5:D$292,2,FALSE),_xlfn.TEXTAFTER(VLOOKUP($F183,DECLARATIONS!C$5:D$292,2,FALSE)," "))))</f>
        <v/>
      </c>
      <c r="D183" s="133" t="str">
        <f>IF(ISNA(VLOOKUP($F183,DECLARATIONS!$C$5:$G$292,5,FALSE)),"",IF(VLOOKUP($F183,DECLARATIONS!$C$5:$G$292,5,FALSE)="","NOT DECLARED",VLOOKUP($F183,DECLARATIONS!$C$5:$G$292,5,FALSE)))</f>
        <v/>
      </c>
      <c r="E183" s="133" t="str">
        <f>IF(ISNA(VLOOKUP($F183,DECLARATIONS!$C$5:$F$292,4,FALSE)),"",IF(VLOOKUP($F183,DECLARATIONS!$C$5:$F$292,4,FALSE)="","NOT DECLARED",VLOOKUP($F183,DECLARATIONS!$C$5:$F$292,4,FALSE)&amp;LEFT(VLOOKUP($F183,DECLARATIONS!$C$5:$H$292,6,FALSE))))</f>
        <v/>
      </c>
      <c r="F183" s="35"/>
      <c r="G183" s="36"/>
      <c r="H183" s="12" t="str">
        <f>IF(ISNA(VLOOKUP(F183,DECLARATIONS!C$5:D$292,2,FALSE)),"",IF(VLOOKUP(F183,DECLARATIONS!C$5:D$292,2,FALSE)="","NOT DECLARED",VLOOKUP(F183,DECLARATIONS!C$5:D$292,2,FALSE)))</f>
        <v/>
      </c>
      <c r="I183" s="2">
        <f>IF(LOWER(LEFT(G183,1))="n",1,VLOOKUP(G183,ScoringTable!E$2:I$95,5))</f>
        <v>0</v>
      </c>
    </row>
    <row r="184" spans="1:9" ht="13" customHeight="1">
      <c r="A184" s="134" t="s">
        <v>50</v>
      </c>
      <c r="B184" s="133" t="str">
        <f>IF(ISNA(VLOOKUP($F184,DECLARATIONS!C$5:D$292,2,FALSE)),"",IF(VLOOKUP($F184,DECLARATIONS!C$5:D$292,2,FALSE)="","NOT DECLARED",IF(ISNA(_xlfn.TEXTBEFORE(VLOOKUP($F184,DECLARATIONS!C$5:D$292,2,FALSE)," ")),VLOOKUP($F184,DECLARATIONS!C$5:D$292,2,FALSE),_xlfn.TEXTBEFORE(VLOOKUP($F184,DECLARATIONS!C$5:D$292,2,FALSE)," "))))</f>
        <v/>
      </c>
      <c r="C184" s="133" t="str">
        <f>IF(ISNA(VLOOKUP($F184,DECLARATIONS!C$5:D$292,2,FALSE)),"",IF(VLOOKUP($F184,DECLARATIONS!C$5:D$292,2,FALSE)="","NOT DECLARED",IF(ISNA(_xlfn.TEXTAFTER(VLOOKUP($F184,DECLARATIONS!C$5:D$292,2,FALSE)," ")),VLOOKUP($F184,DECLARATIONS!C$5:D$292,2,FALSE),_xlfn.TEXTAFTER(VLOOKUP($F184,DECLARATIONS!C$5:D$292,2,FALSE)," "))))</f>
        <v/>
      </c>
      <c r="D184" s="133" t="str">
        <f>IF(ISNA(VLOOKUP($F184,DECLARATIONS!$C$5:$G$292,5,FALSE)),"",IF(VLOOKUP($F184,DECLARATIONS!$C$5:$G$292,5,FALSE)="","NOT DECLARED",VLOOKUP($F184,DECLARATIONS!$C$5:$G$292,5,FALSE)))</f>
        <v/>
      </c>
      <c r="E184" s="133" t="str">
        <f>IF(ISNA(VLOOKUP($F184,DECLARATIONS!$C$5:$F$292,4,FALSE)),"",IF(VLOOKUP($F184,DECLARATIONS!$C$5:$F$292,4,FALSE)="","NOT DECLARED",VLOOKUP($F184,DECLARATIONS!$C$5:$F$292,4,FALSE)&amp;LEFT(VLOOKUP($F184,DECLARATIONS!$C$5:$H$292,6,FALSE))))</f>
        <v/>
      </c>
      <c r="F184" s="35"/>
      <c r="G184" s="36"/>
      <c r="H184" s="12" t="str">
        <f>IF(ISNA(VLOOKUP(F184,DECLARATIONS!C$5:D$292,2,FALSE)),"",IF(VLOOKUP(F184,DECLARATIONS!C$5:D$292,2,FALSE)="","NOT DECLARED",VLOOKUP(F184,DECLARATIONS!C$5:D$292,2,FALSE)))</f>
        <v/>
      </c>
      <c r="I184" s="2">
        <f>IF(LOWER(LEFT(G184,1))="n",1,VLOOKUP(G184,ScoringTable!E$2:I$95,5))</f>
        <v>0</v>
      </c>
    </row>
    <row r="185" spans="1:9" ht="13" customHeight="1">
      <c r="A185" s="134" t="s">
        <v>50</v>
      </c>
      <c r="B185" s="133" t="str">
        <f>IF(ISNA(VLOOKUP($F185,DECLARATIONS!C$5:D$292,2,FALSE)),"",IF(VLOOKUP($F185,DECLARATIONS!C$5:D$292,2,FALSE)="","NOT DECLARED",IF(ISNA(_xlfn.TEXTBEFORE(VLOOKUP($F185,DECLARATIONS!C$5:D$292,2,FALSE)," ")),VLOOKUP($F185,DECLARATIONS!C$5:D$292,2,FALSE),_xlfn.TEXTBEFORE(VLOOKUP($F185,DECLARATIONS!C$5:D$292,2,FALSE)," "))))</f>
        <v/>
      </c>
      <c r="C185" s="133" t="str">
        <f>IF(ISNA(VLOOKUP($F185,DECLARATIONS!C$5:D$292,2,FALSE)),"",IF(VLOOKUP($F185,DECLARATIONS!C$5:D$292,2,FALSE)="","NOT DECLARED",IF(ISNA(_xlfn.TEXTAFTER(VLOOKUP($F185,DECLARATIONS!C$5:D$292,2,FALSE)," ")),VLOOKUP($F185,DECLARATIONS!C$5:D$292,2,FALSE),_xlfn.TEXTAFTER(VLOOKUP($F185,DECLARATIONS!C$5:D$292,2,FALSE)," "))))</f>
        <v/>
      </c>
      <c r="D185" s="133" t="str">
        <f>IF(ISNA(VLOOKUP($F185,DECLARATIONS!$C$5:$G$292,5,FALSE)),"",IF(VLOOKUP($F185,DECLARATIONS!$C$5:$G$292,5,FALSE)="","NOT DECLARED",VLOOKUP($F185,DECLARATIONS!$C$5:$G$292,5,FALSE)))</f>
        <v/>
      </c>
      <c r="E185" s="133" t="str">
        <f>IF(ISNA(VLOOKUP($F185,DECLARATIONS!$C$5:$F$292,4,FALSE)),"",IF(VLOOKUP($F185,DECLARATIONS!$C$5:$F$292,4,FALSE)="","NOT DECLARED",VLOOKUP($F185,DECLARATIONS!$C$5:$F$292,4,FALSE)&amp;LEFT(VLOOKUP($F185,DECLARATIONS!$C$5:$H$292,6,FALSE))))</f>
        <v/>
      </c>
      <c r="F185" s="35"/>
      <c r="G185" s="36"/>
      <c r="H185" s="12" t="str">
        <f>IF(ISNA(VLOOKUP(F185,DECLARATIONS!C$5:D$292,2,FALSE)),"",IF(VLOOKUP(F185,DECLARATIONS!C$5:D$292,2,FALSE)="","NOT DECLARED",VLOOKUP(F185,DECLARATIONS!C$5:D$292,2,FALSE)))</f>
        <v/>
      </c>
      <c r="I185" s="2">
        <f>IF(LOWER(LEFT(G185,1))="n",1,VLOOKUP(G185,ScoringTable!E$2:I$95,5))</f>
        <v>0</v>
      </c>
    </row>
    <row r="186" spans="1:9" ht="13" customHeight="1">
      <c r="A186" s="134" t="s">
        <v>50</v>
      </c>
      <c r="B186" s="133" t="str">
        <f>IF(ISNA(VLOOKUP($F186,DECLARATIONS!C$5:D$292,2,FALSE)),"",IF(VLOOKUP($F186,DECLARATIONS!C$5:D$292,2,FALSE)="","NOT DECLARED",IF(ISNA(_xlfn.TEXTBEFORE(VLOOKUP($F186,DECLARATIONS!C$5:D$292,2,FALSE)," ")),VLOOKUP($F186,DECLARATIONS!C$5:D$292,2,FALSE),_xlfn.TEXTBEFORE(VLOOKUP($F186,DECLARATIONS!C$5:D$292,2,FALSE)," "))))</f>
        <v/>
      </c>
      <c r="C186" s="133" t="str">
        <f>IF(ISNA(VLOOKUP($F186,DECLARATIONS!C$5:D$292,2,FALSE)),"",IF(VLOOKUP($F186,DECLARATIONS!C$5:D$292,2,FALSE)="","NOT DECLARED",IF(ISNA(_xlfn.TEXTAFTER(VLOOKUP($F186,DECLARATIONS!C$5:D$292,2,FALSE)," ")),VLOOKUP($F186,DECLARATIONS!C$5:D$292,2,FALSE),_xlfn.TEXTAFTER(VLOOKUP($F186,DECLARATIONS!C$5:D$292,2,FALSE)," "))))</f>
        <v/>
      </c>
      <c r="D186" s="133" t="str">
        <f>IF(ISNA(VLOOKUP($F186,DECLARATIONS!$C$5:$G$292,5,FALSE)),"",IF(VLOOKUP($F186,DECLARATIONS!$C$5:$G$292,5,FALSE)="","NOT DECLARED",VLOOKUP($F186,DECLARATIONS!$C$5:$G$292,5,FALSE)))</f>
        <v/>
      </c>
      <c r="E186" s="133" t="str">
        <f>IF(ISNA(VLOOKUP($F186,DECLARATIONS!$C$5:$F$292,4,FALSE)),"",IF(VLOOKUP($F186,DECLARATIONS!$C$5:$F$292,4,FALSE)="","NOT DECLARED",VLOOKUP($F186,DECLARATIONS!$C$5:$F$292,4,FALSE)&amp;LEFT(VLOOKUP($F186,DECLARATIONS!$C$5:$H$292,6,FALSE))))</f>
        <v/>
      </c>
      <c r="F186" s="35"/>
      <c r="G186" s="36"/>
      <c r="H186" s="12" t="str">
        <f>IF(ISNA(VLOOKUP(F186,DECLARATIONS!C$5:D$292,2,FALSE)),"",IF(VLOOKUP(F186,DECLARATIONS!C$5:D$292,2,FALSE)="","NOT DECLARED",VLOOKUP(F186,DECLARATIONS!C$5:D$292,2,FALSE)))</f>
        <v/>
      </c>
      <c r="I186" s="2">
        <f>IF(LOWER(LEFT(G186,1))="n",1,VLOOKUP(G186,ScoringTable!E$2:I$95,5))</f>
        <v>0</v>
      </c>
    </row>
    <row r="187" spans="1:9" ht="13" customHeight="1">
      <c r="A187" s="134" t="s">
        <v>50</v>
      </c>
      <c r="B187" s="133" t="str">
        <f>IF(ISNA(VLOOKUP($F187,DECLARATIONS!C$5:D$292,2,FALSE)),"",IF(VLOOKUP($F187,DECLARATIONS!C$5:D$292,2,FALSE)="","NOT DECLARED",IF(ISNA(_xlfn.TEXTBEFORE(VLOOKUP($F187,DECLARATIONS!C$5:D$292,2,FALSE)," ")),VLOOKUP($F187,DECLARATIONS!C$5:D$292,2,FALSE),_xlfn.TEXTBEFORE(VLOOKUP($F187,DECLARATIONS!C$5:D$292,2,FALSE)," "))))</f>
        <v/>
      </c>
      <c r="C187" s="133" t="str">
        <f>IF(ISNA(VLOOKUP($F187,DECLARATIONS!C$5:D$292,2,FALSE)),"",IF(VLOOKUP($F187,DECLARATIONS!C$5:D$292,2,FALSE)="","NOT DECLARED",IF(ISNA(_xlfn.TEXTAFTER(VLOOKUP($F187,DECLARATIONS!C$5:D$292,2,FALSE)," ")),VLOOKUP($F187,DECLARATIONS!C$5:D$292,2,FALSE),_xlfn.TEXTAFTER(VLOOKUP($F187,DECLARATIONS!C$5:D$292,2,FALSE)," "))))</f>
        <v/>
      </c>
      <c r="D187" s="133" t="str">
        <f>IF(ISNA(VLOOKUP($F187,DECLARATIONS!$C$5:$G$292,5,FALSE)),"",IF(VLOOKUP($F187,DECLARATIONS!$C$5:$G$292,5,FALSE)="","NOT DECLARED",VLOOKUP($F187,DECLARATIONS!$C$5:$G$292,5,FALSE)))</f>
        <v/>
      </c>
      <c r="E187" s="133" t="str">
        <f>IF(ISNA(VLOOKUP($F187,DECLARATIONS!$C$5:$F$292,4,FALSE)),"",IF(VLOOKUP($F187,DECLARATIONS!$C$5:$F$292,4,FALSE)="","NOT DECLARED",VLOOKUP($F187,DECLARATIONS!$C$5:$F$292,4,FALSE)&amp;LEFT(VLOOKUP($F187,DECLARATIONS!$C$5:$H$292,6,FALSE))))</f>
        <v/>
      </c>
      <c r="F187" s="35"/>
      <c r="G187" s="36"/>
      <c r="H187" s="12" t="str">
        <f>IF(ISNA(VLOOKUP(F187,DECLARATIONS!C$5:D$292,2,FALSE)),"",IF(VLOOKUP(F187,DECLARATIONS!C$5:D$292,2,FALSE)="","NOT DECLARED",VLOOKUP(F187,DECLARATIONS!C$5:D$292,2,FALSE)))</f>
        <v/>
      </c>
      <c r="I187" s="2">
        <f>IF(LOWER(LEFT(G187,1))="n",1,VLOOKUP(G187,ScoringTable!E$2:I$95,5))</f>
        <v>0</v>
      </c>
    </row>
    <row r="188" spans="1:9" ht="13" customHeight="1">
      <c r="A188" s="134" t="s">
        <v>50</v>
      </c>
      <c r="B188" s="133" t="str">
        <f>IF(ISNA(VLOOKUP($F188,DECLARATIONS!C$5:D$292,2,FALSE)),"",IF(VLOOKUP($F188,DECLARATIONS!C$5:D$292,2,FALSE)="","NOT DECLARED",IF(ISNA(_xlfn.TEXTBEFORE(VLOOKUP($F188,DECLARATIONS!C$5:D$292,2,FALSE)," ")),VLOOKUP($F188,DECLARATIONS!C$5:D$292,2,FALSE),_xlfn.TEXTBEFORE(VLOOKUP($F188,DECLARATIONS!C$5:D$292,2,FALSE)," "))))</f>
        <v/>
      </c>
      <c r="C188" s="133" t="str">
        <f>IF(ISNA(VLOOKUP($F188,DECLARATIONS!C$5:D$292,2,FALSE)),"",IF(VLOOKUP($F188,DECLARATIONS!C$5:D$292,2,FALSE)="","NOT DECLARED",IF(ISNA(_xlfn.TEXTAFTER(VLOOKUP($F188,DECLARATIONS!C$5:D$292,2,FALSE)," ")),VLOOKUP($F188,DECLARATIONS!C$5:D$292,2,FALSE),_xlfn.TEXTAFTER(VLOOKUP($F188,DECLARATIONS!C$5:D$292,2,FALSE)," "))))</f>
        <v/>
      </c>
      <c r="D188" s="133" t="str">
        <f>IF(ISNA(VLOOKUP($F188,DECLARATIONS!$C$5:$G$292,5,FALSE)),"",IF(VLOOKUP($F188,DECLARATIONS!$C$5:$G$292,5,FALSE)="","NOT DECLARED",VLOOKUP($F188,DECLARATIONS!$C$5:$G$292,5,FALSE)))</f>
        <v/>
      </c>
      <c r="E188" s="133" t="str">
        <f>IF(ISNA(VLOOKUP($F188,DECLARATIONS!$C$5:$F$292,4,FALSE)),"",IF(VLOOKUP($F188,DECLARATIONS!$C$5:$F$292,4,FALSE)="","NOT DECLARED",VLOOKUP($F188,DECLARATIONS!$C$5:$F$292,4,FALSE)&amp;LEFT(VLOOKUP($F188,DECLARATIONS!$C$5:$H$292,6,FALSE))))</f>
        <v/>
      </c>
      <c r="F188" s="35"/>
      <c r="G188" s="36"/>
      <c r="H188" s="12" t="str">
        <f>IF(ISNA(VLOOKUP(F188,DECLARATIONS!C$5:D$292,2,FALSE)),"",IF(VLOOKUP(F188,DECLARATIONS!C$5:D$292,2,FALSE)="","NOT DECLARED",VLOOKUP(F188,DECLARATIONS!C$5:D$292,2,FALSE)))</f>
        <v/>
      </c>
      <c r="I188" s="2">
        <f>IF(LOWER(LEFT(G188,1))="n",1,VLOOKUP(G188,ScoringTable!E$2:I$95,5))</f>
        <v>0</v>
      </c>
    </row>
    <row r="189" spans="1:9" ht="13" customHeight="1">
      <c r="A189" s="134" t="s">
        <v>50</v>
      </c>
      <c r="B189" s="133" t="str">
        <f>IF(ISNA(VLOOKUP($F189,DECLARATIONS!C$5:D$292,2,FALSE)),"",IF(VLOOKUP($F189,DECLARATIONS!C$5:D$292,2,FALSE)="","NOT DECLARED",IF(ISNA(_xlfn.TEXTBEFORE(VLOOKUP($F189,DECLARATIONS!C$5:D$292,2,FALSE)," ")),VLOOKUP($F189,DECLARATIONS!C$5:D$292,2,FALSE),_xlfn.TEXTBEFORE(VLOOKUP($F189,DECLARATIONS!C$5:D$292,2,FALSE)," "))))</f>
        <v/>
      </c>
      <c r="C189" s="133" t="str">
        <f>IF(ISNA(VLOOKUP($F189,DECLARATIONS!C$5:D$292,2,FALSE)),"",IF(VLOOKUP($F189,DECLARATIONS!C$5:D$292,2,FALSE)="","NOT DECLARED",IF(ISNA(_xlfn.TEXTAFTER(VLOOKUP($F189,DECLARATIONS!C$5:D$292,2,FALSE)," ")),VLOOKUP($F189,DECLARATIONS!C$5:D$292,2,FALSE),_xlfn.TEXTAFTER(VLOOKUP($F189,DECLARATIONS!C$5:D$292,2,FALSE)," "))))</f>
        <v/>
      </c>
      <c r="D189" s="133" t="str">
        <f>IF(ISNA(VLOOKUP($F189,DECLARATIONS!$C$5:$G$292,5,FALSE)),"",IF(VLOOKUP($F189,DECLARATIONS!$C$5:$G$292,5,FALSE)="","NOT DECLARED",VLOOKUP($F189,DECLARATIONS!$C$5:$G$292,5,FALSE)))</f>
        <v/>
      </c>
      <c r="E189" s="133" t="str">
        <f>IF(ISNA(VLOOKUP($F189,DECLARATIONS!$C$5:$F$292,4,FALSE)),"",IF(VLOOKUP($F189,DECLARATIONS!$C$5:$F$292,4,FALSE)="","NOT DECLARED",VLOOKUP($F189,DECLARATIONS!$C$5:$F$292,4,FALSE)&amp;LEFT(VLOOKUP($F189,DECLARATIONS!$C$5:$H$292,6,FALSE))))</f>
        <v/>
      </c>
      <c r="F189" s="35"/>
      <c r="G189" s="36"/>
      <c r="H189" s="12" t="str">
        <f>IF(ISNA(VLOOKUP(F189,DECLARATIONS!C$5:D$292,2,FALSE)),"",IF(VLOOKUP(F189,DECLARATIONS!C$5:D$292,2,FALSE)="","NOT DECLARED",VLOOKUP(F189,DECLARATIONS!C$5:D$292,2,FALSE)))</f>
        <v/>
      </c>
      <c r="I189" s="2">
        <f>IF(LOWER(LEFT(G189,1))="n",1,VLOOKUP(G189,ScoringTable!E$2:I$95,5))</f>
        <v>0</v>
      </c>
    </row>
    <row r="190" spans="1:9" ht="13" customHeight="1">
      <c r="A190" s="134" t="s">
        <v>50</v>
      </c>
      <c r="B190" s="133" t="str">
        <f>IF(ISNA(VLOOKUP($F190,DECLARATIONS!C$5:D$292,2,FALSE)),"",IF(VLOOKUP($F190,DECLARATIONS!C$5:D$292,2,FALSE)="","NOT DECLARED",IF(ISNA(_xlfn.TEXTBEFORE(VLOOKUP($F190,DECLARATIONS!C$5:D$292,2,FALSE)," ")),VLOOKUP($F190,DECLARATIONS!C$5:D$292,2,FALSE),_xlfn.TEXTBEFORE(VLOOKUP($F190,DECLARATIONS!C$5:D$292,2,FALSE)," "))))</f>
        <v/>
      </c>
      <c r="C190" s="133" t="str">
        <f>IF(ISNA(VLOOKUP($F190,DECLARATIONS!C$5:D$292,2,FALSE)),"",IF(VLOOKUP($F190,DECLARATIONS!C$5:D$292,2,FALSE)="","NOT DECLARED",IF(ISNA(_xlfn.TEXTAFTER(VLOOKUP($F190,DECLARATIONS!C$5:D$292,2,FALSE)," ")),VLOOKUP($F190,DECLARATIONS!C$5:D$292,2,FALSE),_xlfn.TEXTAFTER(VLOOKUP($F190,DECLARATIONS!C$5:D$292,2,FALSE)," "))))</f>
        <v/>
      </c>
      <c r="D190" s="133" t="str">
        <f>IF(ISNA(VLOOKUP($F190,DECLARATIONS!$C$5:$G$292,5,FALSE)),"",IF(VLOOKUP($F190,DECLARATIONS!$C$5:$G$292,5,FALSE)="","NOT DECLARED",VLOOKUP($F190,DECLARATIONS!$C$5:$G$292,5,FALSE)))</f>
        <v/>
      </c>
      <c r="E190" s="133" t="str">
        <f>IF(ISNA(VLOOKUP($F190,DECLARATIONS!$C$5:$F$292,4,FALSE)),"",IF(VLOOKUP($F190,DECLARATIONS!$C$5:$F$292,4,FALSE)="","NOT DECLARED",VLOOKUP($F190,DECLARATIONS!$C$5:$F$292,4,FALSE)&amp;LEFT(VLOOKUP($F190,DECLARATIONS!$C$5:$H$292,6,FALSE))))</f>
        <v/>
      </c>
      <c r="F190" s="35"/>
      <c r="G190" s="36"/>
      <c r="H190" s="12" t="str">
        <f>IF(ISNA(VLOOKUP(F190,DECLARATIONS!C$5:D$292,2,FALSE)),"",IF(VLOOKUP(F190,DECLARATIONS!C$5:D$292,2,FALSE)="","NOT DECLARED",VLOOKUP(F190,DECLARATIONS!C$5:D$292,2,FALSE)))</f>
        <v/>
      </c>
      <c r="I190" s="2">
        <f>IF(LOWER(LEFT(G190,1))="n",1,VLOOKUP(G190,ScoringTable!E$2:I$95,5))</f>
        <v>0</v>
      </c>
    </row>
    <row r="191" spans="1:9" ht="13" customHeight="1">
      <c r="A191" s="134" t="s">
        <v>50</v>
      </c>
      <c r="B191" s="133" t="str">
        <f>IF(ISNA(VLOOKUP($F191,DECLARATIONS!C$5:D$292,2,FALSE)),"",IF(VLOOKUP($F191,DECLARATIONS!C$5:D$292,2,FALSE)="","NOT DECLARED",IF(ISNA(_xlfn.TEXTBEFORE(VLOOKUP($F191,DECLARATIONS!C$5:D$292,2,FALSE)," ")),VLOOKUP($F191,DECLARATIONS!C$5:D$292,2,FALSE),_xlfn.TEXTBEFORE(VLOOKUP($F191,DECLARATIONS!C$5:D$292,2,FALSE)," "))))</f>
        <v/>
      </c>
      <c r="C191" s="133" t="str">
        <f>IF(ISNA(VLOOKUP($F191,DECLARATIONS!C$5:D$292,2,FALSE)),"",IF(VLOOKUP($F191,DECLARATIONS!C$5:D$292,2,FALSE)="","NOT DECLARED",IF(ISNA(_xlfn.TEXTAFTER(VLOOKUP($F191,DECLARATIONS!C$5:D$292,2,FALSE)," ")),VLOOKUP($F191,DECLARATIONS!C$5:D$292,2,FALSE),_xlfn.TEXTAFTER(VLOOKUP($F191,DECLARATIONS!C$5:D$292,2,FALSE)," "))))</f>
        <v/>
      </c>
      <c r="D191" s="133" t="str">
        <f>IF(ISNA(VLOOKUP($F191,DECLARATIONS!$C$5:$G$292,5,FALSE)),"",IF(VLOOKUP($F191,DECLARATIONS!$C$5:$G$292,5,FALSE)="","NOT DECLARED",VLOOKUP($F191,DECLARATIONS!$C$5:$G$292,5,FALSE)))</f>
        <v/>
      </c>
      <c r="E191" s="133" t="str">
        <f>IF(ISNA(VLOOKUP($F191,DECLARATIONS!$C$5:$F$292,4,FALSE)),"",IF(VLOOKUP($F191,DECLARATIONS!$C$5:$F$292,4,FALSE)="","NOT DECLARED",VLOOKUP($F191,DECLARATIONS!$C$5:$F$292,4,FALSE)&amp;LEFT(VLOOKUP($F191,DECLARATIONS!$C$5:$H$292,6,FALSE))))</f>
        <v/>
      </c>
      <c r="F191" s="35"/>
      <c r="G191" s="36"/>
      <c r="H191" s="12" t="str">
        <f>IF(ISNA(VLOOKUP(F191,DECLARATIONS!C$5:D$292,2,FALSE)),"",IF(VLOOKUP(F191,DECLARATIONS!C$5:D$292,2,FALSE)="","NOT DECLARED",VLOOKUP(F191,DECLARATIONS!C$5:D$292,2,FALSE)))</f>
        <v/>
      </c>
      <c r="I191" s="2">
        <f>IF(LOWER(LEFT(G191,1))="n",1,VLOOKUP(G191,ScoringTable!E$2:I$95,5))</f>
        <v>0</v>
      </c>
    </row>
    <row r="192" spans="1:9" ht="13" customHeight="1">
      <c r="A192" s="134" t="s">
        <v>50</v>
      </c>
      <c r="B192" s="133" t="str">
        <f>IF(ISNA(VLOOKUP($F192,DECLARATIONS!C$5:D$292,2,FALSE)),"",IF(VLOOKUP($F192,DECLARATIONS!C$5:D$292,2,FALSE)="","NOT DECLARED",IF(ISNA(_xlfn.TEXTBEFORE(VLOOKUP($F192,DECLARATIONS!C$5:D$292,2,FALSE)," ")),VLOOKUP($F192,DECLARATIONS!C$5:D$292,2,FALSE),_xlfn.TEXTBEFORE(VLOOKUP($F192,DECLARATIONS!C$5:D$292,2,FALSE)," "))))</f>
        <v/>
      </c>
      <c r="C192" s="133" t="str">
        <f>IF(ISNA(VLOOKUP($F192,DECLARATIONS!C$5:D$292,2,FALSE)),"",IF(VLOOKUP($F192,DECLARATIONS!C$5:D$292,2,FALSE)="","NOT DECLARED",IF(ISNA(_xlfn.TEXTAFTER(VLOOKUP($F192,DECLARATIONS!C$5:D$292,2,FALSE)," ")),VLOOKUP($F192,DECLARATIONS!C$5:D$292,2,FALSE),_xlfn.TEXTAFTER(VLOOKUP($F192,DECLARATIONS!C$5:D$292,2,FALSE)," "))))</f>
        <v/>
      </c>
      <c r="D192" s="133" t="str">
        <f>IF(ISNA(VLOOKUP($F192,DECLARATIONS!$C$5:$G$292,5,FALSE)),"",IF(VLOOKUP($F192,DECLARATIONS!$C$5:$G$292,5,FALSE)="","NOT DECLARED",VLOOKUP($F192,DECLARATIONS!$C$5:$G$292,5,FALSE)))</f>
        <v/>
      </c>
      <c r="E192" s="133" t="str">
        <f>IF(ISNA(VLOOKUP($F192,DECLARATIONS!$C$5:$F$292,4,FALSE)),"",IF(VLOOKUP($F192,DECLARATIONS!$C$5:$F$292,4,FALSE)="","NOT DECLARED",VLOOKUP($F192,DECLARATIONS!$C$5:$F$292,4,FALSE)&amp;LEFT(VLOOKUP($F192,DECLARATIONS!$C$5:$H$292,6,FALSE))))</f>
        <v/>
      </c>
      <c r="F192" s="35"/>
      <c r="G192" s="36"/>
      <c r="H192" s="12" t="str">
        <f>IF(ISNA(VLOOKUP(F192,DECLARATIONS!C$5:D$292,2,FALSE)),"",IF(VLOOKUP(F192,DECLARATIONS!C$5:D$292,2,FALSE)="","NOT DECLARED",VLOOKUP(F192,DECLARATIONS!C$5:D$292,2,FALSE)))</f>
        <v/>
      </c>
      <c r="I192" s="2">
        <f>IF(LOWER(LEFT(G192,1))="n",1,VLOOKUP(G192,ScoringTable!E$2:I$95,5))</f>
        <v>0</v>
      </c>
    </row>
    <row r="193" spans="1:9" ht="13" customHeight="1">
      <c r="A193" s="134" t="s">
        <v>50</v>
      </c>
      <c r="B193" s="133" t="str">
        <f>IF(ISNA(VLOOKUP($F193,DECLARATIONS!C$5:D$292,2,FALSE)),"",IF(VLOOKUP($F193,DECLARATIONS!C$5:D$292,2,FALSE)="","NOT DECLARED",IF(ISNA(_xlfn.TEXTBEFORE(VLOOKUP($F193,DECLARATIONS!C$5:D$292,2,FALSE)," ")),VLOOKUP($F193,DECLARATIONS!C$5:D$292,2,FALSE),_xlfn.TEXTBEFORE(VLOOKUP($F193,DECLARATIONS!C$5:D$292,2,FALSE)," "))))</f>
        <v/>
      </c>
      <c r="C193" s="133" t="str">
        <f>IF(ISNA(VLOOKUP($F193,DECLARATIONS!C$5:D$292,2,FALSE)),"",IF(VLOOKUP($F193,DECLARATIONS!C$5:D$292,2,FALSE)="","NOT DECLARED",IF(ISNA(_xlfn.TEXTAFTER(VLOOKUP($F193,DECLARATIONS!C$5:D$292,2,FALSE)," ")),VLOOKUP($F193,DECLARATIONS!C$5:D$292,2,FALSE),_xlfn.TEXTAFTER(VLOOKUP($F193,DECLARATIONS!C$5:D$292,2,FALSE)," "))))</f>
        <v/>
      </c>
      <c r="D193" s="133" t="str">
        <f>IF(ISNA(VLOOKUP($F193,DECLARATIONS!$C$5:$G$292,5,FALSE)),"",IF(VLOOKUP($F193,DECLARATIONS!$C$5:$G$292,5,FALSE)="","NOT DECLARED",VLOOKUP($F193,DECLARATIONS!$C$5:$G$292,5,FALSE)))</f>
        <v/>
      </c>
      <c r="E193" s="133" t="str">
        <f>IF(ISNA(VLOOKUP($F193,DECLARATIONS!$C$5:$F$292,4,FALSE)),"",IF(VLOOKUP($F193,DECLARATIONS!$C$5:$F$292,4,FALSE)="","NOT DECLARED",VLOOKUP($F193,DECLARATIONS!$C$5:$F$292,4,FALSE)&amp;LEFT(VLOOKUP($F193,DECLARATIONS!$C$5:$H$292,6,FALSE))))</f>
        <v/>
      </c>
      <c r="F193" s="35"/>
      <c r="G193" s="36"/>
      <c r="H193" s="12" t="str">
        <f>IF(ISNA(VLOOKUP(F193,DECLARATIONS!C$5:D$292,2,FALSE)),"",IF(VLOOKUP(F193,DECLARATIONS!C$5:D$292,2,FALSE)="","NOT DECLARED",VLOOKUP(F193,DECLARATIONS!C$5:D$292,2,FALSE)))</f>
        <v/>
      </c>
      <c r="I193" s="2">
        <f>IF(LOWER(LEFT(G193,1))="n",1,VLOOKUP(G193,ScoringTable!E$2:I$95,5))</f>
        <v>0</v>
      </c>
    </row>
    <row r="194" spans="1:9" ht="13" customHeight="1">
      <c r="A194" s="134" t="s">
        <v>50</v>
      </c>
      <c r="B194" s="133" t="str">
        <f>IF(ISNA(VLOOKUP($F194,DECLARATIONS!C$5:D$292,2,FALSE)),"",IF(VLOOKUP($F194,DECLARATIONS!C$5:D$292,2,FALSE)="","NOT DECLARED",IF(ISNA(_xlfn.TEXTBEFORE(VLOOKUP($F194,DECLARATIONS!C$5:D$292,2,FALSE)," ")),VLOOKUP($F194,DECLARATIONS!C$5:D$292,2,FALSE),_xlfn.TEXTBEFORE(VLOOKUP($F194,DECLARATIONS!C$5:D$292,2,FALSE)," "))))</f>
        <v/>
      </c>
      <c r="C194" s="133" t="str">
        <f>IF(ISNA(VLOOKUP($F194,DECLARATIONS!C$5:D$292,2,FALSE)),"",IF(VLOOKUP($F194,DECLARATIONS!C$5:D$292,2,FALSE)="","NOT DECLARED",IF(ISNA(_xlfn.TEXTAFTER(VLOOKUP($F194,DECLARATIONS!C$5:D$292,2,FALSE)," ")),VLOOKUP($F194,DECLARATIONS!C$5:D$292,2,FALSE),_xlfn.TEXTAFTER(VLOOKUP($F194,DECLARATIONS!C$5:D$292,2,FALSE)," "))))</f>
        <v/>
      </c>
      <c r="D194" s="133" t="str">
        <f>IF(ISNA(VLOOKUP($F194,DECLARATIONS!$C$5:$G$292,5,FALSE)),"",IF(VLOOKUP($F194,DECLARATIONS!$C$5:$G$292,5,FALSE)="","NOT DECLARED",VLOOKUP($F194,DECLARATIONS!$C$5:$G$292,5,FALSE)))</f>
        <v/>
      </c>
      <c r="E194" s="133" t="str">
        <f>IF(ISNA(VLOOKUP($F194,DECLARATIONS!$C$5:$F$292,4,FALSE)),"",IF(VLOOKUP($F194,DECLARATIONS!$C$5:$F$292,4,FALSE)="","NOT DECLARED",VLOOKUP($F194,DECLARATIONS!$C$5:$F$292,4,FALSE)&amp;LEFT(VLOOKUP($F194,DECLARATIONS!$C$5:$H$292,6,FALSE))))</f>
        <v/>
      </c>
      <c r="F194" s="35"/>
      <c r="G194" s="36"/>
      <c r="H194" s="12" t="str">
        <f>IF(ISNA(VLOOKUP(F194,DECLARATIONS!C$5:D$292,2,FALSE)),"",IF(VLOOKUP(F194,DECLARATIONS!C$5:D$292,2,FALSE)="","NOT DECLARED",VLOOKUP(F194,DECLARATIONS!C$5:D$292,2,FALSE)))</f>
        <v/>
      </c>
      <c r="I194" s="2">
        <f>IF(LOWER(LEFT(G194,1))="n",1,VLOOKUP(G194,ScoringTable!E$2:I$95,5))</f>
        <v>0</v>
      </c>
    </row>
    <row r="195" spans="1:9" ht="13" customHeight="1">
      <c r="A195" s="134" t="s">
        <v>50</v>
      </c>
      <c r="B195" s="133" t="str">
        <f>IF(ISNA(VLOOKUP($F195,DECLARATIONS!C$5:D$292,2,FALSE)),"",IF(VLOOKUP($F195,DECLARATIONS!C$5:D$292,2,FALSE)="","NOT DECLARED",IF(ISNA(_xlfn.TEXTBEFORE(VLOOKUP($F195,DECLARATIONS!C$5:D$292,2,FALSE)," ")),VLOOKUP($F195,DECLARATIONS!C$5:D$292,2,FALSE),_xlfn.TEXTBEFORE(VLOOKUP($F195,DECLARATIONS!C$5:D$292,2,FALSE)," "))))</f>
        <v/>
      </c>
      <c r="C195" s="133" t="str">
        <f>IF(ISNA(VLOOKUP($F195,DECLARATIONS!C$5:D$292,2,FALSE)),"",IF(VLOOKUP($F195,DECLARATIONS!C$5:D$292,2,FALSE)="","NOT DECLARED",IF(ISNA(_xlfn.TEXTAFTER(VLOOKUP($F195,DECLARATIONS!C$5:D$292,2,FALSE)," ")),VLOOKUP($F195,DECLARATIONS!C$5:D$292,2,FALSE),_xlfn.TEXTAFTER(VLOOKUP($F195,DECLARATIONS!C$5:D$292,2,FALSE)," "))))</f>
        <v/>
      </c>
      <c r="D195" s="133" t="str">
        <f>IF(ISNA(VLOOKUP($F195,DECLARATIONS!$C$5:$G$292,5,FALSE)),"",IF(VLOOKUP($F195,DECLARATIONS!$C$5:$G$292,5,FALSE)="","NOT DECLARED",VLOOKUP($F195,DECLARATIONS!$C$5:$G$292,5,FALSE)))</f>
        <v/>
      </c>
      <c r="E195" s="133" t="str">
        <f>IF(ISNA(VLOOKUP($F195,DECLARATIONS!$C$5:$F$292,4,FALSE)),"",IF(VLOOKUP($F195,DECLARATIONS!$C$5:$F$292,4,FALSE)="","NOT DECLARED",VLOOKUP($F195,DECLARATIONS!$C$5:$F$292,4,FALSE)&amp;LEFT(VLOOKUP($F195,DECLARATIONS!$C$5:$H$292,6,FALSE))))</f>
        <v/>
      </c>
      <c r="F195" s="35"/>
      <c r="G195" s="36"/>
      <c r="H195" s="12" t="str">
        <f>IF(ISNA(VLOOKUP(F195,DECLARATIONS!C$5:D$292,2,FALSE)),"",IF(VLOOKUP(F195,DECLARATIONS!C$5:D$292,2,FALSE)="","NOT DECLARED",VLOOKUP(F195,DECLARATIONS!C$5:D$292,2,FALSE)))</f>
        <v/>
      </c>
      <c r="I195" s="2">
        <f>IF(LOWER(LEFT(G195,1))="n",1,VLOOKUP(G195,ScoringTable!E$2:I$95,5))</f>
        <v>0</v>
      </c>
    </row>
    <row r="196" spans="1:9" ht="13" customHeight="1">
      <c r="A196" s="134" t="s">
        <v>50</v>
      </c>
      <c r="B196" s="133" t="str">
        <f>IF(ISNA(VLOOKUP($F196,DECLARATIONS!C$5:D$292,2,FALSE)),"",IF(VLOOKUP($F196,DECLARATIONS!C$5:D$292,2,FALSE)="","NOT DECLARED",IF(ISNA(_xlfn.TEXTBEFORE(VLOOKUP($F196,DECLARATIONS!C$5:D$292,2,FALSE)," ")),VLOOKUP($F196,DECLARATIONS!C$5:D$292,2,FALSE),_xlfn.TEXTBEFORE(VLOOKUP($F196,DECLARATIONS!C$5:D$292,2,FALSE)," "))))</f>
        <v/>
      </c>
      <c r="C196" s="133" t="str">
        <f>IF(ISNA(VLOOKUP($F196,DECLARATIONS!C$5:D$292,2,FALSE)),"",IF(VLOOKUP($F196,DECLARATIONS!C$5:D$292,2,FALSE)="","NOT DECLARED",IF(ISNA(_xlfn.TEXTAFTER(VLOOKUP($F196,DECLARATIONS!C$5:D$292,2,FALSE)," ")),VLOOKUP($F196,DECLARATIONS!C$5:D$292,2,FALSE),_xlfn.TEXTAFTER(VLOOKUP($F196,DECLARATIONS!C$5:D$292,2,FALSE)," "))))</f>
        <v/>
      </c>
      <c r="D196" s="133" t="str">
        <f>IF(ISNA(VLOOKUP($F196,DECLARATIONS!$C$5:$G$292,5,FALSE)),"",IF(VLOOKUP($F196,DECLARATIONS!$C$5:$G$292,5,FALSE)="","NOT DECLARED",VLOOKUP($F196,DECLARATIONS!$C$5:$G$292,5,FALSE)))</f>
        <v/>
      </c>
      <c r="E196" s="133" t="str">
        <f>IF(ISNA(VLOOKUP($F196,DECLARATIONS!$C$5:$F$292,4,FALSE)),"",IF(VLOOKUP($F196,DECLARATIONS!$C$5:$F$292,4,FALSE)="","NOT DECLARED",VLOOKUP($F196,DECLARATIONS!$C$5:$F$292,4,FALSE)&amp;LEFT(VLOOKUP($F196,DECLARATIONS!$C$5:$H$292,6,FALSE))))</f>
        <v/>
      </c>
      <c r="F196" s="35"/>
      <c r="G196" s="36"/>
      <c r="H196" s="12" t="str">
        <f>IF(ISNA(VLOOKUP(F196,DECLARATIONS!C$5:D$292,2,FALSE)),"",IF(VLOOKUP(F196,DECLARATIONS!C$5:D$292,2,FALSE)="","NOT DECLARED",VLOOKUP(F196,DECLARATIONS!C$5:D$292,2,FALSE)))</f>
        <v/>
      </c>
      <c r="I196" s="2">
        <f>IF(LOWER(LEFT(G196,1))="n",1,VLOOKUP(G196,ScoringTable!E$2:I$95,5))</f>
        <v>0</v>
      </c>
    </row>
    <row r="197" spans="1:9" ht="13" customHeight="1">
      <c r="A197" s="134" t="s">
        <v>50</v>
      </c>
      <c r="B197" s="133" t="str">
        <f>IF(ISNA(VLOOKUP($F197,DECLARATIONS!C$5:D$292,2,FALSE)),"",IF(VLOOKUP($F197,DECLARATIONS!C$5:D$292,2,FALSE)="","NOT DECLARED",IF(ISNA(_xlfn.TEXTBEFORE(VLOOKUP($F197,DECLARATIONS!C$5:D$292,2,FALSE)," ")),VLOOKUP($F197,DECLARATIONS!C$5:D$292,2,FALSE),_xlfn.TEXTBEFORE(VLOOKUP($F197,DECLARATIONS!C$5:D$292,2,FALSE)," "))))</f>
        <v/>
      </c>
      <c r="C197" s="133" t="str">
        <f>IF(ISNA(VLOOKUP($F197,DECLARATIONS!C$5:D$292,2,FALSE)),"",IF(VLOOKUP($F197,DECLARATIONS!C$5:D$292,2,FALSE)="","NOT DECLARED",IF(ISNA(_xlfn.TEXTAFTER(VLOOKUP($F197,DECLARATIONS!C$5:D$292,2,FALSE)," ")),VLOOKUP($F197,DECLARATIONS!C$5:D$292,2,FALSE),_xlfn.TEXTAFTER(VLOOKUP($F197,DECLARATIONS!C$5:D$292,2,FALSE)," "))))</f>
        <v/>
      </c>
      <c r="D197" s="133" t="str">
        <f>IF(ISNA(VLOOKUP($F197,DECLARATIONS!$C$5:$G$292,5,FALSE)),"",IF(VLOOKUP($F197,DECLARATIONS!$C$5:$G$292,5,FALSE)="","NOT DECLARED",VLOOKUP($F197,DECLARATIONS!$C$5:$G$292,5,FALSE)))</f>
        <v/>
      </c>
      <c r="E197" s="133" t="str">
        <f>IF(ISNA(VLOOKUP($F197,DECLARATIONS!$C$5:$F$292,4,FALSE)),"",IF(VLOOKUP($F197,DECLARATIONS!$C$5:$F$292,4,FALSE)="","NOT DECLARED",VLOOKUP($F197,DECLARATIONS!$C$5:$F$292,4,FALSE)&amp;LEFT(VLOOKUP($F197,DECLARATIONS!$C$5:$H$292,6,FALSE))))</f>
        <v/>
      </c>
      <c r="F197" s="35"/>
      <c r="G197" s="36"/>
      <c r="H197" s="12" t="str">
        <f>IF(ISNA(VLOOKUP(F197,DECLARATIONS!C$5:D$292,2,FALSE)),"",IF(VLOOKUP(F197,DECLARATIONS!C$5:D$292,2,FALSE)="","NOT DECLARED",VLOOKUP(F197,DECLARATIONS!C$5:D$292,2,FALSE)))</f>
        <v/>
      </c>
      <c r="I197" s="2">
        <f>IF(LOWER(LEFT(G197,1))="n",1,VLOOKUP(G197,ScoringTable!E$2:I$95,5))</f>
        <v>0</v>
      </c>
    </row>
    <row r="198" spans="1:9" ht="13" customHeight="1">
      <c r="A198" s="134" t="s">
        <v>50</v>
      </c>
      <c r="B198" s="133" t="str">
        <f>IF(ISNA(VLOOKUP($F198,DECLARATIONS!C$5:D$292,2,FALSE)),"",IF(VLOOKUP($F198,DECLARATIONS!C$5:D$292,2,FALSE)="","NOT DECLARED",IF(ISNA(_xlfn.TEXTBEFORE(VLOOKUP($F198,DECLARATIONS!C$5:D$292,2,FALSE)," ")),VLOOKUP($F198,DECLARATIONS!C$5:D$292,2,FALSE),_xlfn.TEXTBEFORE(VLOOKUP($F198,DECLARATIONS!C$5:D$292,2,FALSE)," "))))</f>
        <v/>
      </c>
      <c r="C198" s="133" t="str">
        <f>IF(ISNA(VLOOKUP($F198,DECLARATIONS!C$5:D$292,2,FALSE)),"",IF(VLOOKUP($F198,DECLARATIONS!C$5:D$292,2,FALSE)="","NOT DECLARED",IF(ISNA(_xlfn.TEXTAFTER(VLOOKUP($F198,DECLARATIONS!C$5:D$292,2,FALSE)," ")),VLOOKUP($F198,DECLARATIONS!C$5:D$292,2,FALSE),_xlfn.TEXTAFTER(VLOOKUP($F198,DECLARATIONS!C$5:D$292,2,FALSE)," "))))</f>
        <v/>
      </c>
      <c r="D198" s="133" t="str">
        <f>IF(ISNA(VLOOKUP($F198,DECLARATIONS!$C$5:$G$292,5,FALSE)),"",IF(VLOOKUP($F198,DECLARATIONS!$C$5:$G$292,5,FALSE)="","NOT DECLARED",VLOOKUP($F198,DECLARATIONS!$C$5:$G$292,5,FALSE)))</f>
        <v/>
      </c>
      <c r="E198" s="133" t="str">
        <f>IF(ISNA(VLOOKUP($F198,DECLARATIONS!$C$5:$F$292,4,FALSE)),"",IF(VLOOKUP($F198,DECLARATIONS!$C$5:$F$292,4,FALSE)="","NOT DECLARED",VLOOKUP($F198,DECLARATIONS!$C$5:$F$292,4,FALSE)&amp;LEFT(VLOOKUP($F198,DECLARATIONS!$C$5:$H$292,6,FALSE))))</f>
        <v/>
      </c>
      <c r="F198" s="35"/>
      <c r="G198" s="36"/>
      <c r="H198" s="12" t="str">
        <f>IF(ISNA(VLOOKUP(F198,DECLARATIONS!C$5:D$292,2,FALSE)),"",IF(VLOOKUP(F198,DECLARATIONS!C$5:D$292,2,FALSE)="","NOT DECLARED",VLOOKUP(F198,DECLARATIONS!C$5:D$292,2,FALSE)))</f>
        <v/>
      </c>
      <c r="I198" s="2">
        <f>IF(LOWER(LEFT(G198,1))="n",1,VLOOKUP(G198,ScoringTable!E$2:I$95,5))</f>
        <v>0</v>
      </c>
    </row>
    <row r="199" spans="1:9" ht="13" customHeight="1">
      <c r="A199" s="134" t="s">
        <v>50</v>
      </c>
      <c r="B199" s="133" t="str">
        <f>IF(ISNA(VLOOKUP($F199,DECLARATIONS!C$5:D$292,2,FALSE)),"",IF(VLOOKUP($F199,DECLARATIONS!C$5:D$292,2,FALSE)="","NOT DECLARED",IF(ISNA(_xlfn.TEXTBEFORE(VLOOKUP($F199,DECLARATIONS!C$5:D$292,2,FALSE)," ")),VLOOKUP($F199,DECLARATIONS!C$5:D$292,2,FALSE),_xlfn.TEXTBEFORE(VLOOKUP($F199,DECLARATIONS!C$5:D$292,2,FALSE)," "))))</f>
        <v/>
      </c>
      <c r="C199" s="133" t="str">
        <f>IF(ISNA(VLOOKUP($F199,DECLARATIONS!C$5:D$292,2,FALSE)),"",IF(VLOOKUP($F199,DECLARATIONS!C$5:D$292,2,FALSE)="","NOT DECLARED",IF(ISNA(_xlfn.TEXTAFTER(VLOOKUP($F199,DECLARATIONS!C$5:D$292,2,FALSE)," ")),VLOOKUP($F199,DECLARATIONS!C$5:D$292,2,FALSE),_xlfn.TEXTAFTER(VLOOKUP($F199,DECLARATIONS!C$5:D$292,2,FALSE)," "))))</f>
        <v/>
      </c>
      <c r="D199" s="133" t="str">
        <f>IF(ISNA(VLOOKUP($F199,DECLARATIONS!$C$5:$G$292,5,FALSE)),"",IF(VLOOKUP($F199,DECLARATIONS!$C$5:$G$292,5,FALSE)="","NOT DECLARED",VLOOKUP($F199,DECLARATIONS!$C$5:$G$292,5,FALSE)))</f>
        <v/>
      </c>
      <c r="E199" s="133" t="str">
        <f>IF(ISNA(VLOOKUP($F199,DECLARATIONS!$C$5:$F$292,4,FALSE)),"",IF(VLOOKUP($F199,DECLARATIONS!$C$5:$F$292,4,FALSE)="","NOT DECLARED",VLOOKUP($F199,DECLARATIONS!$C$5:$F$292,4,FALSE)&amp;LEFT(VLOOKUP($F199,DECLARATIONS!$C$5:$H$292,6,FALSE))))</f>
        <v/>
      </c>
      <c r="F199" s="35"/>
      <c r="G199" s="36"/>
      <c r="H199" s="12" t="str">
        <f>IF(ISNA(VLOOKUP(F199,DECLARATIONS!C$5:D$292,2,FALSE)),"",IF(VLOOKUP(F199,DECLARATIONS!C$5:D$292,2,FALSE)="","NOT DECLARED",VLOOKUP(F199,DECLARATIONS!C$5:D$292,2,FALSE)))</f>
        <v/>
      </c>
      <c r="I199" s="2">
        <f>IF(LOWER(LEFT(G199,1))="n",1,VLOOKUP(G199,ScoringTable!E$2:I$95,5))</f>
        <v>0</v>
      </c>
    </row>
    <row r="200" spans="1:9" ht="13" customHeight="1">
      <c r="A200" s="134" t="s">
        <v>50</v>
      </c>
      <c r="B200" s="133" t="str">
        <f>IF(ISNA(VLOOKUP($F200,DECLARATIONS!C$5:D$292,2,FALSE)),"",IF(VLOOKUP($F200,DECLARATIONS!C$5:D$292,2,FALSE)="","NOT DECLARED",IF(ISNA(_xlfn.TEXTBEFORE(VLOOKUP($F200,DECLARATIONS!C$5:D$292,2,FALSE)," ")),VLOOKUP($F200,DECLARATIONS!C$5:D$292,2,FALSE),_xlfn.TEXTBEFORE(VLOOKUP($F200,DECLARATIONS!C$5:D$292,2,FALSE)," "))))</f>
        <v/>
      </c>
      <c r="C200" s="133" t="str">
        <f>IF(ISNA(VLOOKUP($F200,DECLARATIONS!C$5:D$292,2,FALSE)),"",IF(VLOOKUP($F200,DECLARATIONS!C$5:D$292,2,FALSE)="","NOT DECLARED",IF(ISNA(_xlfn.TEXTAFTER(VLOOKUP($F200,DECLARATIONS!C$5:D$292,2,FALSE)," ")),VLOOKUP($F200,DECLARATIONS!C$5:D$292,2,FALSE),_xlfn.TEXTAFTER(VLOOKUP($F200,DECLARATIONS!C$5:D$292,2,FALSE)," "))))</f>
        <v/>
      </c>
      <c r="D200" s="133" t="str">
        <f>IF(ISNA(VLOOKUP($F200,DECLARATIONS!$C$5:$G$292,5,FALSE)),"",IF(VLOOKUP($F200,DECLARATIONS!$C$5:$G$292,5,FALSE)="","NOT DECLARED",VLOOKUP($F200,DECLARATIONS!$C$5:$G$292,5,FALSE)))</f>
        <v/>
      </c>
      <c r="E200" s="133" t="str">
        <f>IF(ISNA(VLOOKUP($F200,DECLARATIONS!$C$5:$F$292,4,FALSE)),"",IF(VLOOKUP($F200,DECLARATIONS!$C$5:$F$292,4,FALSE)="","NOT DECLARED",VLOOKUP($F200,DECLARATIONS!$C$5:$F$292,4,FALSE)&amp;LEFT(VLOOKUP($F200,DECLARATIONS!$C$5:$H$292,6,FALSE))))</f>
        <v/>
      </c>
      <c r="F200" s="35"/>
      <c r="G200" s="36"/>
      <c r="H200" s="12" t="str">
        <f>IF(ISNA(VLOOKUP(F200,DECLARATIONS!C$5:D$292,2,FALSE)),"",IF(VLOOKUP(F200,DECLARATIONS!C$5:D$292,2,FALSE)="","NOT DECLARED",VLOOKUP(F200,DECLARATIONS!C$5:D$292,2,FALSE)))</f>
        <v/>
      </c>
      <c r="I200" s="2">
        <f>IF(LOWER(LEFT(G200,1))="n",1,VLOOKUP(G200,ScoringTable!E$2:I$95,5))</f>
        <v>0</v>
      </c>
    </row>
    <row r="201" spans="1:9" ht="13" customHeight="1">
      <c r="A201" s="134" t="s">
        <v>50</v>
      </c>
      <c r="B201" s="133" t="str">
        <f>IF(ISNA(VLOOKUP($F201,DECLARATIONS!C$5:D$292,2,FALSE)),"",IF(VLOOKUP($F201,DECLARATIONS!C$5:D$292,2,FALSE)="","NOT DECLARED",IF(ISNA(_xlfn.TEXTBEFORE(VLOOKUP($F201,DECLARATIONS!C$5:D$292,2,FALSE)," ")),VLOOKUP($F201,DECLARATIONS!C$5:D$292,2,FALSE),_xlfn.TEXTBEFORE(VLOOKUP($F201,DECLARATIONS!C$5:D$292,2,FALSE)," "))))</f>
        <v/>
      </c>
      <c r="C201" s="133" t="str">
        <f>IF(ISNA(VLOOKUP($F201,DECLARATIONS!C$5:D$292,2,FALSE)),"",IF(VLOOKUP($F201,DECLARATIONS!C$5:D$292,2,FALSE)="","NOT DECLARED",IF(ISNA(_xlfn.TEXTAFTER(VLOOKUP($F201,DECLARATIONS!C$5:D$292,2,FALSE)," ")),VLOOKUP($F201,DECLARATIONS!C$5:D$292,2,FALSE),_xlfn.TEXTAFTER(VLOOKUP($F201,DECLARATIONS!C$5:D$292,2,FALSE)," "))))</f>
        <v/>
      </c>
      <c r="D201" s="133" t="str">
        <f>IF(ISNA(VLOOKUP($F201,DECLARATIONS!$C$5:$G$292,5,FALSE)),"",IF(VLOOKUP($F201,DECLARATIONS!$C$5:$G$292,5,FALSE)="","NOT DECLARED",VLOOKUP($F201,DECLARATIONS!$C$5:$G$292,5,FALSE)))</f>
        <v/>
      </c>
      <c r="E201" s="133" t="str">
        <f>IF(ISNA(VLOOKUP($F201,DECLARATIONS!$C$5:$F$292,4,FALSE)),"",IF(VLOOKUP($F201,DECLARATIONS!$C$5:$F$292,4,FALSE)="","NOT DECLARED",VLOOKUP($F201,DECLARATIONS!$C$5:$F$292,4,FALSE)&amp;LEFT(VLOOKUP($F201,DECLARATIONS!$C$5:$H$292,6,FALSE))))</f>
        <v/>
      </c>
      <c r="F201" s="35"/>
      <c r="G201" s="36"/>
      <c r="H201" s="12" t="str">
        <f>IF(ISNA(VLOOKUP(F201,DECLARATIONS!C$5:D$292,2,FALSE)),"",IF(VLOOKUP(F201,DECLARATIONS!C$5:D$292,2,FALSE)="","NOT DECLARED",VLOOKUP(F201,DECLARATIONS!C$5:D$292,2,FALSE)))</f>
        <v/>
      </c>
      <c r="I201" s="2">
        <f>IF(LOWER(LEFT(G201,1))="n",1,VLOOKUP(G201,ScoringTable!E$2:I$95,5))</f>
        <v>0</v>
      </c>
    </row>
    <row r="202" spans="1:9" ht="13" customHeight="1">
      <c r="A202" s="134" t="s">
        <v>50</v>
      </c>
      <c r="B202" s="133" t="str">
        <f>IF(ISNA(VLOOKUP($F202,DECLARATIONS!C$5:D$292,2,FALSE)),"",IF(VLOOKUP($F202,DECLARATIONS!C$5:D$292,2,FALSE)="","NOT DECLARED",IF(ISNA(_xlfn.TEXTBEFORE(VLOOKUP($F202,DECLARATIONS!C$5:D$292,2,FALSE)," ")),VLOOKUP($F202,DECLARATIONS!C$5:D$292,2,FALSE),_xlfn.TEXTBEFORE(VLOOKUP($F202,DECLARATIONS!C$5:D$292,2,FALSE)," "))))</f>
        <v/>
      </c>
      <c r="C202" s="133" t="str">
        <f>IF(ISNA(VLOOKUP($F202,DECLARATIONS!C$5:D$292,2,FALSE)),"",IF(VLOOKUP($F202,DECLARATIONS!C$5:D$292,2,FALSE)="","NOT DECLARED",IF(ISNA(_xlfn.TEXTAFTER(VLOOKUP($F202,DECLARATIONS!C$5:D$292,2,FALSE)," ")),VLOOKUP($F202,DECLARATIONS!C$5:D$292,2,FALSE),_xlfn.TEXTAFTER(VLOOKUP($F202,DECLARATIONS!C$5:D$292,2,FALSE)," "))))</f>
        <v/>
      </c>
      <c r="D202" s="133" t="str">
        <f>IF(ISNA(VLOOKUP($F202,DECLARATIONS!$C$5:$G$292,5,FALSE)),"",IF(VLOOKUP($F202,DECLARATIONS!$C$5:$G$292,5,FALSE)="","NOT DECLARED",VLOOKUP($F202,DECLARATIONS!$C$5:$G$292,5,FALSE)))</f>
        <v/>
      </c>
      <c r="E202" s="133" t="str">
        <f>IF(ISNA(VLOOKUP($F202,DECLARATIONS!$C$5:$F$292,4,FALSE)),"",IF(VLOOKUP($F202,DECLARATIONS!$C$5:$F$292,4,FALSE)="","NOT DECLARED",VLOOKUP($F202,DECLARATIONS!$C$5:$F$292,4,FALSE)&amp;LEFT(VLOOKUP($F202,DECLARATIONS!$C$5:$H$292,6,FALSE))))</f>
        <v/>
      </c>
      <c r="F202" s="35"/>
      <c r="G202" s="36"/>
      <c r="H202" s="12" t="str">
        <f>IF(ISNA(VLOOKUP(F202,DECLARATIONS!C$5:D$292,2,FALSE)),"",IF(VLOOKUP(F202,DECLARATIONS!C$5:D$292,2,FALSE)="","NOT DECLARED",VLOOKUP(F202,DECLARATIONS!C$5:D$292,2,FALSE)))</f>
        <v/>
      </c>
      <c r="I202" s="2">
        <f>IF(LOWER(LEFT(G202,1))="n",1,VLOOKUP(G202,ScoringTable!E$2:I$95,5))</f>
        <v>0</v>
      </c>
    </row>
    <row r="203" spans="1:9" ht="13" customHeight="1">
      <c r="A203" s="134" t="s">
        <v>50</v>
      </c>
      <c r="B203" s="133" t="str">
        <f>IF(ISNA(VLOOKUP($F203,DECLARATIONS!C$5:D$292,2,FALSE)),"",IF(VLOOKUP($F203,DECLARATIONS!C$5:D$292,2,FALSE)="","NOT DECLARED",IF(ISNA(_xlfn.TEXTBEFORE(VLOOKUP($F203,DECLARATIONS!C$5:D$292,2,FALSE)," ")),VLOOKUP($F203,DECLARATIONS!C$5:D$292,2,FALSE),_xlfn.TEXTBEFORE(VLOOKUP($F203,DECLARATIONS!C$5:D$292,2,FALSE)," "))))</f>
        <v/>
      </c>
      <c r="C203" s="133" t="str">
        <f>IF(ISNA(VLOOKUP($F203,DECLARATIONS!C$5:D$292,2,FALSE)),"",IF(VLOOKUP($F203,DECLARATIONS!C$5:D$292,2,FALSE)="","NOT DECLARED",IF(ISNA(_xlfn.TEXTAFTER(VLOOKUP($F203,DECLARATIONS!C$5:D$292,2,FALSE)," ")),VLOOKUP($F203,DECLARATIONS!C$5:D$292,2,FALSE),_xlfn.TEXTAFTER(VLOOKUP($F203,DECLARATIONS!C$5:D$292,2,FALSE)," "))))</f>
        <v/>
      </c>
      <c r="D203" s="133" t="str">
        <f>IF(ISNA(VLOOKUP($F203,DECLARATIONS!$C$5:$G$292,5,FALSE)),"",IF(VLOOKUP($F203,DECLARATIONS!$C$5:$G$292,5,FALSE)="","NOT DECLARED",VLOOKUP($F203,DECLARATIONS!$C$5:$G$292,5,FALSE)))</f>
        <v/>
      </c>
      <c r="E203" s="133" t="str">
        <f>IF(ISNA(VLOOKUP($F203,DECLARATIONS!$C$5:$F$292,4,FALSE)),"",IF(VLOOKUP($F203,DECLARATIONS!$C$5:$F$292,4,FALSE)="","NOT DECLARED",VLOOKUP($F203,DECLARATIONS!$C$5:$F$292,4,FALSE)&amp;LEFT(VLOOKUP($F203,DECLARATIONS!$C$5:$H$292,6,FALSE))))</f>
        <v/>
      </c>
      <c r="F203" s="35"/>
      <c r="G203" s="36"/>
      <c r="H203" s="12" t="str">
        <f>IF(ISNA(VLOOKUP(F203,DECLARATIONS!C$5:D$292,2,FALSE)),"",IF(VLOOKUP(F203,DECLARATIONS!C$5:D$292,2,FALSE)="","NOT DECLARED",VLOOKUP(F203,DECLARATIONS!C$5:D$292,2,FALSE)))</f>
        <v/>
      </c>
      <c r="I203" s="2">
        <f>IF(LOWER(LEFT(G203,1))="n",1,VLOOKUP(G203,ScoringTable!E$2:I$95,5))</f>
        <v>0</v>
      </c>
    </row>
    <row r="204" spans="1:9" ht="13" customHeight="1">
      <c r="A204" s="134" t="s">
        <v>50</v>
      </c>
      <c r="B204" s="133" t="str">
        <f>IF(ISNA(VLOOKUP($F204,DECLARATIONS!C$5:D$292,2,FALSE)),"",IF(VLOOKUP($F204,DECLARATIONS!C$5:D$292,2,FALSE)="","NOT DECLARED",IF(ISNA(_xlfn.TEXTBEFORE(VLOOKUP($F204,DECLARATIONS!C$5:D$292,2,FALSE)," ")),VLOOKUP($F204,DECLARATIONS!C$5:D$292,2,FALSE),_xlfn.TEXTBEFORE(VLOOKUP($F204,DECLARATIONS!C$5:D$292,2,FALSE)," "))))</f>
        <v/>
      </c>
      <c r="C204" s="133" t="str">
        <f>IF(ISNA(VLOOKUP($F204,DECLARATIONS!C$5:D$292,2,FALSE)),"",IF(VLOOKUP($F204,DECLARATIONS!C$5:D$292,2,FALSE)="","NOT DECLARED",IF(ISNA(_xlfn.TEXTAFTER(VLOOKUP($F204,DECLARATIONS!C$5:D$292,2,FALSE)," ")),VLOOKUP($F204,DECLARATIONS!C$5:D$292,2,FALSE),_xlfn.TEXTAFTER(VLOOKUP($F204,DECLARATIONS!C$5:D$292,2,FALSE)," "))))</f>
        <v/>
      </c>
      <c r="D204" s="133" t="str">
        <f>IF(ISNA(VLOOKUP($F204,DECLARATIONS!$C$5:$G$292,5,FALSE)),"",IF(VLOOKUP($F204,DECLARATIONS!$C$5:$G$292,5,FALSE)="","NOT DECLARED",VLOOKUP($F204,DECLARATIONS!$C$5:$G$292,5,FALSE)))</f>
        <v/>
      </c>
      <c r="E204" s="133" t="str">
        <f>IF(ISNA(VLOOKUP($F204,DECLARATIONS!$C$5:$F$292,4,FALSE)),"",IF(VLOOKUP($F204,DECLARATIONS!$C$5:$F$292,4,FALSE)="","NOT DECLARED",VLOOKUP($F204,DECLARATIONS!$C$5:$F$292,4,FALSE)&amp;LEFT(VLOOKUP($F204,DECLARATIONS!$C$5:$H$292,6,FALSE))))</f>
        <v/>
      </c>
      <c r="F204" s="35"/>
      <c r="G204" s="36"/>
      <c r="H204" s="12" t="str">
        <f>IF(ISNA(VLOOKUP(F204,DECLARATIONS!C$5:D$292,2,FALSE)),"",IF(VLOOKUP(F204,DECLARATIONS!C$5:D$292,2,FALSE)="","NOT DECLARED",VLOOKUP(F204,DECLARATIONS!C$5:D$292,2,FALSE)))</f>
        <v/>
      </c>
      <c r="I204" s="2">
        <f>IF(LOWER(LEFT(G204,1))="n",1,VLOOKUP(G204,ScoringTable!E$2:I$95,5))</f>
        <v>0</v>
      </c>
    </row>
    <row r="205" spans="1:9" ht="13" customHeight="1">
      <c r="A205" s="134" t="s">
        <v>50</v>
      </c>
      <c r="B205" s="133" t="str">
        <f>IF(ISNA(VLOOKUP($F205,DECLARATIONS!C$5:D$292,2,FALSE)),"",IF(VLOOKUP($F205,DECLARATIONS!C$5:D$292,2,FALSE)="","NOT DECLARED",IF(ISNA(_xlfn.TEXTBEFORE(VLOOKUP($F205,DECLARATIONS!C$5:D$292,2,FALSE)," ")),VLOOKUP($F205,DECLARATIONS!C$5:D$292,2,FALSE),_xlfn.TEXTBEFORE(VLOOKUP($F205,DECLARATIONS!C$5:D$292,2,FALSE)," "))))</f>
        <v/>
      </c>
      <c r="C205" s="133" t="str">
        <f>IF(ISNA(VLOOKUP($F205,DECLARATIONS!C$5:D$292,2,FALSE)),"",IF(VLOOKUP($F205,DECLARATIONS!C$5:D$292,2,FALSE)="","NOT DECLARED",IF(ISNA(_xlfn.TEXTAFTER(VLOOKUP($F205,DECLARATIONS!C$5:D$292,2,FALSE)," ")),VLOOKUP($F205,DECLARATIONS!C$5:D$292,2,FALSE),_xlfn.TEXTAFTER(VLOOKUP($F205,DECLARATIONS!C$5:D$292,2,FALSE)," "))))</f>
        <v/>
      </c>
      <c r="D205" s="133" t="str">
        <f>IF(ISNA(VLOOKUP($F205,DECLARATIONS!$C$5:$G$292,5,FALSE)),"",IF(VLOOKUP($F205,DECLARATIONS!$C$5:$G$292,5,FALSE)="","NOT DECLARED",VLOOKUP($F205,DECLARATIONS!$C$5:$G$292,5,FALSE)))</f>
        <v/>
      </c>
      <c r="E205" s="133" t="str">
        <f>IF(ISNA(VLOOKUP($F205,DECLARATIONS!$C$5:$F$292,4,FALSE)),"",IF(VLOOKUP($F205,DECLARATIONS!$C$5:$F$292,4,FALSE)="","NOT DECLARED",VLOOKUP($F205,DECLARATIONS!$C$5:$F$292,4,FALSE)&amp;LEFT(VLOOKUP($F205,DECLARATIONS!$C$5:$H$292,6,FALSE))))</f>
        <v/>
      </c>
      <c r="F205" s="35"/>
      <c r="G205" s="36"/>
      <c r="H205" s="12" t="str">
        <f>IF(ISNA(VLOOKUP(F205,DECLARATIONS!C$5:D$292,2,FALSE)),"",IF(VLOOKUP(F205,DECLARATIONS!C$5:D$292,2,FALSE)="","NOT DECLARED",VLOOKUP(F205,DECLARATIONS!C$5:D$292,2,FALSE)))</f>
        <v/>
      </c>
      <c r="I205" s="2">
        <f>IF(LOWER(LEFT(G205,1))="n",1,VLOOKUP(G205,ScoringTable!E$2:I$95,5))</f>
        <v>0</v>
      </c>
    </row>
    <row r="206" spans="1:9" ht="13" customHeight="1">
      <c r="A206" s="134" t="s">
        <v>50</v>
      </c>
      <c r="B206" s="133" t="str">
        <f>IF(ISNA(VLOOKUP($F206,DECLARATIONS!C$5:D$292,2,FALSE)),"",IF(VLOOKUP($F206,DECLARATIONS!C$5:D$292,2,FALSE)="","NOT DECLARED",IF(ISNA(_xlfn.TEXTBEFORE(VLOOKUP($F206,DECLARATIONS!C$5:D$292,2,FALSE)," ")),VLOOKUP($F206,DECLARATIONS!C$5:D$292,2,FALSE),_xlfn.TEXTBEFORE(VLOOKUP($F206,DECLARATIONS!C$5:D$292,2,FALSE)," "))))</f>
        <v/>
      </c>
      <c r="C206" s="133" t="str">
        <f>IF(ISNA(VLOOKUP($F206,DECLARATIONS!C$5:D$292,2,FALSE)),"",IF(VLOOKUP($F206,DECLARATIONS!C$5:D$292,2,FALSE)="","NOT DECLARED",IF(ISNA(_xlfn.TEXTAFTER(VLOOKUP($F206,DECLARATIONS!C$5:D$292,2,FALSE)," ")),VLOOKUP($F206,DECLARATIONS!C$5:D$292,2,FALSE),_xlfn.TEXTAFTER(VLOOKUP($F206,DECLARATIONS!C$5:D$292,2,FALSE)," "))))</f>
        <v/>
      </c>
      <c r="D206" s="133" t="str">
        <f>IF(ISNA(VLOOKUP($F206,DECLARATIONS!$C$5:$G$292,5,FALSE)),"",IF(VLOOKUP($F206,DECLARATIONS!$C$5:$G$292,5,FALSE)="","NOT DECLARED",VLOOKUP($F206,DECLARATIONS!$C$5:$G$292,5,FALSE)))</f>
        <v/>
      </c>
      <c r="E206" s="133" t="str">
        <f>IF(ISNA(VLOOKUP($F206,DECLARATIONS!$C$5:$F$292,4,FALSE)),"",IF(VLOOKUP($F206,DECLARATIONS!$C$5:$F$292,4,FALSE)="","NOT DECLARED",VLOOKUP($F206,DECLARATIONS!$C$5:$F$292,4,FALSE)&amp;LEFT(VLOOKUP($F206,DECLARATIONS!$C$5:$H$292,6,FALSE))))</f>
        <v/>
      </c>
      <c r="F206" s="35"/>
      <c r="G206" s="36"/>
      <c r="H206" s="12" t="str">
        <f>IF(ISNA(VLOOKUP(F206,DECLARATIONS!C$5:D$292,2,FALSE)),"",IF(VLOOKUP(F206,DECLARATIONS!C$5:D$292,2,FALSE)="","NOT DECLARED",VLOOKUP(F206,DECLARATIONS!C$5:D$292,2,FALSE)))</f>
        <v/>
      </c>
      <c r="I206" s="2">
        <f>IF(LOWER(LEFT(G206,1))="n",1,VLOOKUP(G206,ScoringTable!E$2:I$95,5))</f>
        <v>0</v>
      </c>
    </row>
    <row r="207" spans="1:9" ht="13" customHeight="1">
      <c r="A207" s="134" t="s">
        <v>50</v>
      </c>
      <c r="B207" s="133" t="str">
        <f>IF(ISNA(VLOOKUP($F207,DECLARATIONS!C$5:D$292,2,FALSE)),"",IF(VLOOKUP($F207,DECLARATIONS!C$5:D$292,2,FALSE)="","NOT DECLARED",IF(ISNA(_xlfn.TEXTBEFORE(VLOOKUP($F207,DECLARATIONS!C$5:D$292,2,FALSE)," ")),VLOOKUP($F207,DECLARATIONS!C$5:D$292,2,FALSE),_xlfn.TEXTBEFORE(VLOOKUP($F207,DECLARATIONS!C$5:D$292,2,FALSE)," "))))</f>
        <v/>
      </c>
      <c r="C207" s="133" t="str">
        <f>IF(ISNA(VLOOKUP($F207,DECLARATIONS!C$5:D$292,2,FALSE)),"",IF(VLOOKUP($F207,DECLARATIONS!C$5:D$292,2,FALSE)="","NOT DECLARED",IF(ISNA(_xlfn.TEXTAFTER(VLOOKUP($F207,DECLARATIONS!C$5:D$292,2,FALSE)," ")),VLOOKUP($F207,DECLARATIONS!C$5:D$292,2,FALSE),_xlfn.TEXTAFTER(VLOOKUP($F207,DECLARATIONS!C$5:D$292,2,FALSE)," "))))</f>
        <v/>
      </c>
      <c r="D207" s="133" t="str">
        <f>IF(ISNA(VLOOKUP($F207,DECLARATIONS!$C$5:$G$292,5,FALSE)),"",IF(VLOOKUP($F207,DECLARATIONS!$C$5:$G$292,5,FALSE)="","NOT DECLARED",VLOOKUP($F207,DECLARATIONS!$C$5:$G$292,5,FALSE)))</f>
        <v/>
      </c>
      <c r="E207" s="133" t="str">
        <f>IF(ISNA(VLOOKUP($F207,DECLARATIONS!$C$5:$F$292,4,FALSE)),"",IF(VLOOKUP($F207,DECLARATIONS!$C$5:$F$292,4,FALSE)="","NOT DECLARED",VLOOKUP($F207,DECLARATIONS!$C$5:$F$292,4,FALSE)&amp;LEFT(VLOOKUP($F207,DECLARATIONS!$C$5:$H$292,6,FALSE))))</f>
        <v/>
      </c>
      <c r="F207" s="35"/>
      <c r="G207" s="36"/>
      <c r="H207" s="12" t="str">
        <f>IF(ISNA(VLOOKUP(F207,DECLARATIONS!C$5:D$292,2,FALSE)),"",IF(VLOOKUP(F207,DECLARATIONS!C$5:D$292,2,FALSE)="","NOT DECLARED",VLOOKUP(F207,DECLARATIONS!C$5:D$292,2,FALSE)))</f>
        <v/>
      </c>
      <c r="I207" s="2">
        <f>IF(LOWER(LEFT(G207,1))="n",1,VLOOKUP(G207,ScoringTable!E$2:I$95,5))</f>
        <v>0</v>
      </c>
    </row>
    <row r="208" spans="1:9" ht="13" customHeight="1">
      <c r="A208" s="134" t="s">
        <v>50</v>
      </c>
      <c r="B208" s="133" t="str">
        <f>IF(ISNA(VLOOKUP($F208,DECLARATIONS!C$5:D$292,2,FALSE)),"",IF(VLOOKUP($F208,DECLARATIONS!C$5:D$292,2,FALSE)="","NOT DECLARED",IF(ISNA(_xlfn.TEXTBEFORE(VLOOKUP($F208,DECLARATIONS!C$5:D$292,2,FALSE)," ")),VLOOKUP($F208,DECLARATIONS!C$5:D$292,2,FALSE),_xlfn.TEXTBEFORE(VLOOKUP($F208,DECLARATIONS!C$5:D$292,2,FALSE)," "))))</f>
        <v/>
      </c>
      <c r="C208" s="133" t="str">
        <f>IF(ISNA(VLOOKUP($F208,DECLARATIONS!C$5:D$292,2,FALSE)),"",IF(VLOOKUP($F208,DECLARATIONS!C$5:D$292,2,FALSE)="","NOT DECLARED",IF(ISNA(_xlfn.TEXTAFTER(VLOOKUP($F208,DECLARATIONS!C$5:D$292,2,FALSE)," ")),VLOOKUP($F208,DECLARATIONS!C$5:D$292,2,FALSE),_xlfn.TEXTAFTER(VLOOKUP($F208,DECLARATIONS!C$5:D$292,2,FALSE)," "))))</f>
        <v/>
      </c>
      <c r="D208" s="133" t="str">
        <f>IF(ISNA(VLOOKUP($F208,DECLARATIONS!$C$5:$G$292,5,FALSE)),"",IF(VLOOKUP($F208,DECLARATIONS!$C$5:$G$292,5,FALSE)="","NOT DECLARED",VLOOKUP($F208,DECLARATIONS!$C$5:$G$292,5,FALSE)))</f>
        <v/>
      </c>
      <c r="E208" s="133" t="str">
        <f>IF(ISNA(VLOOKUP($F208,DECLARATIONS!$C$5:$F$292,4,FALSE)),"",IF(VLOOKUP($F208,DECLARATIONS!$C$5:$F$292,4,FALSE)="","NOT DECLARED",VLOOKUP($F208,DECLARATIONS!$C$5:$F$292,4,FALSE)&amp;LEFT(VLOOKUP($F208,DECLARATIONS!$C$5:$H$292,6,FALSE))))</f>
        <v/>
      </c>
      <c r="F208" s="35"/>
      <c r="G208" s="36"/>
      <c r="H208" s="12" t="str">
        <f>IF(ISNA(VLOOKUP(F208,DECLARATIONS!C$5:D$292,2,FALSE)),"",IF(VLOOKUP(F208,DECLARATIONS!C$5:D$292,2,FALSE)="","NOT DECLARED",VLOOKUP(F208,DECLARATIONS!C$5:D$292,2,FALSE)))</f>
        <v/>
      </c>
      <c r="I208" s="2">
        <f>IF(LOWER(LEFT(G208,1))="n",1,VLOOKUP(G208,ScoringTable!E$2:I$95,5))</f>
        <v>0</v>
      </c>
    </row>
    <row r="209" spans="1:9" ht="13" customHeight="1">
      <c r="A209" s="134" t="s">
        <v>50</v>
      </c>
      <c r="B209" s="133" t="str">
        <f>IF(ISNA(VLOOKUP($F209,DECLARATIONS!C$5:D$292,2,FALSE)),"",IF(VLOOKUP($F209,DECLARATIONS!C$5:D$292,2,FALSE)="","NOT DECLARED",IF(ISNA(_xlfn.TEXTBEFORE(VLOOKUP($F209,DECLARATIONS!C$5:D$292,2,FALSE)," ")),VLOOKUP($F209,DECLARATIONS!C$5:D$292,2,FALSE),_xlfn.TEXTBEFORE(VLOOKUP($F209,DECLARATIONS!C$5:D$292,2,FALSE)," "))))</f>
        <v/>
      </c>
      <c r="C209" s="133" t="str">
        <f>IF(ISNA(VLOOKUP($F209,DECLARATIONS!C$5:D$292,2,FALSE)),"",IF(VLOOKUP($F209,DECLARATIONS!C$5:D$292,2,FALSE)="","NOT DECLARED",IF(ISNA(_xlfn.TEXTAFTER(VLOOKUP($F209,DECLARATIONS!C$5:D$292,2,FALSE)," ")),VLOOKUP($F209,DECLARATIONS!C$5:D$292,2,FALSE),_xlfn.TEXTAFTER(VLOOKUP($F209,DECLARATIONS!C$5:D$292,2,FALSE)," "))))</f>
        <v/>
      </c>
      <c r="D209" s="133" t="str">
        <f>IF(ISNA(VLOOKUP($F209,DECLARATIONS!$C$5:$G$292,5,FALSE)),"",IF(VLOOKUP($F209,DECLARATIONS!$C$5:$G$292,5,FALSE)="","NOT DECLARED",VLOOKUP($F209,DECLARATIONS!$C$5:$G$292,5,FALSE)))</f>
        <v/>
      </c>
      <c r="E209" s="133" t="str">
        <f>IF(ISNA(VLOOKUP($F209,DECLARATIONS!$C$5:$F$292,4,FALSE)),"",IF(VLOOKUP($F209,DECLARATIONS!$C$5:$F$292,4,FALSE)="","NOT DECLARED",VLOOKUP($F209,DECLARATIONS!$C$5:$F$292,4,FALSE)&amp;LEFT(VLOOKUP($F209,DECLARATIONS!$C$5:$H$292,6,FALSE))))</f>
        <v/>
      </c>
      <c r="F209" s="35"/>
      <c r="G209" s="36"/>
      <c r="H209" s="12" t="str">
        <f>IF(ISNA(VLOOKUP(F209,DECLARATIONS!C$5:D$292,2,FALSE)),"",IF(VLOOKUP(F209,DECLARATIONS!C$5:D$292,2,FALSE)="","NOT DECLARED",VLOOKUP(F209,DECLARATIONS!C$5:D$292,2,FALSE)))</f>
        <v/>
      </c>
      <c r="I209" s="2">
        <f>IF(LOWER(LEFT(G209,1))="n",1,VLOOKUP(G209,ScoringTable!E$2:I$95,5))</f>
        <v>0</v>
      </c>
    </row>
    <row r="210" spans="1:9" ht="13" customHeight="1">
      <c r="A210" s="134" t="s">
        <v>50</v>
      </c>
      <c r="B210" s="133" t="str">
        <f>IF(ISNA(VLOOKUP($F210,DECLARATIONS!C$5:D$292,2,FALSE)),"",IF(VLOOKUP($F210,DECLARATIONS!C$5:D$292,2,FALSE)="","NOT DECLARED",IF(ISNA(_xlfn.TEXTBEFORE(VLOOKUP($F210,DECLARATIONS!C$5:D$292,2,FALSE)," ")),VLOOKUP($F210,DECLARATIONS!C$5:D$292,2,FALSE),_xlfn.TEXTBEFORE(VLOOKUP($F210,DECLARATIONS!C$5:D$292,2,FALSE)," "))))</f>
        <v/>
      </c>
      <c r="C210" s="133" t="str">
        <f>IF(ISNA(VLOOKUP($F210,DECLARATIONS!C$5:D$292,2,FALSE)),"",IF(VLOOKUP($F210,DECLARATIONS!C$5:D$292,2,FALSE)="","NOT DECLARED",IF(ISNA(_xlfn.TEXTAFTER(VLOOKUP($F210,DECLARATIONS!C$5:D$292,2,FALSE)," ")),VLOOKUP($F210,DECLARATIONS!C$5:D$292,2,FALSE),_xlfn.TEXTAFTER(VLOOKUP($F210,DECLARATIONS!C$5:D$292,2,FALSE)," "))))</f>
        <v/>
      </c>
      <c r="D210" s="133" t="str">
        <f>IF(ISNA(VLOOKUP($F210,DECLARATIONS!$C$5:$G$292,5,FALSE)),"",IF(VLOOKUP($F210,DECLARATIONS!$C$5:$G$292,5,FALSE)="","NOT DECLARED",VLOOKUP($F210,DECLARATIONS!$C$5:$G$292,5,FALSE)))</f>
        <v/>
      </c>
      <c r="E210" s="133" t="str">
        <f>IF(ISNA(VLOOKUP($F210,DECLARATIONS!$C$5:$F$292,4,FALSE)),"",IF(VLOOKUP($F210,DECLARATIONS!$C$5:$F$292,4,FALSE)="","NOT DECLARED",VLOOKUP($F210,DECLARATIONS!$C$5:$F$292,4,FALSE)&amp;LEFT(VLOOKUP($F210,DECLARATIONS!$C$5:$H$292,6,FALSE))))</f>
        <v/>
      </c>
      <c r="F210" s="35"/>
      <c r="G210" s="36"/>
      <c r="H210" s="12" t="str">
        <f>IF(ISNA(VLOOKUP(F210,DECLARATIONS!C$5:D$292,2,FALSE)),"",IF(VLOOKUP(F210,DECLARATIONS!C$5:D$292,2,FALSE)="","NOT DECLARED",VLOOKUP(F210,DECLARATIONS!C$5:D$292,2,FALSE)))</f>
        <v/>
      </c>
      <c r="I210" s="2">
        <f>IF(LOWER(LEFT(G210,1))="n",1,VLOOKUP(G210,ScoringTable!E$2:I$95,5))</f>
        <v>0</v>
      </c>
    </row>
    <row r="211" spans="1:9" ht="13" customHeight="1">
      <c r="A211" s="134" t="s">
        <v>50</v>
      </c>
      <c r="B211" s="133" t="str">
        <f>IF(ISNA(VLOOKUP($F211,DECLARATIONS!C$5:D$292,2,FALSE)),"",IF(VLOOKUP($F211,DECLARATIONS!C$5:D$292,2,FALSE)="","NOT DECLARED",IF(ISNA(_xlfn.TEXTBEFORE(VLOOKUP($F211,DECLARATIONS!C$5:D$292,2,FALSE)," ")),VLOOKUP($F211,DECLARATIONS!C$5:D$292,2,FALSE),_xlfn.TEXTBEFORE(VLOOKUP($F211,DECLARATIONS!C$5:D$292,2,FALSE)," "))))</f>
        <v/>
      </c>
      <c r="C211" s="133" t="str">
        <f>IF(ISNA(VLOOKUP($F211,DECLARATIONS!C$5:D$292,2,FALSE)),"",IF(VLOOKUP($F211,DECLARATIONS!C$5:D$292,2,FALSE)="","NOT DECLARED",IF(ISNA(_xlfn.TEXTAFTER(VLOOKUP($F211,DECLARATIONS!C$5:D$292,2,FALSE)," ")),VLOOKUP($F211,DECLARATIONS!C$5:D$292,2,FALSE),_xlfn.TEXTAFTER(VLOOKUP($F211,DECLARATIONS!C$5:D$292,2,FALSE)," "))))</f>
        <v/>
      </c>
      <c r="D211" s="133" t="str">
        <f>IF(ISNA(VLOOKUP($F211,DECLARATIONS!$C$5:$G$292,5,FALSE)),"",IF(VLOOKUP($F211,DECLARATIONS!$C$5:$G$292,5,FALSE)="","NOT DECLARED",VLOOKUP($F211,DECLARATIONS!$C$5:$G$292,5,FALSE)))</f>
        <v/>
      </c>
      <c r="E211" s="133" t="str">
        <f>IF(ISNA(VLOOKUP($F211,DECLARATIONS!$C$5:$F$292,4,FALSE)),"",IF(VLOOKUP($F211,DECLARATIONS!$C$5:$F$292,4,FALSE)="","NOT DECLARED",VLOOKUP($F211,DECLARATIONS!$C$5:$F$292,4,FALSE)&amp;LEFT(VLOOKUP($F211,DECLARATIONS!$C$5:$H$292,6,FALSE))))</f>
        <v/>
      </c>
      <c r="F211" s="35"/>
      <c r="G211" s="36"/>
      <c r="H211" s="12" t="str">
        <f>IF(ISNA(VLOOKUP(F211,DECLARATIONS!C$5:D$292,2,FALSE)),"",IF(VLOOKUP(F211,DECLARATIONS!C$5:D$292,2,FALSE)="","NOT DECLARED",VLOOKUP(F211,DECLARATIONS!C$5:D$292,2,FALSE)))</f>
        <v/>
      </c>
      <c r="I211" s="2">
        <f>IF(LOWER(LEFT(G211,1))="n",1,VLOOKUP(G211,ScoringTable!E$2:I$95,5))</f>
        <v>0</v>
      </c>
    </row>
    <row r="212" spans="1:9" ht="13" customHeight="1">
      <c r="A212" s="134" t="s">
        <v>50</v>
      </c>
      <c r="B212" s="133" t="str">
        <f>IF(ISNA(VLOOKUP($F212,DECLARATIONS!C$5:D$292,2,FALSE)),"",IF(VLOOKUP($F212,DECLARATIONS!C$5:D$292,2,FALSE)="","NOT DECLARED",IF(ISNA(_xlfn.TEXTBEFORE(VLOOKUP($F212,DECLARATIONS!C$5:D$292,2,FALSE)," ")),VLOOKUP($F212,DECLARATIONS!C$5:D$292,2,FALSE),_xlfn.TEXTBEFORE(VLOOKUP($F212,DECLARATIONS!C$5:D$292,2,FALSE)," "))))</f>
        <v/>
      </c>
      <c r="C212" s="133" t="str">
        <f>IF(ISNA(VLOOKUP($F212,DECLARATIONS!C$5:D$292,2,FALSE)),"",IF(VLOOKUP($F212,DECLARATIONS!C$5:D$292,2,FALSE)="","NOT DECLARED",IF(ISNA(_xlfn.TEXTAFTER(VLOOKUP($F212,DECLARATIONS!C$5:D$292,2,FALSE)," ")),VLOOKUP($F212,DECLARATIONS!C$5:D$292,2,FALSE),_xlfn.TEXTAFTER(VLOOKUP($F212,DECLARATIONS!C$5:D$292,2,FALSE)," "))))</f>
        <v/>
      </c>
      <c r="D212" s="133" t="str">
        <f>IF(ISNA(VLOOKUP($F212,DECLARATIONS!$C$5:$G$292,5,FALSE)),"",IF(VLOOKUP($F212,DECLARATIONS!$C$5:$G$292,5,FALSE)="","NOT DECLARED",VLOOKUP($F212,DECLARATIONS!$C$5:$G$292,5,FALSE)))</f>
        <v/>
      </c>
      <c r="E212" s="133" t="str">
        <f>IF(ISNA(VLOOKUP($F212,DECLARATIONS!$C$5:$F$292,4,FALSE)),"",IF(VLOOKUP($F212,DECLARATIONS!$C$5:$F$292,4,FALSE)="","NOT DECLARED",VLOOKUP($F212,DECLARATIONS!$C$5:$F$292,4,FALSE)&amp;LEFT(VLOOKUP($F212,DECLARATIONS!$C$5:$H$292,6,FALSE))))</f>
        <v/>
      </c>
      <c r="F212" s="35"/>
      <c r="G212" s="36"/>
      <c r="H212" s="12" t="str">
        <f>IF(ISNA(VLOOKUP(F212,DECLARATIONS!C$5:D$292,2,FALSE)),"",IF(VLOOKUP(F212,DECLARATIONS!C$5:D$292,2,FALSE)="","NOT DECLARED",VLOOKUP(F212,DECLARATIONS!C$5:D$292,2,FALSE)))</f>
        <v/>
      </c>
      <c r="I212" s="2">
        <f>IF(LOWER(LEFT(G212,1))="n",1,VLOOKUP(G212,ScoringTable!E$2:I$95,5))</f>
        <v>0</v>
      </c>
    </row>
    <row r="213" spans="1:9" ht="13" customHeight="1">
      <c r="A213" s="134" t="s">
        <v>50</v>
      </c>
      <c r="B213" s="133" t="str">
        <f>IF(ISNA(VLOOKUP($F213,DECLARATIONS!C$5:D$292,2,FALSE)),"",IF(VLOOKUP($F213,DECLARATIONS!C$5:D$292,2,FALSE)="","NOT DECLARED",IF(ISNA(_xlfn.TEXTBEFORE(VLOOKUP($F213,DECLARATIONS!C$5:D$292,2,FALSE)," ")),VLOOKUP($F213,DECLARATIONS!C$5:D$292,2,FALSE),_xlfn.TEXTBEFORE(VLOOKUP($F213,DECLARATIONS!C$5:D$292,2,FALSE)," "))))</f>
        <v/>
      </c>
      <c r="C213" s="133" t="str">
        <f>IF(ISNA(VLOOKUP($F213,DECLARATIONS!C$5:D$292,2,FALSE)),"",IF(VLOOKUP($F213,DECLARATIONS!C$5:D$292,2,FALSE)="","NOT DECLARED",IF(ISNA(_xlfn.TEXTAFTER(VLOOKUP($F213,DECLARATIONS!C$5:D$292,2,FALSE)," ")),VLOOKUP($F213,DECLARATIONS!C$5:D$292,2,FALSE),_xlfn.TEXTAFTER(VLOOKUP($F213,DECLARATIONS!C$5:D$292,2,FALSE)," "))))</f>
        <v/>
      </c>
      <c r="D213" s="133" t="str">
        <f>IF(ISNA(VLOOKUP($F213,DECLARATIONS!$C$5:$G$292,5,FALSE)),"",IF(VLOOKUP($F213,DECLARATIONS!$C$5:$G$292,5,FALSE)="","NOT DECLARED",VLOOKUP($F213,DECLARATIONS!$C$5:$G$292,5,FALSE)))</f>
        <v/>
      </c>
      <c r="E213" s="133" t="str">
        <f>IF(ISNA(VLOOKUP($F213,DECLARATIONS!$C$5:$F$292,4,FALSE)),"",IF(VLOOKUP($F213,DECLARATIONS!$C$5:$F$292,4,FALSE)="","NOT DECLARED",VLOOKUP($F213,DECLARATIONS!$C$5:$F$292,4,FALSE)&amp;LEFT(VLOOKUP($F213,DECLARATIONS!$C$5:$H$292,6,FALSE))))</f>
        <v/>
      </c>
      <c r="F213" s="35"/>
      <c r="G213" s="36"/>
      <c r="H213" s="12" t="str">
        <f>IF(ISNA(VLOOKUP(F213,DECLARATIONS!C$5:D$292,2,FALSE)),"",IF(VLOOKUP(F213,DECLARATIONS!C$5:D$292,2,FALSE)="","NOT DECLARED",VLOOKUP(F213,DECLARATIONS!C$5:D$292,2,FALSE)))</f>
        <v/>
      </c>
      <c r="I213" s="2">
        <f>IF(LOWER(LEFT(G213,1))="n",1,VLOOKUP(G213,ScoringTable!E$2:I$95,5))</f>
        <v>0</v>
      </c>
    </row>
    <row r="214" spans="1:9" ht="13" customHeight="1">
      <c r="A214" s="134" t="s">
        <v>50</v>
      </c>
      <c r="B214" s="133" t="str">
        <f>IF(ISNA(VLOOKUP($F214,DECLARATIONS!C$5:D$292,2,FALSE)),"",IF(VLOOKUP($F214,DECLARATIONS!C$5:D$292,2,FALSE)="","NOT DECLARED",IF(ISNA(_xlfn.TEXTBEFORE(VLOOKUP($F214,DECLARATIONS!C$5:D$292,2,FALSE)," ")),VLOOKUP($F214,DECLARATIONS!C$5:D$292,2,FALSE),_xlfn.TEXTBEFORE(VLOOKUP($F214,DECLARATIONS!C$5:D$292,2,FALSE)," "))))</f>
        <v/>
      </c>
      <c r="C214" s="133" t="str">
        <f>IF(ISNA(VLOOKUP($F214,DECLARATIONS!C$5:D$292,2,FALSE)),"",IF(VLOOKUP($F214,DECLARATIONS!C$5:D$292,2,FALSE)="","NOT DECLARED",IF(ISNA(_xlfn.TEXTAFTER(VLOOKUP($F214,DECLARATIONS!C$5:D$292,2,FALSE)," ")),VLOOKUP($F214,DECLARATIONS!C$5:D$292,2,FALSE),_xlfn.TEXTAFTER(VLOOKUP($F214,DECLARATIONS!C$5:D$292,2,FALSE)," "))))</f>
        <v/>
      </c>
      <c r="D214" s="133" t="str">
        <f>IF(ISNA(VLOOKUP($F214,DECLARATIONS!$C$5:$G$292,5,FALSE)),"",IF(VLOOKUP($F214,DECLARATIONS!$C$5:$G$292,5,FALSE)="","NOT DECLARED",VLOOKUP($F214,DECLARATIONS!$C$5:$G$292,5,FALSE)))</f>
        <v/>
      </c>
      <c r="E214" s="133" t="str">
        <f>IF(ISNA(VLOOKUP($F214,DECLARATIONS!$C$5:$F$292,4,FALSE)),"",IF(VLOOKUP($F214,DECLARATIONS!$C$5:$F$292,4,FALSE)="","NOT DECLARED",VLOOKUP($F214,DECLARATIONS!$C$5:$F$292,4,FALSE)&amp;LEFT(VLOOKUP($F214,DECLARATIONS!$C$5:$H$292,6,FALSE))))</f>
        <v/>
      </c>
      <c r="F214" s="35"/>
      <c r="G214" s="36"/>
      <c r="H214" s="12" t="str">
        <f>IF(ISNA(VLOOKUP(F214,DECLARATIONS!C$5:D$292,2,FALSE)),"",IF(VLOOKUP(F214,DECLARATIONS!C$5:D$292,2,FALSE)="","NOT DECLARED",VLOOKUP(F214,DECLARATIONS!C$5:D$292,2,FALSE)))</f>
        <v/>
      </c>
      <c r="I214" s="2">
        <f>IF(LOWER(LEFT(G214,1))="n",1,VLOOKUP(G214,ScoringTable!E$2:I$95,5))</f>
        <v>0</v>
      </c>
    </row>
    <row r="215" spans="1:9" ht="13" customHeight="1">
      <c r="A215" s="134" t="s">
        <v>50</v>
      </c>
      <c r="B215" s="133" t="str">
        <f>IF(ISNA(VLOOKUP($F215,DECLARATIONS!C$5:D$292,2,FALSE)),"",IF(VLOOKUP($F215,DECLARATIONS!C$5:D$292,2,FALSE)="","NOT DECLARED",IF(ISNA(_xlfn.TEXTBEFORE(VLOOKUP($F215,DECLARATIONS!C$5:D$292,2,FALSE)," ")),VLOOKUP($F215,DECLARATIONS!C$5:D$292,2,FALSE),_xlfn.TEXTBEFORE(VLOOKUP($F215,DECLARATIONS!C$5:D$292,2,FALSE)," "))))</f>
        <v/>
      </c>
      <c r="C215" s="133" t="str">
        <f>IF(ISNA(VLOOKUP($F215,DECLARATIONS!C$5:D$292,2,FALSE)),"",IF(VLOOKUP($F215,DECLARATIONS!C$5:D$292,2,FALSE)="","NOT DECLARED",IF(ISNA(_xlfn.TEXTAFTER(VLOOKUP($F215,DECLARATIONS!C$5:D$292,2,FALSE)," ")),VLOOKUP($F215,DECLARATIONS!C$5:D$292,2,FALSE),_xlfn.TEXTAFTER(VLOOKUP($F215,DECLARATIONS!C$5:D$292,2,FALSE)," "))))</f>
        <v/>
      </c>
      <c r="D215" s="133" t="str">
        <f>IF(ISNA(VLOOKUP($F215,DECLARATIONS!$C$5:$G$292,5,FALSE)),"",IF(VLOOKUP($F215,DECLARATIONS!$C$5:$G$292,5,FALSE)="","NOT DECLARED",VLOOKUP($F215,DECLARATIONS!$C$5:$G$292,5,FALSE)))</f>
        <v/>
      </c>
      <c r="E215" s="133" t="str">
        <f>IF(ISNA(VLOOKUP($F215,DECLARATIONS!$C$5:$F$292,4,FALSE)),"",IF(VLOOKUP($F215,DECLARATIONS!$C$5:$F$292,4,FALSE)="","NOT DECLARED",VLOOKUP($F215,DECLARATIONS!$C$5:$F$292,4,FALSE)&amp;LEFT(VLOOKUP($F215,DECLARATIONS!$C$5:$H$292,6,FALSE))))</f>
        <v/>
      </c>
      <c r="F215" s="35"/>
      <c r="G215" s="36"/>
      <c r="H215" s="12" t="str">
        <f>IF(ISNA(VLOOKUP(F215,DECLARATIONS!C$5:D$292,2,FALSE)),"",IF(VLOOKUP(F215,DECLARATIONS!C$5:D$292,2,FALSE)="","NOT DECLARED",VLOOKUP(F215,DECLARATIONS!C$5:D$292,2,FALSE)))</f>
        <v/>
      </c>
      <c r="I215" s="2">
        <f>IF(LOWER(LEFT(G215,1))="n",1,VLOOKUP(G215,ScoringTable!E$2:I$95,5))</f>
        <v>0</v>
      </c>
    </row>
    <row r="216" spans="1:9" ht="13" customHeight="1">
      <c r="A216" s="134" t="s">
        <v>50</v>
      </c>
      <c r="B216" s="133" t="str">
        <f>IF(ISNA(VLOOKUP($F216,DECLARATIONS!C$5:D$292,2,FALSE)),"",IF(VLOOKUP($F216,DECLARATIONS!C$5:D$292,2,FALSE)="","NOT DECLARED",IF(ISNA(_xlfn.TEXTBEFORE(VLOOKUP($F216,DECLARATIONS!C$5:D$292,2,FALSE)," ")),VLOOKUP($F216,DECLARATIONS!C$5:D$292,2,FALSE),_xlfn.TEXTBEFORE(VLOOKUP($F216,DECLARATIONS!C$5:D$292,2,FALSE)," "))))</f>
        <v/>
      </c>
      <c r="C216" s="133" t="str">
        <f>IF(ISNA(VLOOKUP($F216,DECLARATIONS!C$5:D$292,2,FALSE)),"",IF(VLOOKUP($F216,DECLARATIONS!C$5:D$292,2,FALSE)="","NOT DECLARED",IF(ISNA(_xlfn.TEXTAFTER(VLOOKUP($F216,DECLARATIONS!C$5:D$292,2,FALSE)," ")),VLOOKUP($F216,DECLARATIONS!C$5:D$292,2,FALSE),_xlfn.TEXTAFTER(VLOOKUP($F216,DECLARATIONS!C$5:D$292,2,FALSE)," "))))</f>
        <v/>
      </c>
      <c r="D216" s="133" t="str">
        <f>IF(ISNA(VLOOKUP($F216,DECLARATIONS!$C$5:$G$292,5,FALSE)),"",IF(VLOOKUP($F216,DECLARATIONS!$C$5:$G$292,5,FALSE)="","NOT DECLARED",VLOOKUP($F216,DECLARATIONS!$C$5:$G$292,5,FALSE)))</f>
        <v/>
      </c>
      <c r="E216" s="133" t="str">
        <f>IF(ISNA(VLOOKUP($F216,DECLARATIONS!$C$5:$F$292,4,FALSE)),"",IF(VLOOKUP($F216,DECLARATIONS!$C$5:$F$292,4,FALSE)="","NOT DECLARED",VLOOKUP($F216,DECLARATIONS!$C$5:$F$292,4,FALSE)&amp;LEFT(VLOOKUP($F216,DECLARATIONS!$C$5:$H$292,6,FALSE))))</f>
        <v/>
      </c>
      <c r="F216" s="35"/>
      <c r="G216" s="36"/>
      <c r="H216" s="12" t="str">
        <f>IF(ISNA(VLOOKUP(F216,DECLARATIONS!C$5:D$292,2,FALSE)),"",IF(VLOOKUP(F216,DECLARATIONS!C$5:D$292,2,FALSE)="","NOT DECLARED",VLOOKUP(F216,DECLARATIONS!C$5:D$292,2,FALSE)))</f>
        <v/>
      </c>
      <c r="I216" s="2">
        <f>IF(LOWER(LEFT(G216,1))="n",1,VLOOKUP(G216,ScoringTable!E$2:I$95,5))</f>
        <v>0</v>
      </c>
    </row>
    <row r="217" spans="1:9" ht="13" customHeight="1">
      <c r="A217" s="134" t="s">
        <v>50</v>
      </c>
      <c r="B217" s="133" t="str">
        <f>IF(ISNA(VLOOKUP($F217,DECLARATIONS!C$5:D$292,2,FALSE)),"",IF(VLOOKUP($F217,DECLARATIONS!C$5:D$292,2,FALSE)="","NOT DECLARED",IF(ISNA(_xlfn.TEXTBEFORE(VLOOKUP($F217,DECLARATIONS!C$5:D$292,2,FALSE)," ")),VLOOKUP($F217,DECLARATIONS!C$5:D$292,2,FALSE),_xlfn.TEXTBEFORE(VLOOKUP($F217,DECLARATIONS!C$5:D$292,2,FALSE)," "))))</f>
        <v/>
      </c>
      <c r="C217" s="133" t="str">
        <f>IF(ISNA(VLOOKUP($F217,DECLARATIONS!C$5:D$292,2,FALSE)),"",IF(VLOOKUP($F217,DECLARATIONS!C$5:D$292,2,FALSE)="","NOT DECLARED",IF(ISNA(_xlfn.TEXTAFTER(VLOOKUP($F217,DECLARATIONS!C$5:D$292,2,FALSE)," ")),VLOOKUP($F217,DECLARATIONS!C$5:D$292,2,FALSE),_xlfn.TEXTAFTER(VLOOKUP($F217,DECLARATIONS!C$5:D$292,2,FALSE)," "))))</f>
        <v/>
      </c>
      <c r="D217" s="133" t="str">
        <f>IF(ISNA(VLOOKUP($F217,DECLARATIONS!$C$5:$G$292,5,FALSE)),"",IF(VLOOKUP($F217,DECLARATIONS!$C$5:$G$292,5,FALSE)="","NOT DECLARED",VLOOKUP($F217,DECLARATIONS!$C$5:$G$292,5,FALSE)))</f>
        <v/>
      </c>
      <c r="E217" s="133" t="str">
        <f>IF(ISNA(VLOOKUP($F217,DECLARATIONS!$C$5:$F$292,4,FALSE)),"",IF(VLOOKUP($F217,DECLARATIONS!$C$5:$F$292,4,FALSE)="","NOT DECLARED",VLOOKUP($F217,DECLARATIONS!$C$5:$F$292,4,FALSE)&amp;LEFT(VLOOKUP($F217,DECLARATIONS!$C$5:$H$292,6,FALSE))))</f>
        <v/>
      </c>
      <c r="F217" s="35"/>
      <c r="G217" s="36"/>
      <c r="H217" s="12" t="str">
        <f>IF(ISNA(VLOOKUP(F217,DECLARATIONS!C$5:D$292,2,FALSE)),"",IF(VLOOKUP(F217,DECLARATIONS!C$5:D$292,2,FALSE)="","NOT DECLARED",VLOOKUP(F217,DECLARATIONS!C$5:D$292,2,FALSE)))</f>
        <v/>
      </c>
      <c r="I217" s="2">
        <f>IF(LOWER(LEFT(G217,1))="n",1,VLOOKUP(G217,ScoringTable!E$2:I$95,5))</f>
        <v>0</v>
      </c>
    </row>
    <row r="218" spans="1:9" ht="13" customHeight="1">
      <c r="A218" s="134" t="s">
        <v>50</v>
      </c>
      <c r="B218" s="133" t="str">
        <f>IF(ISNA(VLOOKUP($F218,DECLARATIONS!C$5:D$292,2,FALSE)),"",IF(VLOOKUP($F218,DECLARATIONS!C$5:D$292,2,FALSE)="","NOT DECLARED",IF(ISNA(_xlfn.TEXTBEFORE(VLOOKUP($F218,DECLARATIONS!C$5:D$292,2,FALSE)," ")),VLOOKUP($F218,DECLARATIONS!C$5:D$292,2,FALSE),_xlfn.TEXTBEFORE(VLOOKUP($F218,DECLARATIONS!C$5:D$292,2,FALSE)," "))))</f>
        <v/>
      </c>
      <c r="C218" s="133" t="str">
        <f>IF(ISNA(VLOOKUP($F218,DECLARATIONS!C$5:D$292,2,FALSE)),"",IF(VLOOKUP($F218,DECLARATIONS!C$5:D$292,2,FALSE)="","NOT DECLARED",IF(ISNA(_xlfn.TEXTAFTER(VLOOKUP($F218,DECLARATIONS!C$5:D$292,2,FALSE)," ")),VLOOKUP($F218,DECLARATIONS!C$5:D$292,2,FALSE),_xlfn.TEXTAFTER(VLOOKUP($F218,DECLARATIONS!C$5:D$292,2,FALSE)," "))))</f>
        <v/>
      </c>
      <c r="D218" s="133" t="str">
        <f>IF(ISNA(VLOOKUP($F218,DECLARATIONS!$C$5:$G$292,5,FALSE)),"",IF(VLOOKUP($F218,DECLARATIONS!$C$5:$G$292,5,FALSE)="","NOT DECLARED",VLOOKUP($F218,DECLARATIONS!$C$5:$G$292,5,FALSE)))</f>
        <v/>
      </c>
      <c r="E218" s="133" t="str">
        <f>IF(ISNA(VLOOKUP($F218,DECLARATIONS!$C$5:$F$292,4,FALSE)),"",IF(VLOOKUP($F218,DECLARATIONS!$C$5:$F$292,4,FALSE)="","NOT DECLARED",VLOOKUP($F218,DECLARATIONS!$C$5:$F$292,4,FALSE)&amp;LEFT(VLOOKUP($F218,DECLARATIONS!$C$5:$H$292,6,FALSE))))</f>
        <v/>
      </c>
      <c r="F218" s="35"/>
      <c r="G218" s="36"/>
      <c r="H218" s="12" t="str">
        <f>IF(ISNA(VLOOKUP(F218,DECLARATIONS!C$5:D$292,2,FALSE)),"",IF(VLOOKUP(F218,DECLARATIONS!C$5:D$292,2,FALSE)="","NOT DECLARED",VLOOKUP(F218,DECLARATIONS!C$5:D$292,2,FALSE)))</f>
        <v/>
      </c>
      <c r="I218" s="2">
        <f>IF(LOWER(LEFT(G218,1))="n",1,VLOOKUP(G218,ScoringTable!E$2:I$95,5))</f>
        <v>0</v>
      </c>
    </row>
    <row r="219" spans="1:9" ht="13" customHeight="1">
      <c r="A219" s="134" t="s">
        <v>50</v>
      </c>
      <c r="B219" s="133" t="str">
        <f>IF(ISNA(VLOOKUP($F219,DECLARATIONS!C$5:D$292,2,FALSE)),"",IF(VLOOKUP($F219,DECLARATIONS!C$5:D$292,2,FALSE)="","NOT DECLARED",IF(ISNA(_xlfn.TEXTBEFORE(VLOOKUP($F219,DECLARATIONS!C$5:D$292,2,FALSE)," ")),VLOOKUP($F219,DECLARATIONS!C$5:D$292,2,FALSE),_xlfn.TEXTBEFORE(VLOOKUP($F219,DECLARATIONS!C$5:D$292,2,FALSE)," "))))</f>
        <v/>
      </c>
      <c r="C219" s="133" t="str">
        <f>IF(ISNA(VLOOKUP($F219,DECLARATIONS!C$5:D$292,2,FALSE)),"",IF(VLOOKUP($F219,DECLARATIONS!C$5:D$292,2,FALSE)="","NOT DECLARED",IF(ISNA(_xlfn.TEXTAFTER(VLOOKUP($F219,DECLARATIONS!C$5:D$292,2,FALSE)," ")),VLOOKUP($F219,DECLARATIONS!C$5:D$292,2,FALSE),_xlfn.TEXTAFTER(VLOOKUP($F219,DECLARATIONS!C$5:D$292,2,FALSE)," "))))</f>
        <v/>
      </c>
      <c r="D219" s="133" t="str">
        <f>IF(ISNA(VLOOKUP($F219,DECLARATIONS!$C$5:$G$292,5,FALSE)),"",IF(VLOOKUP($F219,DECLARATIONS!$C$5:$G$292,5,FALSE)="","NOT DECLARED",VLOOKUP($F219,DECLARATIONS!$C$5:$G$292,5,FALSE)))</f>
        <v/>
      </c>
      <c r="E219" s="133" t="str">
        <f>IF(ISNA(VLOOKUP($F219,DECLARATIONS!$C$5:$F$292,4,FALSE)),"",IF(VLOOKUP($F219,DECLARATIONS!$C$5:$F$292,4,FALSE)="","NOT DECLARED",VLOOKUP($F219,DECLARATIONS!$C$5:$F$292,4,FALSE)&amp;LEFT(VLOOKUP($F219,DECLARATIONS!$C$5:$H$292,6,FALSE))))</f>
        <v/>
      </c>
      <c r="F219" s="35"/>
      <c r="G219" s="36"/>
      <c r="H219" s="12" t="str">
        <f>IF(ISNA(VLOOKUP(F219,DECLARATIONS!C$5:D$292,2,FALSE)),"",IF(VLOOKUP(F219,DECLARATIONS!C$5:D$292,2,FALSE)="","NOT DECLARED",VLOOKUP(F219,DECLARATIONS!C$5:D$292,2,FALSE)))</f>
        <v/>
      </c>
      <c r="I219" s="2">
        <f>IF(LOWER(LEFT(G219,1))="n",1,VLOOKUP(G219,ScoringTable!E$2:I$95,5))</f>
        <v>0</v>
      </c>
    </row>
    <row r="220" spans="1:9" ht="13" customHeight="1">
      <c r="A220" s="134" t="s">
        <v>50</v>
      </c>
      <c r="B220" s="133" t="str">
        <f>IF(ISNA(VLOOKUP($F220,DECLARATIONS!C$5:D$292,2,FALSE)),"",IF(VLOOKUP($F220,DECLARATIONS!C$5:D$292,2,FALSE)="","NOT DECLARED",IF(ISNA(_xlfn.TEXTBEFORE(VLOOKUP($F220,DECLARATIONS!C$5:D$292,2,FALSE)," ")),VLOOKUP($F220,DECLARATIONS!C$5:D$292,2,FALSE),_xlfn.TEXTBEFORE(VLOOKUP($F220,DECLARATIONS!C$5:D$292,2,FALSE)," "))))</f>
        <v/>
      </c>
      <c r="C220" s="133" t="str">
        <f>IF(ISNA(VLOOKUP($F220,DECLARATIONS!C$5:D$292,2,FALSE)),"",IF(VLOOKUP($F220,DECLARATIONS!C$5:D$292,2,FALSE)="","NOT DECLARED",IF(ISNA(_xlfn.TEXTAFTER(VLOOKUP($F220,DECLARATIONS!C$5:D$292,2,FALSE)," ")),VLOOKUP($F220,DECLARATIONS!C$5:D$292,2,FALSE),_xlfn.TEXTAFTER(VLOOKUP($F220,DECLARATIONS!C$5:D$292,2,FALSE)," "))))</f>
        <v/>
      </c>
      <c r="D220" s="133" t="str">
        <f>IF(ISNA(VLOOKUP($F220,DECLARATIONS!$C$5:$G$292,5,FALSE)),"",IF(VLOOKUP($F220,DECLARATIONS!$C$5:$G$292,5,FALSE)="","NOT DECLARED",VLOOKUP($F220,DECLARATIONS!$C$5:$G$292,5,FALSE)))</f>
        <v/>
      </c>
      <c r="E220" s="133" t="str">
        <f>IF(ISNA(VLOOKUP($F220,DECLARATIONS!$C$5:$F$292,4,FALSE)),"",IF(VLOOKUP($F220,DECLARATIONS!$C$5:$F$292,4,FALSE)="","NOT DECLARED",VLOOKUP($F220,DECLARATIONS!$C$5:$F$292,4,FALSE)&amp;LEFT(VLOOKUP($F220,DECLARATIONS!$C$5:$H$292,6,FALSE))))</f>
        <v/>
      </c>
      <c r="F220" s="35"/>
      <c r="G220" s="36"/>
      <c r="H220" s="12" t="str">
        <f>IF(ISNA(VLOOKUP(F220,DECLARATIONS!C$5:D$292,2,FALSE)),"",IF(VLOOKUP(F220,DECLARATIONS!C$5:D$292,2,FALSE)="","NOT DECLARED",VLOOKUP(F220,DECLARATIONS!C$5:D$292,2,FALSE)))</f>
        <v/>
      </c>
      <c r="I220" s="2">
        <f>IF(LOWER(LEFT(G220,1))="n",1,VLOOKUP(G220,ScoringTable!E$2:I$95,5))</f>
        <v>0</v>
      </c>
    </row>
    <row r="221" spans="1:9" ht="13" customHeight="1">
      <c r="A221" s="134" t="s">
        <v>50</v>
      </c>
      <c r="B221" s="133" t="str">
        <f>IF(ISNA(VLOOKUP($F221,DECLARATIONS!C$5:D$292,2,FALSE)),"",IF(VLOOKUP($F221,DECLARATIONS!C$5:D$292,2,FALSE)="","NOT DECLARED",IF(ISNA(_xlfn.TEXTBEFORE(VLOOKUP($F221,DECLARATIONS!C$5:D$292,2,FALSE)," ")),VLOOKUP($F221,DECLARATIONS!C$5:D$292,2,FALSE),_xlfn.TEXTBEFORE(VLOOKUP($F221,DECLARATIONS!C$5:D$292,2,FALSE)," "))))</f>
        <v/>
      </c>
      <c r="C221" s="133" t="str">
        <f>IF(ISNA(VLOOKUP($F221,DECLARATIONS!C$5:D$292,2,FALSE)),"",IF(VLOOKUP($F221,DECLARATIONS!C$5:D$292,2,FALSE)="","NOT DECLARED",IF(ISNA(_xlfn.TEXTAFTER(VLOOKUP($F221,DECLARATIONS!C$5:D$292,2,FALSE)," ")),VLOOKUP($F221,DECLARATIONS!C$5:D$292,2,FALSE),_xlfn.TEXTAFTER(VLOOKUP($F221,DECLARATIONS!C$5:D$292,2,FALSE)," "))))</f>
        <v/>
      </c>
      <c r="D221" s="133" t="str">
        <f>IF(ISNA(VLOOKUP($F221,DECLARATIONS!$C$5:$G$292,5,FALSE)),"",IF(VLOOKUP($F221,DECLARATIONS!$C$5:$G$292,5,FALSE)="","NOT DECLARED",VLOOKUP($F221,DECLARATIONS!$C$5:$G$292,5,FALSE)))</f>
        <v/>
      </c>
      <c r="E221" s="133" t="str">
        <f>IF(ISNA(VLOOKUP($F221,DECLARATIONS!$C$5:$F$292,4,FALSE)),"",IF(VLOOKUP($F221,DECLARATIONS!$C$5:$F$292,4,FALSE)="","NOT DECLARED",VLOOKUP($F221,DECLARATIONS!$C$5:$F$292,4,FALSE)&amp;LEFT(VLOOKUP($F221,DECLARATIONS!$C$5:$H$292,6,FALSE))))</f>
        <v/>
      </c>
      <c r="F221" s="35"/>
      <c r="G221" s="36"/>
      <c r="H221" s="12" t="str">
        <f>IF(ISNA(VLOOKUP(F221,DECLARATIONS!C$5:D$292,2,FALSE)),"",IF(VLOOKUP(F221,DECLARATIONS!C$5:D$292,2,FALSE)="","NOT DECLARED",VLOOKUP(F221,DECLARATIONS!C$5:D$292,2,FALSE)))</f>
        <v/>
      </c>
      <c r="I221" s="2">
        <f>IF(LOWER(LEFT(G221,1))="n",1,VLOOKUP(G221,ScoringTable!E$2:I$95,5))</f>
        <v>0</v>
      </c>
    </row>
    <row r="222" spans="1:9" ht="13" customHeight="1">
      <c r="A222" s="134" t="s">
        <v>50</v>
      </c>
      <c r="B222" s="133" t="str">
        <f>IF(ISNA(VLOOKUP($F222,DECLARATIONS!C$5:D$292,2,FALSE)),"",IF(VLOOKUP($F222,DECLARATIONS!C$5:D$292,2,FALSE)="","NOT DECLARED",IF(ISNA(_xlfn.TEXTBEFORE(VLOOKUP($F222,DECLARATIONS!C$5:D$292,2,FALSE)," ")),VLOOKUP($F222,DECLARATIONS!C$5:D$292,2,FALSE),_xlfn.TEXTBEFORE(VLOOKUP($F222,DECLARATIONS!C$5:D$292,2,FALSE)," "))))</f>
        <v/>
      </c>
      <c r="C222" s="133" t="str">
        <f>IF(ISNA(VLOOKUP($F222,DECLARATIONS!C$5:D$292,2,FALSE)),"",IF(VLOOKUP($F222,DECLARATIONS!C$5:D$292,2,FALSE)="","NOT DECLARED",IF(ISNA(_xlfn.TEXTAFTER(VLOOKUP($F222,DECLARATIONS!C$5:D$292,2,FALSE)," ")),VLOOKUP($F222,DECLARATIONS!C$5:D$292,2,FALSE),_xlfn.TEXTAFTER(VLOOKUP($F222,DECLARATIONS!C$5:D$292,2,FALSE)," "))))</f>
        <v/>
      </c>
      <c r="D222" s="133" t="str">
        <f>IF(ISNA(VLOOKUP($F222,DECLARATIONS!$C$5:$G$292,5,FALSE)),"",IF(VLOOKUP($F222,DECLARATIONS!$C$5:$G$292,5,FALSE)="","NOT DECLARED",VLOOKUP($F222,DECLARATIONS!$C$5:$G$292,5,FALSE)))</f>
        <v/>
      </c>
      <c r="E222" s="133" t="str">
        <f>IF(ISNA(VLOOKUP($F222,DECLARATIONS!$C$5:$F$292,4,FALSE)),"",IF(VLOOKUP($F222,DECLARATIONS!$C$5:$F$292,4,FALSE)="","NOT DECLARED",VLOOKUP($F222,DECLARATIONS!$C$5:$F$292,4,FALSE)&amp;LEFT(VLOOKUP($F222,DECLARATIONS!$C$5:$H$292,6,FALSE))))</f>
        <v/>
      </c>
      <c r="F222" s="35"/>
      <c r="G222" s="36"/>
      <c r="H222" s="12" t="str">
        <f>IF(ISNA(VLOOKUP(F222,DECLARATIONS!C$5:D$292,2,FALSE)),"",IF(VLOOKUP(F222,DECLARATIONS!C$5:D$292,2,FALSE)="","NOT DECLARED",VLOOKUP(F222,DECLARATIONS!C$5:D$292,2,FALSE)))</f>
        <v/>
      </c>
      <c r="I222" s="2">
        <f>IF(LOWER(LEFT(G222,1))="n",1,VLOOKUP(G222,ScoringTable!E$2:I$95,5))</f>
        <v>0</v>
      </c>
    </row>
    <row r="223" spans="1:9" ht="13" customHeight="1">
      <c r="A223" s="134" t="s">
        <v>50</v>
      </c>
      <c r="B223" s="133" t="str">
        <f>IF(ISNA(VLOOKUP($F223,DECLARATIONS!C$5:D$292,2,FALSE)),"",IF(VLOOKUP($F223,DECLARATIONS!C$5:D$292,2,FALSE)="","NOT DECLARED",IF(ISNA(_xlfn.TEXTBEFORE(VLOOKUP($F223,DECLARATIONS!C$5:D$292,2,FALSE)," ")),VLOOKUP($F223,DECLARATIONS!C$5:D$292,2,FALSE),_xlfn.TEXTBEFORE(VLOOKUP($F223,DECLARATIONS!C$5:D$292,2,FALSE)," "))))</f>
        <v/>
      </c>
      <c r="C223" s="133" t="str">
        <f>IF(ISNA(VLOOKUP($F223,DECLARATIONS!C$5:D$292,2,FALSE)),"",IF(VLOOKUP($F223,DECLARATIONS!C$5:D$292,2,FALSE)="","NOT DECLARED",IF(ISNA(_xlfn.TEXTAFTER(VLOOKUP($F223,DECLARATIONS!C$5:D$292,2,FALSE)," ")),VLOOKUP($F223,DECLARATIONS!C$5:D$292,2,FALSE),_xlfn.TEXTAFTER(VLOOKUP($F223,DECLARATIONS!C$5:D$292,2,FALSE)," "))))</f>
        <v/>
      </c>
      <c r="D223" s="133" t="str">
        <f>IF(ISNA(VLOOKUP($F223,DECLARATIONS!$C$5:$G$292,5,FALSE)),"",IF(VLOOKUP($F223,DECLARATIONS!$C$5:$G$292,5,FALSE)="","NOT DECLARED",VLOOKUP($F223,DECLARATIONS!$C$5:$G$292,5,FALSE)))</f>
        <v/>
      </c>
      <c r="E223" s="133" t="str">
        <f>IF(ISNA(VLOOKUP($F223,DECLARATIONS!$C$5:$F$292,4,FALSE)),"",IF(VLOOKUP($F223,DECLARATIONS!$C$5:$F$292,4,FALSE)="","NOT DECLARED",VLOOKUP($F223,DECLARATIONS!$C$5:$F$292,4,FALSE)&amp;LEFT(VLOOKUP($F223,DECLARATIONS!$C$5:$H$292,6,FALSE))))</f>
        <v/>
      </c>
      <c r="F223" s="35"/>
      <c r="G223" s="36"/>
      <c r="H223" s="12" t="str">
        <f>IF(ISNA(VLOOKUP(F223,DECLARATIONS!C$5:D$292,2,FALSE)),"",IF(VLOOKUP(F223,DECLARATIONS!C$5:D$292,2,FALSE)="","NOT DECLARED",VLOOKUP(F223,DECLARATIONS!C$5:D$292,2,FALSE)))</f>
        <v/>
      </c>
      <c r="I223" s="2">
        <f>IF(LOWER(LEFT(G223,1))="n",1,VLOOKUP(G223,ScoringTable!E$2:I$95,5))</f>
        <v>0</v>
      </c>
    </row>
    <row r="224" spans="1:9" ht="13" customHeight="1">
      <c r="A224" s="134" t="s">
        <v>50</v>
      </c>
      <c r="B224" s="133" t="str">
        <f>IF(ISNA(VLOOKUP($F224,DECLARATIONS!C$5:D$292,2,FALSE)),"",IF(VLOOKUP($F224,DECLARATIONS!C$5:D$292,2,FALSE)="","NOT DECLARED",IF(ISNA(_xlfn.TEXTBEFORE(VLOOKUP($F224,DECLARATIONS!C$5:D$292,2,FALSE)," ")),VLOOKUP($F224,DECLARATIONS!C$5:D$292,2,FALSE),_xlfn.TEXTBEFORE(VLOOKUP($F224,DECLARATIONS!C$5:D$292,2,FALSE)," "))))</f>
        <v/>
      </c>
      <c r="C224" s="133" t="str">
        <f>IF(ISNA(VLOOKUP($F224,DECLARATIONS!C$5:D$292,2,FALSE)),"",IF(VLOOKUP($F224,DECLARATIONS!C$5:D$292,2,FALSE)="","NOT DECLARED",IF(ISNA(_xlfn.TEXTAFTER(VLOOKUP($F224,DECLARATIONS!C$5:D$292,2,FALSE)," ")),VLOOKUP($F224,DECLARATIONS!C$5:D$292,2,FALSE),_xlfn.TEXTAFTER(VLOOKUP($F224,DECLARATIONS!C$5:D$292,2,FALSE)," "))))</f>
        <v/>
      </c>
      <c r="D224" s="133" t="str">
        <f>IF(ISNA(VLOOKUP($F224,DECLARATIONS!$C$5:$G$292,5,FALSE)),"",IF(VLOOKUP($F224,DECLARATIONS!$C$5:$G$292,5,FALSE)="","NOT DECLARED",VLOOKUP($F224,DECLARATIONS!$C$5:$G$292,5,FALSE)))</f>
        <v/>
      </c>
      <c r="E224" s="133" t="str">
        <f>IF(ISNA(VLOOKUP($F224,DECLARATIONS!$C$5:$F$292,4,FALSE)),"",IF(VLOOKUP($F224,DECLARATIONS!$C$5:$F$292,4,FALSE)="","NOT DECLARED",VLOOKUP($F224,DECLARATIONS!$C$5:$F$292,4,FALSE)&amp;LEFT(VLOOKUP($F224,DECLARATIONS!$C$5:$H$292,6,FALSE))))</f>
        <v/>
      </c>
      <c r="F224" s="35"/>
      <c r="G224" s="36"/>
      <c r="H224" s="12" t="str">
        <f>IF(ISNA(VLOOKUP(F224,DECLARATIONS!C$5:D$292,2,FALSE)),"",IF(VLOOKUP(F224,DECLARATIONS!C$5:D$292,2,FALSE)="","NOT DECLARED",VLOOKUP(F224,DECLARATIONS!C$5:D$292,2,FALSE)))</f>
        <v/>
      </c>
      <c r="I224" s="2">
        <f>IF(LOWER(LEFT(G224,1))="n",1,VLOOKUP(G224,ScoringTable!E$2:I$95,5))</f>
        <v>0</v>
      </c>
    </row>
    <row r="225" spans="1:9" ht="13" customHeight="1">
      <c r="A225" s="134" t="s">
        <v>50</v>
      </c>
      <c r="B225" s="133" t="str">
        <f>IF(ISNA(VLOOKUP($F225,DECLARATIONS!C$5:D$292,2,FALSE)),"",IF(VLOOKUP($F225,DECLARATIONS!C$5:D$292,2,FALSE)="","NOT DECLARED",IF(ISNA(_xlfn.TEXTBEFORE(VLOOKUP($F225,DECLARATIONS!C$5:D$292,2,FALSE)," ")),VLOOKUP($F225,DECLARATIONS!C$5:D$292,2,FALSE),_xlfn.TEXTBEFORE(VLOOKUP($F225,DECLARATIONS!C$5:D$292,2,FALSE)," "))))</f>
        <v/>
      </c>
      <c r="C225" s="133" t="str">
        <f>IF(ISNA(VLOOKUP($F225,DECLARATIONS!C$5:D$292,2,FALSE)),"",IF(VLOOKUP($F225,DECLARATIONS!C$5:D$292,2,FALSE)="","NOT DECLARED",IF(ISNA(_xlfn.TEXTAFTER(VLOOKUP($F225,DECLARATIONS!C$5:D$292,2,FALSE)," ")),VLOOKUP($F225,DECLARATIONS!C$5:D$292,2,FALSE),_xlfn.TEXTAFTER(VLOOKUP($F225,DECLARATIONS!C$5:D$292,2,FALSE)," "))))</f>
        <v/>
      </c>
      <c r="D225" s="133" t="str">
        <f>IF(ISNA(VLOOKUP($F225,DECLARATIONS!$C$5:$G$292,5,FALSE)),"",IF(VLOOKUP($F225,DECLARATIONS!$C$5:$G$292,5,FALSE)="","NOT DECLARED",VLOOKUP($F225,DECLARATIONS!$C$5:$G$292,5,FALSE)))</f>
        <v/>
      </c>
      <c r="E225" s="133" t="str">
        <f>IF(ISNA(VLOOKUP($F225,DECLARATIONS!$C$5:$F$292,4,FALSE)),"",IF(VLOOKUP($F225,DECLARATIONS!$C$5:$F$292,4,FALSE)="","NOT DECLARED",VLOOKUP($F225,DECLARATIONS!$C$5:$F$292,4,FALSE)&amp;LEFT(VLOOKUP($F225,DECLARATIONS!$C$5:$H$292,6,FALSE))))</f>
        <v/>
      </c>
      <c r="F225" s="35"/>
      <c r="G225" s="36"/>
      <c r="H225" s="12" t="str">
        <f>IF(ISNA(VLOOKUP(F225,DECLARATIONS!C$5:D$292,2,FALSE)),"",IF(VLOOKUP(F225,DECLARATIONS!C$5:D$292,2,FALSE)="","NOT DECLARED",VLOOKUP(F225,DECLARATIONS!C$5:D$292,2,FALSE)))</f>
        <v/>
      </c>
      <c r="I225" s="2">
        <f>IF(LOWER(LEFT(G225,1))="n",1,VLOOKUP(G225,ScoringTable!E$2:I$95,5))</f>
        <v>0</v>
      </c>
    </row>
    <row r="226" spans="1:9" ht="13" customHeight="1">
      <c r="A226" s="134" t="s">
        <v>50</v>
      </c>
      <c r="B226" s="133" t="str">
        <f>IF(ISNA(VLOOKUP($F226,DECLARATIONS!C$5:D$292,2,FALSE)),"",IF(VLOOKUP($F226,DECLARATIONS!C$5:D$292,2,FALSE)="","NOT DECLARED",IF(ISNA(_xlfn.TEXTBEFORE(VLOOKUP($F226,DECLARATIONS!C$5:D$292,2,FALSE)," ")),VLOOKUP($F226,DECLARATIONS!C$5:D$292,2,FALSE),_xlfn.TEXTBEFORE(VLOOKUP($F226,DECLARATIONS!C$5:D$292,2,FALSE)," "))))</f>
        <v/>
      </c>
      <c r="C226" s="133" t="str">
        <f>IF(ISNA(VLOOKUP($F226,DECLARATIONS!C$5:D$292,2,FALSE)),"",IF(VLOOKUP($F226,DECLARATIONS!C$5:D$292,2,FALSE)="","NOT DECLARED",IF(ISNA(_xlfn.TEXTAFTER(VLOOKUP($F226,DECLARATIONS!C$5:D$292,2,FALSE)," ")),VLOOKUP($F226,DECLARATIONS!C$5:D$292,2,FALSE),_xlfn.TEXTAFTER(VLOOKUP($F226,DECLARATIONS!C$5:D$292,2,FALSE)," "))))</f>
        <v/>
      </c>
      <c r="D226" s="133" t="str">
        <f>IF(ISNA(VLOOKUP($F226,DECLARATIONS!$C$5:$G$292,5,FALSE)),"",IF(VLOOKUP($F226,DECLARATIONS!$C$5:$G$292,5,FALSE)="","NOT DECLARED",VLOOKUP($F226,DECLARATIONS!$C$5:$G$292,5,FALSE)))</f>
        <v/>
      </c>
      <c r="E226" s="133" t="str">
        <f>IF(ISNA(VLOOKUP($F226,DECLARATIONS!$C$5:$F$292,4,FALSE)),"",IF(VLOOKUP($F226,DECLARATIONS!$C$5:$F$292,4,FALSE)="","NOT DECLARED",VLOOKUP($F226,DECLARATIONS!$C$5:$F$292,4,FALSE)&amp;LEFT(VLOOKUP($F226,DECLARATIONS!$C$5:$H$292,6,FALSE))))</f>
        <v/>
      </c>
      <c r="F226" s="35"/>
      <c r="G226" s="36"/>
      <c r="H226" s="12" t="str">
        <f>IF(ISNA(VLOOKUP(F226,DECLARATIONS!C$5:D$292,2,FALSE)),"",IF(VLOOKUP(F226,DECLARATIONS!C$5:D$292,2,FALSE)="","NOT DECLARED",VLOOKUP(F226,DECLARATIONS!C$5:D$292,2,FALSE)))</f>
        <v/>
      </c>
      <c r="I226" s="2">
        <f>IF(LOWER(LEFT(G226,1))="n",1,VLOOKUP(G226,ScoringTable!E$2:I$95,5))</f>
        <v>0</v>
      </c>
    </row>
    <row r="227" spans="1:9" ht="13" customHeight="1">
      <c r="A227" s="134" t="s">
        <v>50</v>
      </c>
      <c r="B227" s="133" t="str">
        <f>IF(ISNA(VLOOKUP($F227,DECLARATIONS!C$5:D$292,2,FALSE)),"",IF(VLOOKUP($F227,DECLARATIONS!C$5:D$292,2,FALSE)="","NOT DECLARED",IF(ISNA(_xlfn.TEXTBEFORE(VLOOKUP($F227,DECLARATIONS!C$5:D$292,2,FALSE)," ")),VLOOKUP($F227,DECLARATIONS!C$5:D$292,2,FALSE),_xlfn.TEXTBEFORE(VLOOKUP($F227,DECLARATIONS!C$5:D$292,2,FALSE)," "))))</f>
        <v/>
      </c>
      <c r="C227" s="133" t="str">
        <f>IF(ISNA(VLOOKUP($F227,DECLARATIONS!C$5:D$292,2,FALSE)),"",IF(VLOOKUP($F227,DECLARATIONS!C$5:D$292,2,FALSE)="","NOT DECLARED",IF(ISNA(_xlfn.TEXTAFTER(VLOOKUP($F227,DECLARATIONS!C$5:D$292,2,FALSE)," ")),VLOOKUP($F227,DECLARATIONS!C$5:D$292,2,FALSE),_xlfn.TEXTAFTER(VLOOKUP($F227,DECLARATIONS!C$5:D$292,2,FALSE)," "))))</f>
        <v/>
      </c>
      <c r="D227" s="133" t="str">
        <f>IF(ISNA(VLOOKUP($F227,DECLARATIONS!$C$5:$G$292,5,FALSE)),"",IF(VLOOKUP($F227,DECLARATIONS!$C$5:$G$292,5,FALSE)="","NOT DECLARED",VLOOKUP($F227,DECLARATIONS!$C$5:$G$292,5,FALSE)))</f>
        <v/>
      </c>
      <c r="E227" s="133" t="str">
        <f>IF(ISNA(VLOOKUP($F227,DECLARATIONS!$C$5:$F$292,4,FALSE)),"",IF(VLOOKUP($F227,DECLARATIONS!$C$5:$F$292,4,FALSE)="","NOT DECLARED",VLOOKUP($F227,DECLARATIONS!$C$5:$F$292,4,FALSE)&amp;LEFT(VLOOKUP($F227,DECLARATIONS!$C$5:$H$292,6,FALSE))))</f>
        <v/>
      </c>
      <c r="F227" s="35"/>
      <c r="G227" s="36"/>
      <c r="H227" s="12" t="str">
        <f>IF(ISNA(VLOOKUP(F227,DECLARATIONS!C$5:D$292,2,FALSE)),"",IF(VLOOKUP(F227,DECLARATIONS!C$5:D$292,2,FALSE)="","NOT DECLARED",VLOOKUP(F227,DECLARATIONS!C$5:D$292,2,FALSE)))</f>
        <v/>
      </c>
      <c r="I227" s="2">
        <f>IF(LOWER(LEFT(G227,1))="n",1,VLOOKUP(G227,ScoringTable!E$2:I$95,5))</f>
        <v>0</v>
      </c>
    </row>
    <row r="228" spans="1:9" ht="13" customHeight="1">
      <c r="A228" s="134" t="s">
        <v>50</v>
      </c>
      <c r="B228" s="133" t="str">
        <f>IF(ISNA(VLOOKUP($F228,DECLARATIONS!C$5:D$292,2,FALSE)),"",IF(VLOOKUP($F228,DECLARATIONS!C$5:D$292,2,FALSE)="","NOT DECLARED",IF(ISNA(_xlfn.TEXTBEFORE(VLOOKUP($F228,DECLARATIONS!C$5:D$292,2,FALSE)," ")),VLOOKUP($F228,DECLARATIONS!C$5:D$292,2,FALSE),_xlfn.TEXTBEFORE(VLOOKUP($F228,DECLARATIONS!C$5:D$292,2,FALSE)," "))))</f>
        <v/>
      </c>
      <c r="C228" s="133" t="str">
        <f>IF(ISNA(VLOOKUP($F228,DECLARATIONS!C$5:D$292,2,FALSE)),"",IF(VLOOKUP($F228,DECLARATIONS!C$5:D$292,2,FALSE)="","NOT DECLARED",IF(ISNA(_xlfn.TEXTAFTER(VLOOKUP($F228,DECLARATIONS!C$5:D$292,2,FALSE)," ")),VLOOKUP($F228,DECLARATIONS!C$5:D$292,2,FALSE),_xlfn.TEXTAFTER(VLOOKUP($F228,DECLARATIONS!C$5:D$292,2,FALSE)," "))))</f>
        <v/>
      </c>
      <c r="D228" s="133" t="str">
        <f>IF(ISNA(VLOOKUP($F228,DECLARATIONS!$C$5:$G$292,5,FALSE)),"",IF(VLOOKUP($F228,DECLARATIONS!$C$5:$G$292,5,FALSE)="","NOT DECLARED",VLOOKUP($F228,DECLARATIONS!$C$5:$G$292,5,FALSE)))</f>
        <v/>
      </c>
      <c r="E228" s="133" t="str">
        <f>IF(ISNA(VLOOKUP($F228,DECLARATIONS!$C$5:$F$292,4,FALSE)),"",IF(VLOOKUP($F228,DECLARATIONS!$C$5:$F$292,4,FALSE)="","NOT DECLARED",VLOOKUP($F228,DECLARATIONS!$C$5:$F$292,4,FALSE)&amp;LEFT(VLOOKUP($F228,DECLARATIONS!$C$5:$H$292,6,FALSE))))</f>
        <v/>
      </c>
      <c r="F228" s="35"/>
      <c r="G228" s="36"/>
      <c r="H228" s="12" t="str">
        <f>IF(ISNA(VLOOKUP(F228,DECLARATIONS!C$5:D$292,2,FALSE)),"",IF(VLOOKUP(F228,DECLARATIONS!C$5:D$292,2,FALSE)="","NOT DECLARED",VLOOKUP(F228,DECLARATIONS!C$5:D$292,2,FALSE)))</f>
        <v/>
      </c>
      <c r="I228" s="2">
        <f>IF(LOWER(LEFT(G228,1))="n",1,VLOOKUP(G228,ScoringTable!E$2:I$95,5))</f>
        <v>0</v>
      </c>
    </row>
    <row r="229" spans="1:9" ht="13" customHeight="1">
      <c r="A229" s="134" t="s">
        <v>50</v>
      </c>
      <c r="B229" s="133" t="str">
        <f>IF(ISNA(VLOOKUP($F229,DECLARATIONS!C$5:D$292,2,FALSE)),"",IF(VLOOKUP($F229,DECLARATIONS!C$5:D$292,2,FALSE)="","NOT DECLARED",IF(ISNA(_xlfn.TEXTBEFORE(VLOOKUP($F229,DECLARATIONS!C$5:D$292,2,FALSE)," ")),VLOOKUP($F229,DECLARATIONS!C$5:D$292,2,FALSE),_xlfn.TEXTBEFORE(VLOOKUP($F229,DECLARATIONS!C$5:D$292,2,FALSE)," "))))</f>
        <v/>
      </c>
      <c r="C229" s="133" t="str">
        <f>IF(ISNA(VLOOKUP($F229,DECLARATIONS!C$5:D$292,2,FALSE)),"",IF(VLOOKUP($F229,DECLARATIONS!C$5:D$292,2,FALSE)="","NOT DECLARED",IF(ISNA(_xlfn.TEXTAFTER(VLOOKUP($F229,DECLARATIONS!C$5:D$292,2,FALSE)," ")),VLOOKUP($F229,DECLARATIONS!C$5:D$292,2,FALSE),_xlfn.TEXTAFTER(VLOOKUP($F229,DECLARATIONS!C$5:D$292,2,FALSE)," "))))</f>
        <v/>
      </c>
      <c r="D229" s="133" t="str">
        <f>IF(ISNA(VLOOKUP($F229,DECLARATIONS!$C$5:$G$292,5,FALSE)),"",IF(VLOOKUP($F229,DECLARATIONS!$C$5:$G$292,5,FALSE)="","NOT DECLARED",VLOOKUP($F229,DECLARATIONS!$C$5:$G$292,5,FALSE)))</f>
        <v/>
      </c>
      <c r="E229" s="133" t="str">
        <f>IF(ISNA(VLOOKUP($F229,DECLARATIONS!$C$5:$F$292,4,FALSE)),"",IF(VLOOKUP($F229,DECLARATIONS!$C$5:$F$292,4,FALSE)="","NOT DECLARED",VLOOKUP($F229,DECLARATIONS!$C$5:$F$292,4,FALSE)&amp;LEFT(VLOOKUP($F229,DECLARATIONS!$C$5:$H$292,6,FALSE))))</f>
        <v/>
      </c>
      <c r="F229" s="35"/>
      <c r="G229" s="36"/>
      <c r="H229" s="12" t="str">
        <f>IF(ISNA(VLOOKUP(F229,DECLARATIONS!C$5:D$292,2,FALSE)),"",IF(VLOOKUP(F229,DECLARATIONS!C$5:D$292,2,FALSE)="","NOT DECLARED",VLOOKUP(F229,DECLARATIONS!C$5:D$292,2,FALSE)))</f>
        <v/>
      </c>
      <c r="I229" s="2">
        <f>IF(LOWER(LEFT(G229,1))="n",1,VLOOKUP(G229,ScoringTable!E$2:I$95,5))</f>
        <v>0</v>
      </c>
    </row>
    <row r="230" spans="1:9" ht="13" customHeight="1">
      <c r="A230" s="134" t="s">
        <v>50</v>
      </c>
      <c r="B230" s="133" t="str">
        <f>IF(ISNA(VLOOKUP($F230,DECLARATIONS!C$5:D$292,2,FALSE)),"",IF(VLOOKUP($F230,DECLARATIONS!C$5:D$292,2,FALSE)="","NOT DECLARED",IF(ISNA(_xlfn.TEXTBEFORE(VLOOKUP($F230,DECLARATIONS!C$5:D$292,2,FALSE)," ")),VLOOKUP($F230,DECLARATIONS!C$5:D$292,2,FALSE),_xlfn.TEXTBEFORE(VLOOKUP($F230,DECLARATIONS!C$5:D$292,2,FALSE)," "))))</f>
        <v/>
      </c>
      <c r="C230" s="133" t="str">
        <f>IF(ISNA(VLOOKUP($F230,DECLARATIONS!C$5:D$292,2,FALSE)),"",IF(VLOOKUP($F230,DECLARATIONS!C$5:D$292,2,FALSE)="","NOT DECLARED",IF(ISNA(_xlfn.TEXTAFTER(VLOOKUP($F230,DECLARATIONS!C$5:D$292,2,FALSE)," ")),VLOOKUP($F230,DECLARATIONS!C$5:D$292,2,FALSE),_xlfn.TEXTAFTER(VLOOKUP($F230,DECLARATIONS!C$5:D$292,2,FALSE)," "))))</f>
        <v/>
      </c>
      <c r="D230" s="133" t="str">
        <f>IF(ISNA(VLOOKUP($F230,DECLARATIONS!$C$5:$G$292,5,FALSE)),"",IF(VLOOKUP($F230,DECLARATIONS!$C$5:$G$292,5,FALSE)="","NOT DECLARED",VLOOKUP($F230,DECLARATIONS!$C$5:$G$292,5,FALSE)))</f>
        <v/>
      </c>
      <c r="E230" s="133" t="str">
        <f>IF(ISNA(VLOOKUP($F230,DECLARATIONS!$C$5:$F$292,4,FALSE)),"",IF(VLOOKUP($F230,DECLARATIONS!$C$5:$F$292,4,FALSE)="","NOT DECLARED",VLOOKUP($F230,DECLARATIONS!$C$5:$F$292,4,FALSE)&amp;LEFT(VLOOKUP($F230,DECLARATIONS!$C$5:$H$292,6,FALSE))))</f>
        <v/>
      </c>
      <c r="F230" s="35"/>
      <c r="G230" s="36"/>
      <c r="H230" s="12" t="str">
        <f>IF(ISNA(VLOOKUP(F230,DECLARATIONS!C$5:D$292,2,FALSE)),"",IF(VLOOKUP(F230,DECLARATIONS!C$5:D$292,2,FALSE)="","NOT DECLARED",VLOOKUP(F230,DECLARATIONS!C$5:D$292,2,FALSE)))</f>
        <v/>
      </c>
      <c r="I230" s="2">
        <f>IF(LOWER(LEFT(G230,1))="n",1,VLOOKUP(G230,ScoringTable!E$2:I$95,5))</f>
        <v>0</v>
      </c>
    </row>
    <row r="231" spans="1:9" ht="13" customHeight="1">
      <c r="A231" s="134" t="s">
        <v>50</v>
      </c>
      <c r="B231" s="133" t="str">
        <f>IF(ISNA(VLOOKUP($F231,DECLARATIONS!C$5:D$292,2,FALSE)),"",IF(VLOOKUP($F231,DECLARATIONS!C$5:D$292,2,FALSE)="","NOT DECLARED",IF(ISNA(_xlfn.TEXTBEFORE(VLOOKUP($F231,DECLARATIONS!C$5:D$292,2,FALSE)," ")),VLOOKUP($F231,DECLARATIONS!C$5:D$292,2,FALSE),_xlfn.TEXTBEFORE(VLOOKUP($F231,DECLARATIONS!C$5:D$292,2,FALSE)," "))))</f>
        <v/>
      </c>
      <c r="C231" s="133" t="str">
        <f>IF(ISNA(VLOOKUP($F231,DECLARATIONS!C$5:D$292,2,FALSE)),"",IF(VLOOKUP($F231,DECLARATIONS!C$5:D$292,2,FALSE)="","NOT DECLARED",IF(ISNA(_xlfn.TEXTAFTER(VLOOKUP($F231,DECLARATIONS!C$5:D$292,2,FALSE)," ")),VLOOKUP($F231,DECLARATIONS!C$5:D$292,2,FALSE),_xlfn.TEXTAFTER(VLOOKUP($F231,DECLARATIONS!C$5:D$292,2,FALSE)," "))))</f>
        <v/>
      </c>
      <c r="D231" s="133" t="str">
        <f>IF(ISNA(VLOOKUP($F231,DECLARATIONS!$C$5:$G$292,5,FALSE)),"",IF(VLOOKUP($F231,DECLARATIONS!$C$5:$G$292,5,FALSE)="","NOT DECLARED",VLOOKUP($F231,DECLARATIONS!$C$5:$G$292,5,FALSE)))</f>
        <v/>
      </c>
      <c r="E231" s="133" t="str">
        <f>IF(ISNA(VLOOKUP($F231,DECLARATIONS!$C$5:$F$292,4,FALSE)),"",IF(VLOOKUP($F231,DECLARATIONS!$C$5:$F$292,4,FALSE)="","NOT DECLARED",VLOOKUP($F231,DECLARATIONS!$C$5:$F$292,4,FALSE)&amp;LEFT(VLOOKUP($F231,DECLARATIONS!$C$5:$H$292,6,FALSE))))</f>
        <v/>
      </c>
      <c r="F231" s="35"/>
      <c r="G231" s="36"/>
      <c r="H231" s="12" t="str">
        <f>IF(ISNA(VLOOKUP(F231,DECLARATIONS!C$5:D$292,2,FALSE)),"",IF(VLOOKUP(F231,DECLARATIONS!C$5:D$292,2,FALSE)="","NOT DECLARED",VLOOKUP(F231,DECLARATIONS!C$5:D$292,2,FALSE)))</f>
        <v/>
      </c>
      <c r="I231" s="2">
        <f>IF(LOWER(LEFT(G231,1))="n",1,VLOOKUP(G231,ScoringTable!E$2:I$95,5))</f>
        <v>0</v>
      </c>
    </row>
    <row r="232" spans="1:9" ht="13" customHeight="1">
      <c r="A232" s="134" t="s">
        <v>50</v>
      </c>
      <c r="B232" s="133" t="str">
        <f>IF(ISNA(VLOOKUP($F232,DECLARATIONS!C$5:D$292,2,FALSE)),"",IF(VLOOKUP($F232,DECLARATIONS!C$5:D$292,2,FALSE)="","NOT DECLARED",IF(ISNA(_xlfn.TEXTBEFORE(VLOOKUP($F232,DECLARATIONS!C$5:D$292,2,FALSE)," ")),VLOOKUP($F232,DECLARATIONS!C$5:D$292,2,FALSE),_xlfn.TEXTBEFORE(VLOOKUP($F232,DECLARATIONS!C$5:D$292,2,FALSE)," "))))</f>
        <v/>
      </c>
      <c r="C232" s="133" t="str">
        <f>IF(ISNA(VLOOKUP($F232,DECLARATIONS!C$5:D$292,2,FALSE)),"",IF(VLOOKUP($F232,DECLARATIONS!C$5:D$292,2,FALSE)="","NOT DECLARED",IF(ISNA(_xlfn.TEXTAFTER(VLOOKUP($F232,DECLARATIONS!C$5:D$292,2,FALSE)," ")),VLOOKUP($F232,DECLARATIONS!C$5:D$292,2,FALSE),_xlfn.TEXTAFTER(VLOOKUP($F232,DECLARATIONS!C$5:D$292,2,FALSE)," "))))</f>
        <v/>
      </c>
      <c r="D232" s="133" t="str">
        <f>IF(ISNA(VLOOKUP($F232,DECLARATIONS!$C$5:$G$292,5,FALSE)),"",IF(VLOOKUP($F232,DECLARATIONS!$C$5:$G$292,5,FALSE)="","NOT DECLARED",VLOOKUP($F232,DECLARATIONS!$C$5:$G$292,5,FALSE)))</f>
        <v/>
      </c>
      <c r="E232" s="133" t="str">
        <f>IF(ISNA(VLOOKUP($F232,DECLARATIONS!$C$5:$F$292,4,FALSE)),"",IF(VLOOKUP($F232,DECLARATIONS!$C$5:$F$292,4,FALSE)="","NOT DECLARED",VLOOKUP($F232,DECLARATIONS!$C$5:$F$292,4,FALSE)&amp;LEFT(VLOOKUP($F232,DECLARATIONS!$C$5:$H$292,6,FALSE))))</f>
        <v/>
      </c>
      <c r="F232" s="35"/>
      <c r="G232" s="36"/>
      <c r="H232" s="12" t="str">
        <f>IF(ISNA(VLOOKUP(F232,DECLARATIONS!C$5:D$292,2,FALSE)),"",IF(VLOOKUP(F232,DECLARATIONS!C$5:D$292,2,FALSE)="","NOT DECLARED",VLOOKUP(F232,DECLARATIONS!C$5:D$292,2,FALSE)))</f>
        <v/>
      </c>
      <c r="I232" s="2">
        <f>IF(LOWER(LEFT(G232,1))="n",1,VLOOKUP(G232,ScoringTable!E$2:I$95,5))</f>
        <v>0</v>
      </c>
    </row>
    <row r="233" spans="1:9" ht="13" customHeight="1">
      <c r="A233" s="134" t="s">
        <v>50</v>
      </c>
      <c r="B233" s="133" t="str">
        <f>IF(ISNA(VLOOKUP($F233,DECLARATIONS!C$5:D$292,2,FALSE)),"",IF(VLOOKUP($F233,DECLARATIONS!C$5:D$292,2,FALSE)="","NOT DECLARED",IF(ISNA(_xlfn.TEXTBEFORE(VLOOKUP($F233,DECLARATIONS!C$5:D$292,2,FALSE)," ")),VLOOKUP($F233,DECLARATIONS!C$5:D$292,2,FALSE),_xlfn.TEXTBEFORE(VLOOKUP($F233,DECLARATIONS!C$5:D$292,2,FALSE)," "))))</f>
        <v/>
      </c>
      <c r="C233" s="133" t="str">
        <f>IF(ISNA(VLOOKUP($F233,DECLARATIONS!C$5:D$292,2,FALSE)),"",IF(VLOOKUP($F233,DECLARATIONS!C$5:D$292,2,FALSE)="","NOT DECLARED",IF(ISNA(_xlfn.TEXTAFTER(VLOOKUP($F233,DECLARATIONS!C$5:D$292,2,FALSE)," ")),VLOOKUP($F233,DECLARATIONS!C$5:D$292,2,FALSE),_xlfn.TEXTAFTER(VLOOKUP($F233,DECLARATIONS!C$5:D$292,2,FALSE)," "))))</f>
        <v/>
      </c>
      <c r="D233" s="133" t="str">
        <f>IF(ISNA(VLOOKUP($F233,DECLARATIONS!$C$5:$G$292,5,FALSE)),"",IF(VLOOKUP($F233,DECLARATIONS!$C$5:$G$292,5,FALSE)="","NOT DECLARED",VLOOKUP($F233,DECLARATIONS!$C$5:$G$292,5,FALSE)))</f>
        <v/>
      </c>
      <c r="E233" s="133" t="str">
        <f>IF(ISNA(VLOOKUP($F233,DECLARATIONS!$C$5:$F$292,4,FALSE)),"",IF(VLOOKUP($F233,DECLARATIONS!$C$5:$F$292,4,FALSE)="","NOT DECLARED",VLOOKUP($F233,DECLARATIONS!$C$5:$F$292,4,FALSE)&amp;LEFT(VLOOKUP($F233,DECLARATIONS!$C$5:$H$292,6,FALSE))))</f>
        <v/>
      </c>
      <c r="F233" s="35"/>
      <c r="G233" s="36"/>
      <c r="H233" s="12" t="str">
        <f>IF(ISNA(VLOOKUP(F233,DECLARATIONS!C$5:D$292,2,FALSE)),"",IF(VLOOKUP(F233,DECLARATIONS!C$5:D$292,2,FALSE)="","NOT DECLARED",VLOOKUP(F233,DECLARATIONS!C$5:D$292,2,FALSE)))</f>
        <v/>
      </c>
      <c r="I233" s="2">
        <f>IF(LOWER(LEFT(G233,1))="n",1,VLOOKUP(G233,ScoringTable!E$2:I$95,5))</f>
        <v>0</v>
      </c>
    </row>
    <row r="234" spans="1:9" ht="13" customHeight="1">
      <c r="A234" s="134" t="s">
        <v>50</v>
      </c>
      <c r="B234" s="133" t="str">
        <f>IF(ISNA(VLOOKUP($F234,DECLARATIONS!C$5:D$292,2,FALSE)),"",IF(VLOOKUP($F234,DECLARATIONS!C$5:D$292,2,FALSE)="","NOT DECLARED",IF(ISNA(_xlfn.TEXTBEFORE(VLOOKUP($F234,DECLARATIONS!C$5:D$292,2,FALSE)," ")),VLOOKUP($F234,DECLARATIONS!C$5:D$292,2,FALSE),_xlfn.TEXTBEFORE(VLOOKUP($F234,DECLARATIONS!C$5:D$292,2,FALSE)," "))))</f>
        <v/>
      </c>
      <c r="C234" s="133" t="str">
        <f>IF(ISNA(VLOOKUP($F234,DECLARATIONS!C$5:D$292,2,FALSE)),"",IF(VLOOKUP($F234,DECLARATIONS!C$5:D$292,2,FALSE)="","NOT DECLARED",IF(ISNA(_xlfn.TEXTAFTER(VLOOKUP($F234,DECLARATIONS!C$5:D$292,2,FALSE)," ")),VLOOKUP($F234,DECLARATIONS!C$5:D$292,2,FALSE),_xlfn.TEXTAFTER(VLOOKUP($F234,DECLARATIONS!C$5:D$292,2,FALSE)," "))))</f>
        <v/>
      </c>
      <c r="D234" s="133" t="str">
        <f>IF(ISNA(VLOOKUP($F234,DECLARATIONS!$C$5:$G$292,5,FALSE)),"",IF(VLOOKUP($F234,DECLARATIONS!$C$5:$G$292,5,FALSE)="","NOT DECLARED",VLOOKUP($F234,DECLARATIONS!$C$5:$G$292,5,FALSE)))</f>
        <v/>
      </c>
      <c r="E234" s="133" t="str">
        <f>IF(ISNA(VLOOKUP($F234,DECLARATIONS!$C$5:$F$292,4,FALSE)),"",IF(VLOOKUP($F234,DECLARATIONS!$C$5:$F$292,4,FALSE)="","NOT DECLARED",VLOOKUP($F234,DECLARATIONS!$C$5:$F$292,4,FALSE)&amp;LEFT(VLOOKUP($F234,DECLARATIONS!$C$5:$H$292,6,FALSE))))</f>
        <v/>
      </c>
      <c r="F234" s="35"/>
      <c r="G234" s="36"/>
      <c r="H234" s="12" t="str">
        <f>IF(ISNA(VLOOKUP(F234,DECLARATIONS!C$5:D$292,2,FALSE)),"",IF(VLOOKUP(F234,DECLARATIONS!C$5:D$292,2,FALSE)="","NOT DECLARED",VLOOKUP(F234,DECLARATIONS!C$5:D$292,2,FALSE)))</f>
        <v/>
      </c>
      <c r="I234" s="2">
        <f>IF(LOWER(LEFT(G234,1))="n",1,VLOOKUP(G234,ScoringTable!E$2:I$95,5))</f>
        <v>0</v>
      </c>
    </row>
    <row r="235" spans="1:9" ht="13" customHeight="1">
      <c r="A235" s="134" t="s">
        <v>50</v>
      </c>
      <c r="B235" s="133" t="str">
        <f>IF(ISNA(VLOOKUP($F235,DECLARATIONS!C$5:D$292,2,FALSE)),"",IF(VLOOKUP($F235,DECLARATIONS!C$5:D$292,2,FALSE)="","NOT DECLARED",IF(ISNA(_xlfn.TEXTBEFORE(VLOOKUP($F235,DECLARATIONS!C$5:D$292,2,FALSE)," ")),VLOOKUP($F235,DECLARATIONS!C$5:D$292,2,FALSE),_xlfn.TEXTBEFORE(VLOOKUP($F235,DECLARATIONS!C$5:D$292,2,FALSE)," "))))</f>
        <v/>
      </c>
      <c r="C235" s="133" t="str">
        <f>IF(ISNA(VLOOKUP($F235,DECLARATIONS!C$5:D$292,2,FALSE)),"",IF(VLOOKUP($F235,DECLARATIONS!C$5:D$292,2,FALSE)="","NOT DECLARED",IF(ISNA(_xlfn.TEXTAFTER(VLOOKUP($F235,DECLARATIONS!C$5:D$292,2,FALSE)," ")),VLOOKUP($F235,DECLARATIONS!C$5:D$292,2,FALSE),_xlfn.TEXTAFTER(VLOOKUP($F235,DECLARATIONS!C$5:D$292,2,FALSE)," "))))</f>
        <v/>
      </c>
      <c r="D235" s="133" t="str">
        <f>IF(ISNA(VLOOKUP($F235,DECLARATIONS!$C$5:$G$292,5,FALSE)),"",IF(VLOOKUP($F235,DECLARATIONS!$C$5:$G$292,5,FALSE)="","NOT DECLARED",VLOOKUP($F235,DECLARATIONS!$C$5:$G$292,5,FALSE)))</f>
        <v/>
      </c>
      <c r="E235" s="133" t="str">
        <f>IF(ISNA(VLOOKUP($F235,DECLARATIONS!$C$5:$F$292,4,FALSE)),"",IF(VLOOKUP($F235,DECLARATIONS!$C$5:$F$292,4,FALSE)="","NOT DECLARED",VLOOKUP($F235,DECLARATIONS!$C$5:$F$292,4,FALSE)&amp;LEFT(VLOOKUP($F235,DECLARATIONS!$C$5:$H$292,6,FALSE))))</f>
        <v/>
      </c>
      <c r="F235" s="35"/>
      <c r="G235" s="36"/>
      <c r="H235" s="12" t="str">
        <f>IF(ISNA(VLOOKUP(F235,DECLARATIONS!C$5:D$292,2,FALSE)),"",IF(VLOOKUP(F235,DECLARATIONS!C$5:D$292,2,FALSE)="","NOT DECLARED",VLOOKUP(F235,DECLARATIONS!C$5:D$292,2,FALSE)))</f>
        <v/>
      </c>
      <c r="I235" s="2">
        <f>IF(LOWER(LEFT(G235,1))="n",1,VLOOKUP(G235,ScoringTable!E$2:I$95,5))</f>
        <v>0</v>
      </c>
    </row>
    <row r="236" spans="1:9" ht="13" customHeight="1">
      <c r="A236" s="134" t="s">
        <v>50</v>
      </c>
      <c r="B236" s="133" t="str">
        <f>IF(ISNA(VLOOKUP($F236,DECLARATIONS!C$5:D$292,2,FALSE)),"",IF(VLOOKUP($F236,DECLARATIONS!C$5:D$292,2,FALSE)="","NOT DECLARED",IF(ISNA(_xlfn.TEXTBEFORE(VLOOKUP($F236,DECLARATIONS!C$5:D$292,2,FALSE)," ")),VLOOKUP($F236,DECLARATIONS!C$5:D$292,2,FALSE),_xlfn.TEXTBEFORE(VLOOKUP($F236,DECLARATIONS!C$5:D$292,2,FALSE)," "))))</f>
        <v/>
      </c>
      <c r="C236" s="133" t="str">
        <f>IF(ISNA(VLOOKUP($F236,DECLARATIONS!C$5:D$292,2,FALSE)),"",IF(VLOOKUP($F236,DECLARATIONS!C$5:D$292,2,FALSE)="","NOT DECLARED",IF(ISNA(_xlfn.TEXTAFTER(VLOOKUP($F236,DECLARATIONS!C$5:D$292,2,FALSE)," ")),VLOOKUP($F236,DECLARATIONS!C$5:D$292,2,FALSE),_xlfn.TEXTAFTER(VLOOKUP($F236,DECLARATIONS!C$5:D$292,2,FALSE)," "))))</f>
        <v/>
      </c>
      <c r="D236" s="133" t="str">
        <f>IF(ISNA(VLOOKUP($F236,DECLARATIONS!$C$5:$G$292,5,FALSE)),"",IF(VLOOKUP($F236,DECLARATIONS!$C$5:$G$292,5,FALSE)="","NOT DECLARED",VLOOKUP($F236,DECLARATIONS!$C$5:$G$292,5,FALSE)))</f>
        <v/>
      </c>
      <c r="E236" s="133" t="str">
        <f>IF(ISNA(VLOOKUP($F236,DECLARATIONS!$C$5:$F$292,4,FALSE)),"",IF(VLOOKUP($F236,DECLARATIONS!$C$5:$F$292,4,FALSE)="","NOT DECLARED",VLOOKUP($F236,DECLARATIONS!$C$5:$F$292,4,FALSE)&amp;LEFT(VLOOKUP($F236,DECLARATIONS!$C$5:$H$292,6,FALSE))))</f>
        <v/>
      </c>
      <c r="F236" s="35"/>
      <c r="G236" s="36"/>
      <c r="H236" s="12" t="str">
        <f>IF(ISNA(VLOOKUP(F236,DECLARATIONS!C$5:D$292,2,FALSE)),"",IF(VLOOKUP(F236,DECLARATIONS!C$5:D$292,2,FALSE)="","NOT DECLARED",VLOOKUP(F236,DECLARATIONS!C$5:D$292,2,FALSE)))</f>
        <v/>
      </c>
      <c r="I236" s="2">
        <f>IF(LOWER(LEFT(G236,1))="n",1,VLOOKUP(G236,ScoringTable!E$2:I$95,5))</f>
        <v>0</v>
      </c>
    </row>
    <row r="237" spans="1:9" ht="13" customHeight="1">
      <c r="A237" s="134" t="s">
        <v>50</v>
      </c>
      <c r="B237" s="133" t="str">
        <f>IF(ISNA(VLOOKUP($F237,DECLARATIONS!C$5:D$292,2,FALSE)),"",IF(VLOOKUP($F237,DECLARATIONS!C$5:D$292,2,FALSE)="","NOT DECLARED",IF(ISNA(_xlfn.TEXTBEFORE(VLOOKUP($F237,DECLARATIONS!C$5:D$292,2,FALSE)," ")),VLOOKUP($F237,DECLARATIONS!C$5:D$292,2,FALSE),_xlfn.TEXTBEFORE(VLOOKUP($F237,DECLARATIONS!C$5:D$292,2,FALSE)," "))))</f>
        <v/>
      </c>
      <c r="C237" s="133" t="str">
        <f>IF(ISNA(VLOOKUP($F237,DECLARATIONS!C$5:D$292,2,FALSE)),"",IF(VLOOKUP($F237,DECLARATIONS!C$5:D$292,2,FALSE)="","NOT DECLARED",IF(ISNA(_xlfn.TEXTAFTER(VLOOKUP($F237,DECLARATIONS!C$5:D$292,2,FALSE)," ")),VLOOKUP($F237,DECLARATIONS!C$5:D$292,2,FALSE),_xlfn.TEXTAFTER(VLOOKUP($F237,DECLARATIONS!C$5:D$292,2,FALSE)," "))))</f>
        <v/>
      </c>
      <c r="D237" s="133" t="str">
        <f>IF(ISNA(VLOOKUP($F237,DECLARATIONS!$C$5:$G$292,5,FALSE)),"",IF(VLOOKUP($F237,DECLARATIONS!$C$5:$G$292,5,FALSE)="","NOT DECLARED",VLOOKUP($F237,DECLARATIONS!$C$5:$G$292,5,FALSE)))</f>
        <v/>
      </c>
      <c r="E237" s="133" t="str">
        <f>IF(ISNA(VLOOKUP($F237,DECLARATIONS!$C$5:$F$292,4,FALSE)),"",IF(VLOOKUP($F237,DECLARATIONS!$C$5:$F$292,4,FALSE)="","NOT DECLARED",VLOOKUP($F237,DECLARATIONS!$C$5:$F$292,4,FALSE)&amp;LEFT(VLOOKUP($F237,DECLARATIONS!$C$5:$H$292,6,FALSE))))</f>
        <v/>
      </c>
      <c r="F237" s="35"/>
      <c r="G237" s="36"/>
      <c r="H237" s="12" t="str">
        <f>IF(ISNA(VLOOKUP(F237,DECLARATIONS!C$5:D$292,2,FALSE)),"",IF(VLOOKUP(F237,DECLARATIONS!C$5:D$292,2,FALSE)="","NOT DECLARED",VLOOKUP(F237,DECLARATIONS!C$5:D$292,2,FALSE)))</f>
        <v/>
      </c>
      <c r="I237" s="2">
        <f>IF(LOWER(LEFT(G237,1))="n",1,VLOOKUP(G237,ScoringTable!E$2:I$95,5))</f>
        <v>0</v>
      </c>
    </row>
    <row r="238" spans="1:9" ht="13" customHeight="1">
      <c r="A238" s="134" t="s">
        <v>50</v>
      </c>
      <c r="B238" s="133" t="str">
        <f>IF(ISNA(VLOOKUP($F238,DECLARATIONS!C$5:D$292,2,FALSE)),"",IF(VLOOKUP($F238,DECLARATIONS!C$5:D$292,2,FALSE)="","NOT DECLARED",IF(ISNA(_xlfn.TEXTBEFORE(VLOOKUP($F238,DECLARATIONS!C$5:D$292,2,FALSE)," ")),VLOOKUP($F238,DECLARATIONS!C$5:D$292,2,FALSE),_xlfn.TEXTBEFORE(VLOOKUP($F238,DECLARATIONS!C$5:D$292,2,FALSE)," "))))</f>
        <v/>
      </c>
      <c r="C238" s="133" t="str">
        <f>IF(ISNA(VLOOKUP($F238,DECLARATIONS!C$5:D$292,2,FALSE)),"",IF(VLOOKUP($F238,DECLARATIONS!C$5:D$292,2,FALSE)="","NOT DECLARED",IF(ISNA(_xlfn.TEXTAFTER(VLOOKUP($F238,DECLARATIONS!C$5:D$292,2,FALSE)," ")),VLOOKUP($F238,DECLARATIONS!C$5:D$292,2,FALSE),_xlfn.TEXTAFTER(VLOOKUP($F238,DECLARATIONS!C$5:D$292,2,FALSE)," "))))</f>
        <v/>
      </c>
      <c r="D238" s="133" t="str">
        <f>IF(ISNA(VLOOKUP($F238,DECLARATIONS!$C$5:$G$292,5,FALSE)),"",IF(VLOOKUP($F238,DECLARATIONS!$C$5:$G$292,5,FALSE)="","NOT DECLARED",VLOOKUP($F238,DECLARATIONS!$C$5:$G$292,5,FALSE)))</f>
        <v/>
      </c>
      <c r="E238" s="133" t="str">
        <f>IF(ISNA(VLOOKUP($F238,DECLARATIONS!$C$5:$F$292,4,FALSE)),"",IF(VLOOKUP($F238,DECLARATIONS!$C$5:$F$292,4,FALSE)="","NOT DECLARED",VLOOKUP($F238,DECLARATIONS!$C$5:$F$292,4,FALSE)&amp;LEFT(VLOOKUP($F238,DECLARATIONS!$C$5:$H$292,6,FALSE))))</f>
        <v/>
      </c>
      <c r="F238" s="35"/>
      <c r="G238" s="36"/>
      <c r="H238" s="12" t="str">
        <f>IF(ISNA(VLOOKUP(F238,DECLARATIONS!C$5:D$292,2,FALSE)),"",IF(VLOOKUP(F238,DECLARATIONS!C$5:D$292,2,FALSE)="","NOT DECLARED",VLOOKUP(F238,DECLARATIONS!C$5:D$292,2,FALSE)))</f>
        <v/>
      </c>
      <c r="I238" s="2">
        <f>IF(LOWER(LEFT(G238,1))="n",1,VLOOKUP(G238,ScoringTable!E$2:I$95,5))</f>
        <v>0</v>
      </c>
    </row>
    <row r="239" spans="1:9" ht="13" customHeight="1">
      <c r="A239" s="134" t="s">
        <v>50</v>
      </c>
      <c r="B239" s="133" t="str">
        <f>IF(ISNA(VLOOKUP($F239,DECLARATIONS!C$5:D$292,2,FALSE)),"",IF(VLOOKUP($F239,DECLARATIONS!C$5:D$292,2,FALSE)="","NOT DECLARED",IF(ISNA(_xlfn.TEXTBEFORE(VLOOKUP($F239,DECLARATIONS!C$5:D$292,2,FALSE)," ")),VLOOKUP($F239,DECLARATIONS!C$5:D$292,2,FALSE),_xlfn.TEXTBEFORE(VLOOKUP($F239,DECLARATIONS!C$5:D$292,2,FALSE)," "))))</f>
        <v/>
      </c>
      <c r="C239" s="133" t="str">
        <f>IF(ISNA(VLOOKUP($F239,DECLARATIONS!C$5:D$292,2,FALSE)),"",IF(VLOOKUP($F239,DECLARATIONS!C$5:D$292,2,FALSE)="","NOT DECLARED",IF(ISNA(_xlfn.TEXTAFTER(VLOOKUP($F239,DECLARATIONS!C$5:D$292,2,FALSE)," ")),VLOOKUP($F239,DECLARATIONS!C$5:D$292,2,FALSE),_xlfn.TEXTAFTER(VLOOKUP($F239,DECLARATIONS!C$5:D$292,2,FALSE)," "))))</f>
        <v/>
      </c>
      <c r="D239" s="133" t="str">
        <f>IF(ISNA(VLOOKUP($F239,DECLARATIONS!$C$5:$G$292,5,FALSE)),"",IF(VLOOKUP($F239,DECLARATIONS!$C$5:$G$292,5,FALSE)="","NOT DECLARED",VLOOKUP($F239,DECLARATIONS!$C$5:$G$292,5,FALSE)))</f>
        <v/>
      </c>
      <c r="E239" s="133" t="str">
        <f>IF(ISNA(VLOOKUP($F239,DECLARATIONS!$C$5:$F$292,4,FALSE)),"",IF(VLOOKUP($F239,DECLARATIONS!$C$5:$F$292,4,FALSE)="","NOT DECLARED",VLOOKUP($F239,DECLARATIONS!$C$5:$F$292,4,FALSE)&amp;LEFT(VLOOKUP($F239,DECLARATIONS!$C$5:$H$292,6,FALSE))))</f>
        <v/>
      </c>
      <c r="F239" s="35"/>
      <c r="G239" s="36"/>
      <c r="H239" s="12" t="str">
        <f>IF(ISNA(VLOOKUP(F239,DECLARATIONS!C$5:D$292,2,FALSE)),"",IF(VLOOKUP(F239,DECLARATIONS!C$5:D$292,2,FALSE)="","NOT DECLARED",VLOOKUP(F239,DECLARATIONS!C$5:D$292,2,FALSE)))</f>
        <v/>
      </c>
      <c r="I239" s="2">
        <f>IF(LOWER(LEFT(G239,1))="n",1,VLOOKUP(G239,ScoringTable!E$2:I$95,5))</f>
        <v>0</v>
      </c>
    </row>
    <row r="240" spans="1:9" ht="13" customHeight="1">
      <c r="A240" s="134" t="s">
        <v>50</v>
      </c>
      <c r="B240" s="133" t="str">
        <f>IF(ISNA(VLOOKUP($F240,DECLARATIONS!C$5:D$292,2,FALSE)),"",IF(VLOOKUP($F240,DECLARATIONS!C$5:D$292,2,FALSE)="","NOT DECLARED",IF(ISNA(_xlfn.TEXTBEFORE(VLOOKUP($F240,DECLARATIONS!C$5:D$292,2,FALSE)," ")),VLOOKUP($F240,DECLARATIONS!C$5:D$292,2,FALSE),_xlfn.TEXTBEFORE(VLOOKUP($F240,DECLARATIONS!C$5:D$292,2,FALSE)," "))))</f>
        <v/>
      </c>
      <c r="C240" s="133" t="str">
        <f>IF(ISNA(VLOOKUP($F240,DECLARATIONS!C$5:D$292,2,FALSE)),"",IF(VLOOKUP($F240,DECLARATIONS!C$5:D$292,2,FALSE)="","NOT DECLARED",IF(ISNA(_xlfn.TEXTAFTER(VLOOKUP($F240,DECLARATIONS!C$5:D$292,2,FALSE)," ")),VLOOKUP($F240,DECLARATIONS!C$5:D$292,2,FALSE),_xlfn.TEXTAFTER(VLOOKUP($F240,DECLARATIONS!C$5:D$292,2,FALSE)," "))))</f>
        <v/>
      </c>
      <c r="D240" s="133" t="str">
        <f>IF(ISNA(VLOOKUP($F240,DECLARATIONS!$C$5:$G$292,5,FALSE)),"",IF(VLOOKUP($F240,DECLARATIONS!$C$5:$G$292,5,FALSE)="","NOT DECLARED",VLOOKUP($F240,DECLARATIONS!$C$5:$G$292,5,FALSE)))</f>
        <v/>
      </c>
      <c r="E240" s="133" t="str">
        <f>IF(ISNA(VLOOKUP($F240,DECLARATIONS!$C$5:$F$292,4,FALSE)),"",IF(VLOOKUP($F240,DECLARATIONS!$C$5:$F$292,4,FALSE)="","NOT DECLARED",VLOOKUP($F240,DECLARATIONS!$C$5:$F$292,4,FALSE)&amp;LEFT(VLOOKUP($F240,DECLARATIONS!$C$5:$H$292,6,FALSE))))</f>
        <v/>
      </c>
      <c r="F240" s="35"/>
      <c r="G240" s="36"/>
      <c r="H240" s="12" t="str">
        <f>IF(ISNA(VLOOKUP(F240,DECLARATIONS!C$5:D$292,2,FALSE)),"",IF(VLOOKUP(F240,DECLARATIONS!C$5:D$292,2,FALSE)="","NOT DECLARED",VLOOKUP(F240,DECLARATIONS!C$5:D$292,2,FALSE)))</f>
        <v/>
      </c>
      <c r="I240" s="2">
        <f>IF(LOWER(LEFT(G240,1))="n",1,VLOOKUP(G240,ScoringTable!E$2:I$95,5))</f>
        <v>0</v>
      </c>
    </row>
    <row r="241" spans="1:9" ht="13" customHeight="1">
      <c r="A241" s="134" t="s">
        <v>50</v>
      </c>
      <c r="B241" s="133" t="str">
        <f>IF(ISNA(VLOOKUP($F241,DECLARATIONS!C$5:D$292,2,FALSE)),"",IF(VLOOKUP($F241,DECLARATIONS!C$5:D$292,2,FALSE)="","NOT DECLARED",IF(ISNA(_xlfn.TEXTBEFORE(VLOOKUP($F241,DECLARATIONS!C$5:D$292,2,FALSE)," ")),VLOOKUP($F241,DECLARATIONS!C$5:D$292,2,FALSE),_xlfn.TEXTBEFORE(VLOOKUP($F241,DECLARATIONS!C$5:D$292,2,FALSE)," "))))</f>
        <v/>
      </c>
      <c r="C241" s="133" t="str">
        <f>IF(ISNA(VLOOKUP($F241,DECLARATIONS!C$5:D$292,2,FALSE)),"",IF(VLOOKUP($F241,DECLARATIONS!C$5:D$292,2,FALSE)="","NOT DECLARED",IF(ISNA(_xlfn.TEXTAFTER(VLOOKUP($F241,DECLARATIONS!C$5:D$292,2,FALSE)," ")),VLOOKUP($F241,DECLARATIONS!C$5:D$292,2,FALSE),_xlfn.TEXTAFTER(VLOOKUP($F241,DECLARATIONS!C$5:D$292,2,FALSE)," "))))</f>
        <v/>
      </c>
      <c r="D241" s="133" t="str">
        <f>IF(ISNA(VLOOKUP($F241,DECLARATIONS!$C$5:$G$292,5,FALSE)),"",IF(VLOOKUP($F241,DECLARATIONS!$C$5:$G$292,5,FALSE)="","NOT DECLARED",VLOOKUP($F241,DECLARATIONS!$C$5:$G$292,5,FALSE)))</f>
        <v/>
      </c>
      <c r="E241" s="133" t="str">
        <f>IF(ISNA(VLOOKUP($F241,DECLARATIONS!$C$5:$F$292,4,FALSE)),"",IF(VLOOKUP($F241,DECLARATIONS!$C$5:$F$292,4,FALSE)="","NOT DECLARED",VLOOKUP($F241,DECLARATIONS!$C$5:$F$292,4,FALSE)&amp;LEFT(VLOOKUP($F241,DECLARATIONS!$C$5:$H$292,6,FALSE))))</f>
        <v/>
      </c>
      <c r="F241" s="35"/>
      <c r="G241" s="36"/>
      <c r="H241" s="12" t="str">
        <f>IF(ISNA(VLOOKUP(F241,DECLARATIONS!C$5:D$292,2,FALSE)),"",IF(VLOOKUP(F241,DECLARATIONS!C$5:D$292,2,FALSE)="","NOT DECLARED",VLOOKUP(F241,DECLARATIONS!C$5:D$292,2,FALSE)))</f>
        <v/>
      </c>
      <c r="I241" s="2">
        <f>IF(LOWER(LEFT(G241,1))="n",1,VLOOKUP(G241,ScoringTable!E$2:I$95,5))</f>
        <v>0</v>
      </c>
    </row>
    <row r="242" spans="1:9" ht="13" customHeight="1">
      <c r="A242" s="134" t="s">
        <v>50</v>
      </c>
      <c r="B242" s="133" t="str">
        <f>IF(ISNA(VLOOKUP($F242,DECLARATIONS!C$5:D$292,2,FALSE)),"",IF(VLOOKUP($F242,DECLARATIONS!C$5:D$292,2,FALSE)="","NOT DECLARED",IF(ISNA(_xlfn.TEXTBEFORE(VLOOKUP($F242,DECLARATIONS!C$5:D$292,2,FALSE)," ")),VLOOKUP($F242,DECLARATIONS!C$5:D$292,2,FALSE),_xlfn.TEXTBEFORE(VLOOKUP($F242,DECLARATIONS!C$5:D$292,2,FALSE)," "))))</f>
        <v/>
      </c>
      <c r="C242" s="133" t="str">
        <f>IF(ISNA(VLOOKUP($F242,DECLARATIONS!C$5:D$292,2,FALSE)),"",IF(VLOOKUP($F242,DECLARATIONS!C$5:D$292,2,FALSE)="","NOT DECLARED",IF(ISNA(_xlfn.TEXTAFTER(VLOOKUP($F242,DECLARATIONS!C$5:D$292,2,FALSE)," ")),VLOOKUP($F242,DECLARATIONS!C$5:D$292,2,FALSE),_xlfn.TEXTAFTER(VLOOKUP($F242,DECLARATIONS!C$5:D$292,2,FALSE)," "))))</f>
        <v/>
      </c>
      <c r="D242" s="133" t="str">
        <f>IF(ISNA(VLOOKUP($F242,DECLARATIONS!$C$5:$G$292,5,FALSE)),"",IF(VLOOKUP($F242,DECLARATIONS!$C$5:$G$292,5,FALSE)="","NOT DECLARED",VLOOKUP($F242,DECLARATIONS!$C$5:$G$292,5,FALSE)))</f>
        <v/>
      </c>
      <c r="E242" s="133" t="str">
        <f>IF(ISNA(VLOOKUP($F242,DECLARATIONS!$C$5:$F$292,4,FALSE)),"",IF(VLOOKUP($F242,DECLARATIONS!$C$5:$F$292,4,FALSE)="","NOT DECLARED",VLOOKUP($F242,DECLARATIONS!$C$5:$F$292,4,FALSE)&amp;LEFT(VLOOKUP($F242,DECLARATIONS!$C$5:$H$292,6,FALSE))))</f>
        <v/>
      </c>
      <c r="F242" s="35"/>
      <c r="G242" s="36"/>
      <c r="H242" s="12" t="str">
        <f>IF(ISNA(VLOOKUP(F242,DECLARATIONS!C$5:D$292,2,FALSE)),"",IF(VLOOKUP(F242,DECLARATIONS!C$5:D$292,2,FALSE)="","NOT DECLARED",VLOOKUP(F242,DECLARATIONS!C$5:D$292,2,FALSE)))</f>
        <v/>
      </c>
      <c r="I242" s="2">
        <f>IF(LOWER(LEFT(G242,1))="n",1,VLOOKUP(G242,ScoringTable!E$2:I$95,5))</f>
        <v>0</v>
      </c>
    </row>
    <row r="243" spans="1:9" ht="13" customHeight="1">
      <c r="A243" s="134" t="s">
        <v>50</v>
      </c>
      <c r="B243" s="133" t="str">
        <f>IF(ISNA(VLOOKUP($F243,DECLARATIONS!C$5:D$292,2,FALSE)),"",IF(VLOOKUP($F243,DECLARATIONS!C$5:D$292,2,FALSE)="","NOT DECLARED",IF(ISNA(_xlfn.TEXTBEFORE(VLOOKUP($F243,DECLARATIONS!C$5:D$292,2,FALSE)," ")),VLOOKUP($F243,DECLARATIONS!C$5:D$292,2,FALSE),_xlfn.TEXTBEFORE(VLOOKUP($F243,DECLARATIONS!C$5:D$292,2,FALSE)," "))))</f>
        <v/>
      </c>
      <c r="C243" s="133" t="str">
        <f>IF(ISNA(VLOOKUP($F243,DECLARATIONS!C$5:D$292,2,FALSE)),"",IF(VLOOKUP($F243,DECLARATIONS!C$5:D$292,2,FALSE)="","NOT DECLARED",IF(ISNA(_xlfn.TEXTAFTER(VLOOKUP($F243,DECLARATIONS!C$5:D$292,2,FALSE)," ")),VLOOKUP($F243,DECLARATIONS!C$5:D$292,2,FALSE),_xlfn.TEXTAFTER(VLOOKUP($F243,DECLARATIONS!C$5:D$292,2,FALSE)," "))))</f>
        <v/>
      </c>
      <c r="D243" s="133" t="str">
        <f>IF(ISNA(VLOOKUP($F243,DECLARATIONS!$C$5:$G$292,5,FALSE)),"",IF(VLOOKUP($F243,DECLARATIONS!$C$5:$G$292,5,FALSE)="","NOT DECLARED",VLOOKUP($F243,DECLARATIONS!$C$5:$G$292,5,FALSE)))</f>
        <v/>
      </c>
      <c r="E243" s="133" t="str">
        <f>IF(ISNA(VLOOKUP($F243,DECLARATIONS!$C$5:$F$292,4,FALSE)),"",IF(VLOOKUP($F243,DECLARATIONS!$C$5:$F$292,4,FALSE)="","NOT DECLARED",VLOOKUP($F243,DECLARATIONS!$C$5:$F$292,4,FALSE)&amp;LEFT(VLOOKUP($F243,DECLARATIONS!$C$5:$H$292,6,FALSE))))</f>
        <v/>
      </c>
      <c r="F243" s="35"/>
      <c r="G243" s="36"/>
      <c r="H243" s="12" t="str">
        <f>IF(ISNA(VLOOKUP(F243,DECLARATIONS!C$5:D$292,2,FALSE)),"",IF(VLOOKUP(F243,DECLARATIONS!C$5:D$292,2,FALSE)="","NOT DECLARED",VLOOKUP(F243,DECLARATIONS!C$5:D$292,2,FALSE)))</f>
        <v/>
      </c>
      <c r="I243" s="2">
        <f>IF(LOWER(LEFT(G243,1))="n",1,VLOOKUP(G243,ScoringTable!E$2:I$95,5))</f>
        <v>0</v>
      </c>
    </row>
    <row r="244" spans="1:9" ht="13" customHeight="1">
      <c r="A244" s="134" t="s">
        <v>50</v>
      </c>
      <c r="B244" s="133" t="str">
        <f>IF(ISNA(VLOOKUP($F244,DECLARATIONS!C$5:D$292,2,FALSE)),"",IF(VLOOKUP($F244,DECLARATIONS!C$5:D$292,2,FALSE)="","NOT DECLARED",IF(ISNA(_xlfn.TEXTBEFORE(VLOOKUP($F244,DECLARATIONS!C$5:D$292,2,FALSE)," ")),VLOOKUP($F244,DECLARATIONS!C$5:D$292,2,FALSE),_xlfn.TEXTBEFORE(VLOOKUP($F244,DECLARATIONS!C$5:D$292,2,FALSE)," "))))</f>
        <v/>
      </c>
      <c r="C244" s="133" t="str">
        <f>IF(ISNA(VLOOKUP($F244,DECLARATIONS!C$5:D$292,2,FALSE)),"",IF(VLOOKUP($F244,DECLARATIONS!C$5:D$292,2,FALSE)="","NOT DECLARED",IF(ISNA(_xlfn.TEXTAFTER(VLOOKUP($F244,DECLARATIONS!C$5:D$292,2,FALSE)," ")),VLOOKUP($F244,DECLARATIONS!C$5:D$292,2,FALSE),_xlfn.TEXTAFTER(VLOOKUP($F244,DECLARATIONS!C$5:D$292,2,FALSE)," "))))</f>
        <v/>
      </c>
      <c r="D244" s="133" t="str">
        <f>IF(ISNA(VLOOKUP($F244,DECLARATIONS!$C$5:$G$292,5,FALSE)),"",IF(VLOOKUP($F244,DECLARATIONS!$C$5:$G$292,5,FALSE)="","NOT DECLARED",VLOOKUP($F244,DECLARATIONS!$C$5:$G$292,5,FALSE)))</f>
        <v/>
      </c>
      <c r="E244" s="133" t="str">
        <f>IF(ISNA(VLOOKUP($F244,DECLARATIONS!$C$5:$F$292,4,FALSE)),"",IF(VLOOKUP($F244,DECLARATIONS!$C$5:$F$292,4,FALSE)="","NOT DECLARED",VLOOKUP($F244,DECLARATIONS!$C$5:$F$292,4,FALSE)&amp;LEFT(VLOOKUP($F244,DECLARATIONS!$C$5:$H$292,6,FALSE))))</f>
        <v/>
      </c>
      <c r="F244" s="35"/>
      <c r="G244" s="36"/>
      <c r="H244" s="12" t="str">
        <f>IF(ISNA(VLOOKUP(F244,DECLARATIONS!C$5:D$292,2,FALSE)),"",IF(VLOOKUP(F244,DECLARATIONS!C$5:D$292,2,FALSE)="","NOT DECLARED",VLOOKUP(F244,DECLARATIONS!C$5:D$292,2,FALSE)))</f>
        <v/>
      </c>
      <c r="I244" s="2">
        <f>IF(LOWER(LEFT(G244,1))="n",1,VLOOKUP(G244,ScoringTable!E$2:I$95,5))</f>
        <v>0</v>
      </c>
    </row>
    <row r="245" spans="1:9" ht="13" customHeight="1">
      <c r="A245" s="134" t="s">
        <v>50</v>
      </c>
      <c r="B245" s="133" t="str">
        <f>IF(ISNA(VLOOKUP($F245,DECLARATIONS!C$5:D$292,2,FALSE)),"",IF(VLOOKUP($F245,DECLARATIONS!C$5:D$292,2,FALSE)="","NOT DECLARED",IF(ISNA(_xlfn.TEXTBEFORE(VLOOKUP($F245,DECLARATIONS!C$5:D$292,2,FALSE)," ")),VLOOKUP($F245,DECLARATIONS!C$5:D$292,2,FALSE),_xlfn.TEXTBEFORE(VLOOKUP($F245,DECLARATIONS!C$5:D$292,2,FALSE)," "))))</f>
        <v/>
      </c>
      <c r="C245" s="133" t="str">
        <f>IF(ISNA(VLOOKUP($F245,DECLARATIONS!C$5:D$292,2,FALSE)),"",IF(VLOOKUP($F245,DECLARATIONS!C$5:D$292,2,FALSE)="","NOT DECLARED",IF(ISNA(_xlfn.TEXTAFTER(VLOOKUP($F245,DECLARATIONS!C$5:D$292,2,FALSE)," ")),VLOOKUP($F245,DECLARATIONS!C$5:D$292,2,FALSE),_xlfn.TEXTAFTER(VLOOKUP($F245,DECLARATIONS!C$5:D$292,2,FALSE)," "))))</f>
        <v/>
      </c>
      <c r="D245" s="133" t="str">
        <f>IF(ISNA(VLOOKUP($F245,DECLARATIONS!$C$5:$G$292,5,FALSE)),"",IF(VLOOKUP($F245,DECLARATIONS!$C$5:$G$292,5,FALSE)="","NOT DECLARED",VLOOKUP($F245,DECLARATIONS!$C$5:$G$292,5,FALSE)))</f>
        <v/>
      </c>
      <c r="E245" s="133" t="str">
        <f>IF(ISNA(VLOOKUP($F245,DECLARATIONS!$C$5:$F$292,4,FALSE)),"",IF(VLOOKUP($F245,DECLARATIONS!$C$5:$F$292,4,FALSE)="","NOT DECLARED",VLOOKUP($F245,DECLARATIONS!$C$5:$F$292,4,FALSE)&amp;LEFT(VLOOKUP($F245,DECLARATIONS!$C$5:$H$292,6,FALSE))))</f>
        <v/>
      </c>
      <c r="F245" s="35"/>
      <c r="G245" s="36"/>
      <c r="H245" s="12" t="str">
        <f>IF(ISNA(VLOOKUP(F245,DECLARATIONS!C$5:D$292,2,FALSE)),"",IF(VLOOKUP(F245,DECLARATIONS!C$5:D$292,2,FALSE)="","NOT DECLARED",VLOOKUP(F245,DECLARATIONS!C$5:D$292,2,FALSE)))</f>
        <v/>
      </c>
      <c r="I245" s="2">
        <f>IF(LOWER(LEFT(G245,1))="n",1,VLOOKUP(G245,ScoringTable!E$2:I$95,5))</f>
        <v>0</v>
      </c>
    </row>
    <row r="246" spans="1:9" ht="13" customHeight="1">
      <c r="A246" s="134" t="s">
        <v>50</v>
      </c>
      <c r="B246" s="133" t="str">
        <f>IF(ISNA(VLOOKUP($F246,DECLARATIONS!C$5:D$292,2,FALSE)),"",IF(VLOOKUP($F246,DECLARATIONS!C$5:D$292,2,FALSE)="","NOT DECLARED",IF(ISNA(_xlfn.TEXTBEFORE(VLOOKUP($F246,DECLARATIONS!C$5:D$292,2,FALSE)," ")),VLOOKUP($F246,DECLARATIONS!C$5:D$292,2,FALSE),_xlfn.TEXTBEFORE(VLOOKUP($F246,DECLARATIONS!C$5:D$292,2,FALSE)," "))))</f>
        <v/>
      </c>
      <c r="C246" s="133" t="str">
        <f>IF(ISNA(VLOOKUP($F246,DECLARATIONS!C$5:D$292,2,FALSE)),"",IF(VLOOKUP($F246,DECLARATIONS!C$5:D$292,2,FALSE)="","NOT DECLARED",IF(ISNA(_xlfn.TEXTAFTER(VLOOKUP($F246,DECLARATIONS!C$5:D$292,2,FALSE)," ")),VLOOKUP($F246,DECLARATIONS!C$5:D$292,2,FALSE),_xlfn.TEXTAFTER(VLOOKUP($F246,DECLARATIONS!C$5:D$292,2,FALSE)," "))))</f>
        <v/>
      </c>
      <c r="D246" s="133" t="str">
        <f>IF(ISNA(VLOOKUP($F246,DECLARATIONS!$C$5:$G$292,5,FALSE)),"",IF(VLOOKUP($F246,DECLARATIONS!$C$5:$G$292,5,FALSE)="","NOT DECLARED",VLOOKUP($F246,DECLARATIONS!$C$5:$G$292,5,FALSE)))</f>
        <v/>
      </c>
      <c r="E246" s="133" t="str">
        <f>IF(ISNA(VLOOKUP($F246,DECLARATIONS!$C$5:$F$292,4,FALSE)),"",IF(VLOOKUP($F246,DECLARATIONS!$C$5:$F$292,4,FALSE)="","NOT DECLARED",VLOOKUP($F246,DECLARATIONS!$C$5:$F$292,4,FALSE)&amp;LEFT(VLOOKUP($F246,DECLARATIONS!$C$5:$H$292,6,FALSE))))</f>
        <v/>
      </c>
      <c r="F246" s="35"/>
      <c r="G246" s="36"/>
      <c r="H246" s="12" t="str">
        <f>IF(ISNA(VLOOKUP(F246,DECLARATIONS!C$5:D$292,2,FALSE)),"",IF(VLOOKUP(F246,DECLARATIONS!C$5:D$292,2,FALSE)="","NOT DECLARED",VLOOKUP(F246,DECLARATIONS!C$5:D$292,2,FALSE)))</f>
        <v/>
      </c>
      <c r="I246" s="2">
        <f>IF(LOWER(LEFT(G246,1))="n",1,VLOOKUP(G246,ScoringTable!E$2:I$95,5))</f>
        <v>0</v>
      </c>
    </row>
    <row r="247" spans="1:9" ht="13" customHeight="1">
      <c r="A247" s="134" t="s">
        <v>50</v>
      </c>
      <c r="B247" s="133" t="str">
        <f>IF(ISNA(VLOOKUP($F247,DECLARATIONS!C$5:D$292,2,FALSE)),"",IF(VLOOKUP($F247,DECLARATIONS!C$5:D$292,2,FALSE)="","NOT DECLARED",IF(ISNA(_xlfn.TEXTBEFORE(VLOOKUP($F247,DECLARATIONS!C$5:D$292,2,FALSE)," ")),VLOOKUP($F247,DECLARATIONS!C$5:D$292,2,FALSE),_xlfn.TEXTBEFORE(VLOOKUP($F247,DECLARATIONS!C$5:D$292,2,FALSE)," "))))</f>
        <v/>
      </c>
      <c r="C247" s="133" t="str">
        <f>IF(ISNA(VLOOKUP($F247,DECLARATIONS!C$5:D$292,2,FALSE)),"",IF(VLOOKUP($F247,DECLARATIONS!C$5:D$292,2,FALSE)="","NOT DECLARED",IF(ISNA(_xlfn.TEXTAFTER(VLOOKUP($F247,DECLARATIONS!C$5:D$292,2,FALSE)," ")),VLOOKUP($F247,DECLARATIONS!C$5:D$292,2,FALSE),_xlfn.TEXTAFTER(VLOOKUP($F247,DECLARATIONS!C$5:D$292,2,FALSE)," "))))</f>
        <v/>
      </c>
      <c r="D247" s="133" t="str">
        <f>IF(ISNA(VLOOKUP($F247,DECLARATIONS!$C$5:$G$292,5,FALSE)),"",IF(VLOOKUP($F247,DECLARATIONS!$C$5:$G$292,5,FALSE)="","NOT DECLARED",VLOOKUP($F247,DECLARATIONS!$C$5:$G$292,5,FALSE)))</f>
        <v/>
      </c>
      <c r="E247" s="133" t="str">
        <f>IF(ISNA(VLOOKUP($F247,DECLARATIONS!$C$5:$F$292,4,FALSE)),"",IF(VLOOKUP($F247,DECLARATIONS!$C$5:$F$292,4,FALSE)="","NOT DECLARED",VLOOKUP($F247,DECLARATIONS!$C$5:$F$292,4,FALSE)&amp;LEFT(VLOOKUP($F247,DECLARATIONS!$C$5:$H$292,6,FALSE))))</f>
        <v/>
      </c>
      <c r="F247" s="35"/>
      <c r="G247" s="36"/>
      <c r="H247" s="12" t="str">
        <f>IF(ISNA(VLOOKUP(F247,DECLARATIONS!C$5:D$292,2,FALSE)),"",IF(VLOOKUP(F247,DECLARATIONS!C$5:D$292,2,FALSE)="","NOT DECLARED",VLOOKUP(F247,DECLARATIONS!C$5:D$292,2,FALSE)))</f>
        <v/>
      </c>
      <c r="I247" s="2">
        <f>IF(LOWER(LEFT(G247,1))="n",1,VLOOKUP(G247,ScoringTable!E$2:I$95,5))</f>
        <v>0</v>
      </c>
    </row>
    <row r="248" spans="1:9" ht="13" customHeight="1">
      <c r="A248" s="134" t="s">
        <v>50</v>
      </c>
      <c r="B248" s="133" t="str">
        <f>IF(ISNA(VLOOKUP($F248,DECLARATIONS!C$5:D$292,2,FALSE)),"",IF(VLOOKUP($F248,DECLARATIONS!C$5:D$292,2,FALSE)="","NOT DECLARED",IF(ISNA(_xlfn.TEXTBEFORE(VLOOKUP($F248,DECLARATIONS!C$5:D$292,2,FALSE)," ")),VLOOKUP($F248,DECLARATIONS!C$5:D$292,2,FALSE),_xlfn.TEXTBEFORE(VLOOKUP($F248,DECLARATIONS!C$5:D$292,2,FALSE)," "))))</f>
        <v/>
      </c>
      <c r="C248" s="133" t="str">
        <f>IF(ISNA(VLOOKUP($F248,DECLARATIONS!C$5:D$292,2,FALSE)),"",IF(VLOOKUP($F248,DECLARATIONS!C$5:D$292,2,FALSE)="","NOT DECLARED",IF(ISNA(_xlfn.TEXTAFTER(VLOOKUP($F248,DECLARATIONS!C$5:D$292,2,FALSE)," ")),VLOOKUP($F248,DECLARATIONS!C$5:D$292,2,FALSE),_xlfn.TEXTAFTER(VLOOKUP($F248,DECLARATIONS!C$5:D$292,2,FALSE)," "))))</f>
        <v/>
      </c>
      <c r="D248" s="133" t="str">
        <f>IF(ISNA(VLOOKUP($F248,DECLARATIONS!$C$5:$G$292,5,FALSE)),"",IF(VLOOKUP($F248,DECLARATIONS!$C$5:$G$292,5,FALSE)="","NOT DECLARED",VLOOKUP($F248,DECLARATIONS!$C$5:$G$292,5,FALSE)))</f>
        <v/>
      </c>
      <c r="E248" s="133" t="str">
        <f>IF(ISNA(VLOOKUP($F248,DECLARATIONS!$C$5:$F$292,4,FALSE)),"",IF(VLOOKUP($F248,DECLARATIONS!$C$5:$F$292,4,FALSE)="","NOT DECLARED",VLOOKUP($F248,DECLARATIONS!$C$5:$F$292,4,FALSE)&amp;LEFT(VLOOKUP($F248,DECLARATIONS!$C$5:$H$292,6,FALSE))))</f>
        <v/>
      </c>
      <c r="F248" s="35"/>
      <c r="G248" s="36"/>
      <c r="H248" s="12" t="str">
        <f>IF(ISNA(VLOOKUP(F248,DECLARATIONS!C$5:D$292,2,FALSE)),"",IF(VLOOKUP(F248,DECLARATIONS!C$5:D$292,2,FALSE)="","NOT DECLARED",VLOOKUP(F248,DECLARATIONS!C$5:D$292,2,FALSE)))</f>
        <v/>
      </c>
      <c r="I248" s="2">
        <f>IF(LOWER(LEFT(G248,1))="n",1,VLOOKUP(G248,ScoringTable!E$2:I$95,5))</f>
        <v>0</v>
      </c>
    </row>
    <row r="249" spans="1:9" ht="13" customHeight="1">
      <c r="A249" s="134" t="s">
        <v>50</v>
      </c>
      <c r="B249" s="133" t="str">
        <f>IF(ISNA(VLOOKUP($F249,DECLARATIONS!C$5:D$292,2,FALSE)),"",IF(VLOOKUP($F249,DECLARATIONS!C$5:D$292,2,FALSE)="","NOT DECLARED",IF(ISNA(_xlfn.TEXTBEFORE(VLOOKUP($F249,DECLARATIONS!C$5:D$292,2,FALSE)," ")),VLOOKUP($F249,DECLARATIONS!C$5:D$292,2,FALSE),_xlfn.TEXTBEFORE(VLOOKUP($F249,DECLARATIONS!C$5:D$292,2,FALSE)," "))))</f>
        <v/>
      </c>
      <c r="C249" s="133" t="str">
        <f>IF(ISNA(VLOOKUP($F249,DECLARATIONS!C$5:D$292,2,FALSE)),"",IF(VLOOKUP($F249,DECLARATIONS!C$5:D$292,2,FALSE)="","NOT DECLARED",IF(ISNA(_xlfn.TEXTAFTER(VLOOKUP($F249,DECLARATIONS!C$5:D$292,2,FALSE)," ")),VLOOKUP($F249,DECLARATIONS!C$5:D$292,2,FALSE),_xlfn.TEXTAFTER(VLOOKUP($F249,DECLARATIONS!C$5:D$292,2,FALSE)," "))))</f>
        <v/>
      </c>
      <c r="D249" s="133" t="str">
        <f>IF(ISNA(VLOOKUP($F249,DECLARATIONS!$C$5:$G$292,5,FALSE)),"",IF(VLOOKUP($F249,DECLARATIONS!$C$5:$G$292,5,FALSE)="","NOT DECLARED",VLOOKUP($F249,DECLARATIONS!$C$5:$G$292,5,FALSE)))</f>
        <v/>
      </c>
      <c r="E249" s="133" t="str">
        <f>IF(ISNA(VLOOKUP($F249,DECLARATIONS!$C$5:$F$292,4,FALSE)),"",IF(VLOOKUP($F249,DECLARATIONS!$C$5:$F$292,4,FALSE)="","NOT DECLARED",VLOOKUP($F249,DECLARATIONS!$C$5:$F$292,4,FALSE)&amp;LEFT(VLOOKUP($F249,DECLARATIONS!$C$5:$H$292,6,FALSE))))</f>
        <v/>
      </c>
      <c r="F249" s="35"/>
      <c r="G249" s="36"/>
      <c r="H249" s="12" t="str">
        <f>IF(ISNA(VLOOKUP(F249,DECLARATIONS!C$5:D$292,2,FALSE)),"",IF(VLOOKUP(F249,DECLARATIONS!C$5:D$292,2,FALSE)="","NOT DECLARED",VLOOKUP(F249,DECLARATIONS!C$5:D$292,2,FALSE)))</f>
        <v/>
      </c>
      <c r="I249" s="2">
        <f>IF(LOWER(LEFT(G249,1))="n",1,VLOOKUP(G249,ScoringTable!E$2:I$95,5))</f>
        <v>0</v>
      </c>
    </row>
    <row r="250" spans="1:9" ht="13" customHeight="1">
      <c r="A250" s="134" t="s">
        <v>50</v>
      </c>
      <c r="B250" s="133" t="str">
        <f>IF(ISNA(VLOOKUP($F250,DECLARATIONS!C$5:D$292,2,FALSE)),"",IF(VLOOKUP($F250,DECLARATIONS!C$5:D$292,2,FALSE)="","NOT DECLARED",IF(ISNA(_xlfn.TEXTBEFORE(VLOOKUP($F250,DECLARATIONS!C$5:D$292,2,FALSE)," ")),VLOOKUP($F250,DECLARATIONS!C$5:D$292,2,FALSE),_xlfn.TEXTBEFORE(VLOOKUP($F250,DECLARATIONS!C$5:D$292,2,FALSE)," "))))</f>
        <v/>
      </c>
      <c r="C250" s="133" t="str">
        <f>IF(ISNA(VLOOKUP($F250,DECLARATIONS!C$5:D$292,2,FALSE)),"",IF(VLOOKUP($F250,DECLARATIONS!C$5:D$292,2,FALSE)="","NOT DECLARED",IF(ISNA(_xlfn.TEXTAFTER(VLOOKUP($F250,DECLARATIONS!C$5:D$292,2,FALSE)," ")),VLOOKUP($F250,DECLARATIONS!C$5:D$292,2,FALSE),_xlfn.TEXTAFTER(VLOOKUP($F250,DECLARATIONS!C$5:D$292,2,FALSE)," "))))</f>
        <v/>
      </c>
      <c r="D250" s="133" t="str">
        <f>IF(ISNA(VLOOKUP($F250,DECLARATIONS!$C$5:$G$292,5,FALSE)),"",IF(VLOOKUP($F250,DECLARATIONS!$C$5:$G$292,5,FALSE)="","NOT DECLARED",VLOOKUP($F250,DECLARATIONS!$C$5:$G$292,5,FALSE)))</f>
        <v/>
      </c>
      <c r="E250" s="133" t="str">
        <f>IF(ISNA(VLOOKUP($F250,DECLARATIONS!$C$5:$F$292,4,FALSE)),"",IF(VLOOKUP($F250,DECLARATIONS!$C$5:$F$292,4,FALSE)="","NOT DECLARED",VLOOKUP($F250,DECLARATIONS!$C$5:$F$292,4,FALSE)&amp;LEFT(VLOOKUP($F250,DECLARATIONS!$C$5:$H$292,6,FALSE))))</f>
        <v/>
      </c>
      <c r="F250" s="35"/>
      <c r="G250" s="36"/>
      <c r="H250" s="12" t="str">
        <f>IF(ISNA(VLOOKUP(F250,DECLARATIONS!C$5:D$292,2,FALSE)),"",IF(VLOOKUP(F250,DECLARATIONS!C$5:D$292,2,FALSE)="","NOT DECLARED",VLOOKUP(F250,DECLARATIONS!C$5:D$292,2,FALSE)))</f>
        <v/>
      </c>
      <c r="I250" s="2">
        <f>IF(LOWER(LEFT(G250,1))="n",1,VLOOKUP(G250,ScoringTable!E$2:I$95,5))</f>
        <v>0</v>
      </c>
    </row>
    <row r="251" spans="1:9" ht="13" customHeight="1">
      <c r="A251" s="134" t="s">
        <v>50</v>
      </c>
      <c r="B251" s="133" t="str">
        <f>IF(ISNA(VLOOKUP($F251,DECLARATIONS!C$5:D$292,2,FALSE)),"",IF(VLOOKUP($F251,DECLARATIONS!C$5:D$292,2,FALSE)="","NOT DECLARED",IF(ISNA(_xlfn.TEXTBEFORE(VLOOKUP($F251,DECLARATIONS!C$5:D$292,2,FALSE)," ")),VLOOKUP($F251,DECLARATIONS!C$5:D$292,2,FALSE),_xlfn.TEXTBEFORE(VLOOKUP($F251,DECLARATIONS!C$5:D$292,2,FALSE)," "))))</f>
        <v/>
      </c>
      <c r="C251" s="133" t="str">
        <f>IF(ISNA(VLOOKUP($F251,DECLARATIONS!C$5:D$292,2,FALSE)),"",IF(VLOOKUP($F251,DECLARATIONS!C$5:D$292,2,FALSE)="","NOT DECLARED",IF(ISNA(_xlfn.TEXTAFTER(VLOOKUP($F251,DECLARATIONS!C$5:D$292,2,FALSE)," ")),VLOOKUP($F251,DECLARATIONS!C$5:D$292,2,FALSE),_xlfn.TEXTAFTER(VLOOKUP($F251,DECLARATIONS!C$5:D$292,2,FALSE)," "))))</f>
        <v/>
      </c>
      <c r="D251" s="133" t="str">
        <f>IF(ISNA(VLOOKUP($F251,DECLARATIONS!$C$5:$G$292,5,FALSE)),"",IF(VLOOKUP($F251,DECLARATIONS!$C$5:$G$292,5,FALSE)="","NOT DECLARED",VLOOKUP($F251,DECLARATIONS!$C$5:$G$292,5,FALSE)))</f>
        <v/>
      </c>
      <c r="E251" s="133" t="str">
        <f>IF(ISNA(VLOOKUP($F251,DECLARATIONS!$C$5:$F$292,4,FALSE)),"",IF(VLOOKUP($F251,DECLARATIONS!$C$5:$F$292,4,FALSE)="","NOT DECLARED",VLOOKUP($F251,DECLARATIONS!$C$5:$F$292,4,FALSE)&amp;LEFT(VLOOKUP($F251,DECLARATIONS!$C$5:$H$292,6,FALSE))))</f>
        <v/>
      </c>
      <c r="F251" s="35"/>
      <c r="G251" s="36"/>
      <c r="H251" s="12" t="str">
        <f>IF(ISNA(VLOOKUP(F251,DECLARATIONS!C$5:D$292,2,FALSE)),"",IF(VLOOKUP(F251,DECLARATIONS!C$5:D$292,2,FALSE)="","NOT DECLARED",VLOOKUP(F251,DECLARATIONS!C$5:D$292,2,FALSE)))</f>
        <v/>
      </c>
      <c r="I251" s="2">
        <f>IF(LOWER(LEFT(G251,1))="n",1,VLOOKUP(G251,ScoringTable!E$2:I$95,5))</f>
        <v>0</v>
      </c>
    </row>
    <row r="252" spans="1:9" ht="13" customHeight="1">
      <c r="A252" s="134" t="s">
        <v>50</v>
      </c>
      <c r="B252" s="133" t="str">
        <f>IF(ISNA(VLOOKUP($F252,DECLARATIONS!C$5:D$292,2,FALSE)),"",IF(VLOOKUP($F252,DECLARATIONS!C$5:D$292,2,FALSE)="","NOT DECLARED",IF(ISNA(_xlfn.TEXTBEFORE(VLOOKUP($F252,DECLARATIONS!C$5:D$292,2,FALSE)," ")),VLOOKUP($F252,DECLARATIONS!C$5:D$292,2,FALSE),_xlfn.TEXTBEFORE(VLOOKUP($F252,DECLARATIONS!C$5:D$292,2,FALSE)," "))))</f>
        <v/>
      </c>
      <c r="C252" s="133" t="str">
        <f>IF(ISNA(VLOOKUP($F252,DECLARATIONS!C$5:D$292,2,FALSE)),"",IF(VLOOKUP($F252,DECLARATIONS!C$5:D$292,2,FALSE)="","NOT DECLARED",IF(ISNA(_xlfn.TEXTAFTER(VLOOKUP($F252,DECLARATIONS!C$5:D$292,2,FALSE)," ")),VLOOKUP($F252,DECLARATIONS!C$5:D$292,2,FALSE),_xlfn.TEXTAFTER(VLOOKUP($F252,DECLARATIONS!C$5:D$292,2,FALSE)," "))))</f>
        <v/>
      </c>
      <c r="D252" s="133" t="str">
        <f>IF(ISNA(VLOOKUP($F252,DECLARATIONS!$C$5:$G$292,5,FALSE)),"",IF(VLOOKUP($F252,DECLARATIONS!$C$5:$G$292,5,FALSE)="","NOT DECLARED",VLOOKUP($F252,DECLARATIONS!$C$5:$G$292,5,FALSE)))</f>
        <v/>
      </c>
      <c r="E252" s="133" t="str">
        <f>IF(ISNA(VLOOKUP($F252,DECLARATIONS!$C$5:$F$292,4,FALSE)),"",IF(VLOOKUP($F252,DECLARATIONS!$C$5:$F$292,4,FALSE)="","NOT DECLARED",VLOOKUP($F252,DECLARATIONS!$C$5:$F$292,4,FALSE)&amp;LEFT(VLOOKUP($F252,DECLARATIONS!$C$5:$H$292,6,FALSE))))</f>
        <v/>
      </c>
      <c r="F252" s="35"/>
      <c r="G252" s="36"/>
      <c r="H252" s="12" t="str">
        <f>IF(ISNA(VLOOKUP(F252,DECLARATIONS!C$5:D$292,2,FALSE)),"",IF(VLOOKUP(F252,DECLARATIONS!C$5:D$292,2,FALSE)="","NOT DECLARED",VLOOKUP(F252,DECLARATIONS!C$5:D$292,2,FALSE)))</f>
        <v/>
      </c>
      <c r="I252" s="2">
        <f>IF(LOWER(LEFT(G252,1))="n",1,VLOOKUP(G252,ScoringTable!E$2:I$95,5))</f>
        <v>0</v>
      </c>
    </row>
    <row r="253" spans="1:9" ht="13" customHeight="1">
      <c r="A253" s="134" t="s">
        <v>50</v>
      </c>
      <c r="B253" s="133" t="str">
        <f>IF(ISNA(VLOOKUP($F253,DECLARATIONS!C$5:D$292,2,FALSE)),"",IF(VLOOKUP($F253,DECLARATIONS!C$5:D$292,2,FALSE)="","NOT DECLARED",IF(ISNA(_xlfn.TEXTBEFORE(VLOOKUP($F253,DECLARATIONS!C$5:D$292,2,FALSE)," ")),VLOOKUP($F253,DECLARATIONS!C$5:D$292,2,FALSE),_xlfn.TEXTBEFORE(VLOOKUP($F253,DECLARATIONS!C$5:D$292,2,FALSE)," "))))</f>
        <v/>
      </c>
      <c r="C253" s="133" t="str">
        <f>IF(ISNA(VLOOKUP($F253,DECLARATIONS!C$5:D$292,2,FALSE)),"",IF(VLOOKUP($F253,DECLARATIONS!C$5:D$292,2,FALSE)="","NOT DECLARED",IF(ISNA(_xlfn.TEXTAFTER(VLOOKUP($F253,DECLARATIONS!C$5:D$292,2,FALSE)," ")),VLOOKUP($F253,DECLARATIONS!C$5:D$292,2,FALSE),_xlfn.TEXTAFTER(VLOOKUP($F253,DECLARATIONS!C$5:D$292,2,FALSE)," "))))</f>
        <v/>
      </c>
      <c r="D253" s="133" t="str">
        <f>IF(ISNA(VLOOKUP($F253,DECLARATIONS!$C$5:$G$292,5,FALSE)),"",IF(VLOOKUP($F253,DECLARATIONS!$C$5:$G$292,5,FALSE)="","NOT DECLARED",VLOOKUP($F253,DECLARATIONS!$C$5:$G$292,5,FALSE)))</f>
        <v/>
      </c>
      <c r="E253" s="133" t="str">
        <f>IF(ISNA(VLOOKUP($F253,DECLARATIONS!$C$5:$F$292,4,FALSE)),"",IF(VLOOKUP($F253,DECLARATIONS!$C$5:$F$292,4,FALSE)="","NOT DECLARED",VLOOKUP($F253,DECLARATIONS!$C$5:$F$292,4,FALSE)&amp;LEFT(VLOOKUP($F253,DECLARATIONS!$C$5:$H$292,6,FALSE))))</f>
        <v/>
      </c>
      <c r="F253" s="35"/>
      <c r="G253" s="36"/>
      <c r="H253" s="12" t="str">
        <f>IF(ISNA(VLOOKUP(F253,DECLARATIONS!C$5:D$292,2,FALSE)),"",IF(VLOOKUP(F253,DECLARATIONS!C$5:D$292,2,FALSE)="","NOT DECLARED",VLOOKUP(F253,DECLARATIONS!C$5:D$292,2,FALSE)))</f>
        <v/>
      </c>
      <c r="I253" s="2">
        <f>IF(LOWER(LEFT(G253,1))="n",1,VLOOKUP(G253,ScoringTable!E$2:I$95,5))</f>
        <v>0</v>
      </c>
    </row>
    <row r="254" spans="1:9" ht="13" customHeight="1">
      <c r="A254" s="134" t="s">
        <v>50</v>
      </c>
      <c r="B254" s="133" t="str">
        <f>IF(ISNA(VLOOKUP($F254,DECLARATIONS!C$5:D$292,2,FALSE)),"",IF(VLOOKUP($F254,DECLARATIONS!C$5:D$292,2,FALSE)="","NOT DECLARED",IF(ISNA(_xlfn.TEXTBEFORE(VLOOKUP($F254,DECLARATIONS!C$5:D$292,2,FALSE)," ")),VLOOKUP($F254,DECLARATIONS!C$5:D$292,2,FALSE),_xlfn.TEXTBEFORE(VLOOKUP($F254,DECLARATIONS!C$5:D$292,2,FALSE)," "))))</f>
        <v/>
      </c>
      <c r="C254" s="133" t="str">
        <f>IF(ISNA(VLOOKUP($F254,DECLARATIONS!C$5:D$292,2,FALSE)),"",IF(VLOOKUP($F254,DECLARATIONS!C$5:D$292,2,FALSE)="","NOT DECLARED",IF(ISNA(_xlfn.TEXTAFTER(VLOOKUP($F254,DECLARATIONS!C$5:D$292,2,FALSE)," ")),VLOOKUP($F254,DECLARATIONS!C$5:D$292,2,FALSE),_xlfn.TEXTAFTER(VLOOKUP($F254,DECLARATIONS!C$5:D$292,2,FALSE)," "))))</f>
        <v/>
      </c>
      <c r="D254" s="133" t="str">
        <f>IF(ISNA(VLOOKUP($F254,DECLARATIONS!$C$5:$G$292,5,FALSE)),"",IF(VLOOKUP($F254,DECLARATIONS!$C$5:$G$292,5,FALSE)="","NOT DECLARED",VLOOKUP($F254,DECLARATIONS!$C$5:$G$292,5,FALSE)))</f>
        <v/>
      </c>
      <c r="E254" s="133" t="str">
        <f>IF(ISNA(VLOOKUP($F254,DECLARATIONS!$C$5:$F$292,4,FALSE)),"",IF(VLOOKUP($F254,DECLARATIONS!$C$5:$F$292,4,FALSE)="","NOT DECLARED",VLOOKUP($F254,DECLARATIONS!$C$5:$F$292,4,FALSE)&amp;LEFT(VLOOKUP($F254,DECLARATIONS!$C$5:$H$292,6,FALSE))))</f>
        <v/>
      </c>
      <c r="F254" s="35"/>
      <c r="G254" s="36"/>
      <c r="H254" s="12" t="str">
        <f>IF(ISNA(VLOOKUP(F254,DECLARATIONS!C$5:D$292,2,FALSE)),"",IF(VLOOKUP(F254,DECLARATIONS!C$5:D$292,2,FALSE)="","NOT DECLARED",VLOOKUP(F254,DECLARATIONS!C$5:D$292,2,FALSE)))</f>
        <v/>
      </c>
      <c r="I254" s="2">
        <f>IF(LOWER(LEFT(G254,1))="n",1,VLOOKUP(G254,ScoringTable!E$2:I$95,5))</f>
        <v>0</v>
      </c>
    </row>
    <row r="255" spans="1:9" ht="13" customHeight="1">
      <c r="A255" s="134" t="s">
        <v>50</v>
      </c>
      <c r="B255" s="133" t="str">
        <f>IF(ISNA(VLOOKUP($F255,DECLARATIONS!C$5:D$292,2,FALSE)),"",IF(VLOOKUP($F255,DECLARATIONS!C$5:D$292,2,FALSE)="","NOT DECLARED",IF(ISNA(_xlfn.TEXTBEFORE(VLOOKUP($F255,DECLARATIONS!C$5:D$292,2,FALSE)," ")),VLOOKUP($F255,DECLARATIONS!C$5:D$292,2,FALSE),_xlfn.TEXTBEFORE(VLOOKUP($F255,DECLARATIONS!C$5:D$292,2,FALSE)," "))))</f>
        <v/>
      </c>
      <c r="C255" s="133" t="str">
        <f>IF(ISNA(VLOOKUP($F255,DECLARATIONS!C$5:D$292,2,FALSE)),"",IF(VLOOKUP($F255,DECLARATIONS!C$5:D$292,2,FALSE)="","NOT DECLARED",IF(ISNA(_xlfn.TEXTAFTER(VLOOKUP($F255,DECLARATIONS!C$5:D$292,2,FALSE)," ")),VLOOKUP($F255,DECLARATIONS!C$5:D$292,2,FALSE),_xlfn.TEXTAFTER(VLOOKUP($F255,DECLARATIONS!C$5:D$292,2,FALSE)," "))))</f>
        <v/>
      </c>
      <c r="D255" s="133" t="str">
        <f>IF(ISNA(VLOOKUP($F255,DECLARATIONS!$C$5:$G$292,5,FALSE)),"",IF(VLOOKUP($F255,DECLARATIONS!$C$5:$G$292,5,FALSE)="","NOT DECLARED",VLOOKUP($F255,DECLARATIONS!$C$5:$G$292,5,FALSE)))</f>
        <v/>
      </c>
      <c r="E255" s="133" t="str">
        <f>IF(ISNA(VLOOKUP($F255,DECLARATIONS!$C$5:$F$292,4,FALSE)),"",IF(VLOOKUP($F255,DECLARATIONS!$C$5:$F$292,4,FALSE)="","NOT DECLARED",VLOOKUP($F255,DECLARATIONS!$C$5:$F$292,4,FALSE)&amp;LEFT(VLOOKUP($F255,DECLARATIONS!$C$5:$H$292,6,FALSE))))</f>
        <v/>
      </c>
      <c r="F255" s="35"/>
      <c r="G255" s="36"/>
      <c r="H255" s="12" t="str">
        <f>IF(ISNA(VLOOKUP(F255,DECLARATIONS!C$5:D$292,2,FALSE)),"",IF(VLOOKUP(F255,DECLARATIONS!C$5:D$292,2,FALSE)="","NOT DECLARED",VLOOKUP(F255,DECLARATIONS!C$5:D$292,2,FALSE)))</f>
        <v/>
      </c>
      <c r="I255" s="2">
        <f>IF(LOWER(LEFT(G255,1))="n",1,VLOOKUP(G255,ScoringTable!E$2:I$95,5))</f>
        <v>0</v>
      </c>
    </row>
    <row r="256" spans="1:9" ht="13" customHeight="1">
      <c r="A256" s="134" t="s">
        <v>50</v>
      </c>
      <c r="B256" s="133" t="str">
        <f>IF(ISNA(VLOOKUP($F256,DECLARATIONS!C$5:D$292,2,FALSE)),"",IF(VLOOKUP($F256,DECLARATIONS!C$5:D$292,2,FALSE)="","NOT DECLARED",IF(ISNA(_xlfn.TEXTBEFORE(VLOOKUP($F256,DECLARATIONS!C$5:D$292,2,FALSE)," ")),VLOOKUP($F256,DECLARATIONS!C$5:D$292,2,FALSE),_xlfn.TEXTBEFORE(VLOOKUP($F256,DECLARATIONS!C$5:D$292,2,FALSE)," "))))</f>
        <v/>
      </c>
      <c r="C256" s="133" t="str">
        <f>IF(ISNA(VLOOKUP($F256,DECLARATIONS!C$5:D$292,2,FALSE)),"",IF(VLOOKUP($F256,DECLARATIONS!C$5:D$292,2,FALSE)="","NOT DECLARED",IF(ISNA(_xlfn.TEXTAFTER(VLOOKUP($F256,DECLARATIONS!C$5:D$292,2,FALSE)," ")),VLOOKUP($F256,DECLARATIONS!C$5:D$292,2,FALSE),_xlfn.TEXTAFTER(VLOOKUP($F256,DECLARATIONS!C$5:D$292,2,FALSE)," "))))</f>
        <v/>
      </c>
      <c r="D256" s="133" t="str">
        <f>IF(ISNA(VLOOKUP($F256,DECLARATIONS!$C$5:$G$292,5,FALSE)),"",IF(VLOOKUP($F256,DECLARATIONS!$C$5:$G$292,5,FALSE)="","NOT DECLARED",VLOOKUP($F256,DECLARATIONS!$C$5:$G$292,5,FALSE)))</f>
        <v/>
      </c>
      <c r="E256" s="133" t="str">
        <f>IF(ISNA(VLOOKUP($F256,DECLARATIONS!$C$5:$F$292,4,FALSE)),"",IF(VLOOKUP($F256,DECLARATIONS!$C$5:$F$292,4,FALSE)="","NOT DECLARED",VLOOKUP($F256,DECLARATIONS!$C$5:$F$292,4,FALSE)&amp;LEFT(VLOOKUP($F256,DECLARATIONS!$C$5:$H$292,6,FALSE))))</f>
        <v/>
      </c>
      <c r="F256" s="35"/>
      <c r="G256" s="36"/>
      <c r="H256" s="12" t="str">
        <f>IF(ISNA(VLOOKUP(F256,DECLARATIONS!C$5:D$292,2,FALSE)),"",IF(VLOOKUP(F256,DECLARATIONS!C$5:D$292,2,FALSE)="","NOT DECLARED",VLOOKUP(F256,DECLARATIONS!C$5:D$292,2,FALSE)))</f>
        <v/>
      </c>
      <c r="I256" s="2">
        <f>IF(LOWER(LEFT(G256,1))="n",1,VLOOKUP(G256,ScoringTable!E$2:I$95,5))</f>
        <v>0</v>
      </c>
    </row>
    <row r="257" spans="1:9" ht="13" customHeight="1">
      <c r="A257" s="134" t="s">
        <v>50</v>
      </c>
      <c r="B257" s="133" t="str">
        <f>IF(ISNA(VLOOKUP($F257,DECLARATIONS!C$5:D$292,2,FALSE)),"",IF(VLOOKUP($F257,DECLARATIONS!C$5:D$292,2,FALSE)="","NOT DECLARED",IF(ISNA(_xlfn.TEXTBEFORE(VLOOKUP($F257,DECLARATIONS!C$5:D$292,2,FALSE)," ")),VLOOKUP($F257,DECLARATIONS!C$5:D$292,2,FALSE),_xlfn.TEXTBEFORE(VLOOKUP($F257,DECLARATIONS!C$5:D$292,2,FALSE)," "))))</f>
        <v/>
      </c>
      <c r="C257" s="133" t="str">
        <f>IF(ISNA(VLOOKUP($F257,DECLARATIONS!C$5:D$292,2,FALSE)),"",IF(VLOOKUP($F257,DECLARATIONS!C$5:D$292,2,FALSE)="","NOT DECLARED",IF(ISNA(_xlfn.TEXTAFTER(VLOOKUP($F257,DECLARATIONS!C$5:D$292,2,FALSE)," ")),VLOOKUP($F257,DECLARATIONS!C$5:D$292,2,FALSE),_xlfn.TEXTAFTER(VLOOKUP($F257,DECLARATIONS!C$5:D$292,2,FALSE)," "))))</f>
        <v/>
      </c>
      <c r="D257" s="133" t="str">
        <f>IF(ISNA(VLOOKUP($F257,DECLARATIONS!$C$5:$G$292,5,FALSE)),"",IF(VLOOKUP($F257,DECLARATIONS!$C$5:$G$292,5,FALSE)="","NOT DECLARED",VLOOKUP($F257,DECLARATIONS!$C$5:$G$292,5,FALSE)))</f>
        <v/>
      </c>
      <c r="E257" s="133" t="str">
        <f>IF(ISNA(VLOOKUP($F257,DECLARATIONS!$C$5:$F$292,4,FALSE)),"",IF(VLOOKUP($F257,DECLARATIONS!$C$5:$F$292,4,FALSE)="","NOT DECLARED",VLOOKUP($F257,DECLARATIONS!$C$5:$F$292,4,FALSE)&amp;LEFT(VLOOKUP($F257,DECLARATIONS!$C$5:$H$292,6,FALSE))))</f>
        <v/>
      </c>
      <c r="F257" s="35"/>
      <c r="G257" s="36"/>
      <c r="H257" s="12" t="str">
        <f>IF(ISNA(VLOOKUP(F257,DECLARATIONS!C$5:D$292,2,FALSE)),"",IF(VLOOKUP(F257,DECLARATIONS!C$5:D$292,2,FALSE)="","NOT DECLARED",VLOOKUP(F257,DECLARATIONS!C$5:D$292,2,FALSE)))</f>
        <v/>
      </c>
      <c r="I257" s="2">
        <f>IF(LOWER(LEFT(G257,1))="n",1,VLOOKUP(G257,ScoringTable!E$2:I$95,5))</f>
        <v>0</v>
      </c>
    </row>
    <row r="258" spans="1:9" ht="13" customHeight="1">
      <c r="A258" s="134" t="s">
        <v>50</v>
      </c>
      <c r="B258" s="133" t="str">
        <f>IF(ISNA(VLOOKUP($F258,DECLARATIONS!C$5:D$292,2,FALSE)),"",IF(VLOOKUP($F258,DECLARATIONS!C$5:D$292,2,FALSE)="","NOT DECLARED",IF(ISNA(_xlfn.TEXTBEFORE(VLOOKUP($F258,DECLARATIONS!C$5:D$292,2,FALSE)," ")),VLOOKUP($F258,DECLARATIONS!C$5:D$292,2,FALSE),_xlfn.TEXTBEFORE(VLOOKUP($F258,DECLARATIONS!C$5:D$292,2,FALSE)," "))))</f>
        <v/>
      </c>
      <c r="C258" s="133" t="str">
        <f>IF(ISNA(VLOOKUP($F258,DECLARATIONS!C$5:D$292,2,FALSE)),"",IF(VLOOKUP($F258,DECLARATIONS!C$5:D$292,2,FALSE)="","NOT DECLARED",IF(ISNA(_xlfn.TEXTAFTER(VLOOKUP($F258,DECLARATIONS!C$5:D$292,2,FALSE)," ")),VLOOKUP($F258,DECLARATIONS!C$5:D$292,2,FALSE),_xlfn.TEXTAFTER(VLOOKUP($F258,DECLARATIONS!C$5:D$292,2,FALSE)," "))))</f>
        <v/>
      </c>
      <c r="D258" s="133" t="str">
        <f>IF(ISNA(VLOOKUP($F258,DECLARATIONS!$C$5:$G$292,5,FALSE)),"",IF(VLOOKUP($F258,DECLARATIONS!$C$5:$G$292,5,FALSE)="","NOT DECLARED",VLOOKUP($F258,DECLARATIONS!$C$5:$G$292,5,FALSE)))</f>
        <v/>
      </c>
      <c r="E258" s="133" t="str">
        <f>IF(ISNA(VLOOKUP($F258,DECLARATIONS!$C$5:$F$292,4,FALSE)),"",IF(VLOOKUP($F258,DECLARATIONS!$C$5:$F$292,4,FALSE)="","NOT DECLARED",VLOOKUP($F258,DECLARATIONS!$C$5:$F$292,4,FALSE)&amp;LEFT(VLOOKUP($F258,DECLARATIONS!$C$5:$H$292,6,FALSE))))</f>
        <v/>
      </c>
      <c r="F258" s="35"/>
      <c r="G258" s="36"/>
      <c r="H258" s="12" t="str">
        <f>IF(ISNA(VLOOKUP(F258,DECLARATIONS!C$5:D$292,2,FALSE)),"",IF(VLOOKUP(F258,DECLARATIONS!C$5:D$292,2,FALSE)="","NOT DECLARED",VLOOKUP(F258,DECLARATIONS!C$5:D$292,2,FALSE)))</f>
        <v/>
      </c>
      <c r="I258" s="2">
        <f>IF(LOWER(LEFT(G258,1))="n",1,VLOOKUP(G258,ScoringTable!E$2:I$95,5))</f>
        <v>0</v>
      </c>
    </row>
    <row r="259" spans="1:9" ht="13" customHeight="1">
      <c r="A259" s="134" t="s">
        <v>50</v>
      </c>
      <c r="B259" s="133" t="str">
        <f>IF(ISNA(VLOOKUP($F259,DECLARATIONS!C$5:D$292,2,FALSE)),"",IF(VLOOKUP($F259,DECLARATIONS!C$5:D$292,2,FALSE)="","NOT DECLARED",IF(ISNA(_xlfn.TEXTBEFORE(VLOOKUP($F259,DECLARATIONS!C$5:D$292,2,FALSE)," ")),VLOOKUP($F259,DECLARATIONS!C$5:D$292,2,FALSE),_xlfn.TEXTBEFORE(VLOOKUP($F259,DECLARATIONS!C$5:D$292,2,FALSE)," "))))</f>
        <v/>
      </c>
      <c r="C259" s="133" t="str">
        <f>IF(ISNA(VLOOKUP($F259,DECLARATIONS!C$5:D$292,2,FALSE)),"",IF(VLOOKUP($F259,DECLARATIONS!C$5:D$292,2,FALSE)="","NOT DECLARED",IF(ISNA(_xlfn.TEXTAFTER(VLOOKUP($F259,DECLARATIONS!C$5:D$292,2,FALSE)," ")),VLOOKUP($F259,DECLARATIONS!C$5:D$292,2,FALSE),_xlfn.TEXTAFTER(VLOOKUP($F259,DECLARATIONS!C$5:D$292,2,FALSE)," "))))</f>
        <v/>
      </c>
      <c r="D259" s="133" t="str">
        <f>IF(ISNA(VLOOKUP($F259,DECLARATIONS!$C$5:$G$292,5,FALSE)),"",IF(VLOOKUP($F259,DECLARATIONS!$C$5:$G$292,5,FALSE)="","NOT DECLARED",VLOOKUP($F259,DECLARATIONS!$C$5:$G$292,5,FALSE)))</f>
        <v/>
      </c>
      <c r="E259" s="133" t="str">
        <f>IF(ISNA(VLOOKUP($F259,DECLARATIONS!$C$5:$F$292,4,FALSE)),"",IF(VLOOKUP($F259,DECLARATIONS!$C$5:$F$292,4,FALSE)="","NOT DECLARED",VLOOKUP($F259,DECLARATIONS!$C$5:$F$292,4,FALSE)&amp;LEFT(VLOOKUP($F259,DECLARATIONS!$C$5:$H$292,6,FALSE))))</f>
        <v/>
      </c>
      <c r="F259" s="35"/>
      <c r="G259" s="36"/>
      <c r="H259" s="12" t="str">
        <f>IF(ISNA(VLOOKUP(F259,DECLARATIONS!C$5:D$292,2,FALSE)),"",IF(VLOOKUP(F259,DECLARATIONS!C$5:D$292,2,FALSE)="","NOT DECLARED",VLOOKUP(F259,DECLARATIONS!C$5:D$292,2,FALSE)))</f>
        <v/>
      </c>
      <c r="I259" s="2">
        <f>IF(LOWER(LEFT(G259,1))="n",1,VLOOKUP(G259,ScoringTable!E$2:I$95,5))</f>
        <v>0</v>
      </c>
    </row>
    <row r="260" spans="1:9" ht="13" customHeight="1">
      <c r="A260" s="134" t="s">
        <v>50</v>
      </c>
      <c r="B260" s="133" t="str">
        <f>IF(ISNA(VLOOKUP($F260,DECLARATIONS!C$5:D$292,2,FALSE)),"",IF(VLOOKUP($F260,DECLARATIONS!C$5:D$292,2,FALSE)="","NOT DECLARED",IF(ISNA(_xlfn.TEXTBEFORE(VLOOKUP($F260,DECLARATIONS!C$5:D$292,2,FALSE)," ")),VLOOKUP($F260,DECLARATIONS!C$5:D$292,2,FALSE),_xlfn.TEXTBEFORE(VLOOKUP($F260,DECLARATIONS!C$5:D$292,2,FALSE)," "))))</f>
        <v/>
      </c>
      <c r="C260" s="133" t="str">
        <f>IF(ISNA(VLOOKUP($F260,DECLARATIONS!C$5:D$292,2,FALSE)),"",IF(VLOOKUP($F260,DECLARATIONS!C$5:D$292,2,FALSE)="","NOT DECLARED",IF(ISNA(_xlfn.TEXTAFTER(VLOOKUP($F260,DECLARATIONS!C$5:D$292,2,FALSE)," ")),VLOOKUP($F260,DECLARATIONS!C$5:D$292,2,FALSE),_xlfn.TEXTAFTER(VLOOKUP($F260,DECLARATIONS!C$5:D$292,2,FALSE)," "))))</f>
        <v/>
      </c>
      <c r="D260" s="133" t="str">
        <f>IF(ISNA(VLOOKUP($F260,DECLARATIONS!$C$5:$G$292,5,FALSE)),"",IF(VLOOKUP($F260,DECLARATIONS!$C$5:$G$292,5,FALSE)="","NOT DECLARED",VLOOKUP($F260,DECLARATIONS!$C$5:$G$292,5,FALSE)))</f>
        <v/>
      </c>
      <c r="E260" s="133" t="str">
        <f>IF(ISNA(VLOOKUP($F260,DECLARATIONS!$C$5:$F$292,4,FALSE)),"",IF(VLOOKUP($F260,DECLARATIONS!$C$5:$F$292,4,FALSE)="","NOT DECLARED",VLOOKUP($F260,DECLARATIONS!$C$5:$F$292,4,FALSE)&amp;LEFT(VLOOKUP($F260,DECLARATIONS!$C$5:$H$292,6,FALSE))))</f>
        <v/>
      </c>
      <c r="F260" s="35"/>
      <c r="G260" s="36"/>
      <c r="H260" s="12" t="str">
        <f>IF(ISNA(VLOOKUP(F260,DECLARATIONS!C$5:D$292,2,FALSE)),"",IF(VLOOKUP(F260,DECLARATIONS!C$5:D$292,2,FALSE)="","NOT DECLARED",VLOOKUP(F260,DECLARATIONS!C$5:D$292,2,FALSE)))</f>
        <v/>
      </c>
      <c r="I260" s="2">
        <f>IF(LOWER(LEFT(G260,1))="n",1,VLOOKUP(G260,ScoringTable!E$2:I$95,5))</f>
        <v>0</v>
      </c>
    </row>
    <row r="261" spans="1:9" ht="13" customHeight="1">
      <c r="A261" s="134" t="s">
        <v>50</v>
      </c>
      <c r="B261" s="133" t="str">
        <f>IF(ISNA(VLOOKUP($F261,DECLARATIONS!C$5:D$292,2,FALSE)),"",IF(VLOOKUP($F261,DECLARATIONS!C$5:D$292,2,FALSE)="","NOT DECLARED",IF(ISNA(_xlfn.TEXTBEFORE(VLOOKUP($F261,DECLARATIONS!C$5:D$292,2,FALSE)," ")),VLOOKUP($F261,DECLARATIONS!C$5:D$292,2,FALSE),_xlfn.TEXTBEFORE(VLOOKUP($F261,DECLARATIONS!C$5:D$292,2,FALSE)," "))))</f>
        <v/>
      </c>
      <c r="C261" s="133" t="str">
        <f>IF(ISNA(VLOOKUP($F261,DECLARATIONS!C$5:D$292,2,FALSE)),"",IF(VLOOKUP($F261,DECLARATIONS!C$5:D$292,2,FALSE)="","NOT DECLARED",IF(ISNA(_xlfn.TEXTAFTER(VLOOKUP($F261,DECLARATIONS!C$5:D$292,2,FALSE)," ")),VLOOKUP($F261,DECLARATIONS!C$5:D$292,2,FALSE),_xlfn.TEXTAFTER(VLOOKUP($F261,DECLARATIONS!C$5:D$292,2,FALSE)," "))))</f>
        <v/>
      </c>
      <c r="D261" s="133" t="str">
        <f>IF(ISNA(VLOOKUP($F261,DECLARATIONS!$C$5:$G$292,5,FALSE)),"",IF(VLOOKUP($F261,DECLARATIONS!$C$5:$G$292,5,FALSE)="","NOT DECLARED",VLOOKUP($F261,DECLARATIONS!$C$5:$G$292,5,FALSE)))</f>
        <v/>
      </c>
      <c r="E261" s="133" t="str">
        <f>IF(ISNA(VLOOKUP($F261,DECLARATIONS!$C$5:$F$292,4,FALSE)),"",IF(VLOOKUP($F261,DECLARATIONS!$C$5:$F$292,4,FALSE)="","NOT DECLARED",VLOOKUP($F261,DECLARATIONS!$C$5:$F$292,4,FALSE)&amp;LEFT(VLOOKUP($F261,DECLARATIONS!$C$5:$H$292,6,FALSE))))</f>
        <v/>
      </c>
      <c r="F261" s="35"/>
      <c r="G261" s="36"/>
      <c r="H261" s="12" t="str">
        <f>IF(ISNA(VLOOKUP(F261,DECLARATIONS!C$5:D$292,2,FALSE)),"",IF(VLOOKUP(F261,DECLARATIONS!C$5:D$292,2,FALSE)="","NOT DECLARED",VLOOKUP(F261,DECLARATIONS!C$5:D$292,2,FALSE)))</f>
        <v/>
      </c>
      <c r="I261" s="2">
        <f>IF(LOWER(LEFT(G261,1))="n",1,VLOOKUP(G261,ScoringTable!E$2:I$95,5))</f>
        <v>0</v>
      </c>
    </row>
    <row r="262" spans="1:9" ht="13" customHeight="1">
      <c r="A262" s="134" t="s">
        <v>50</v>
      </c>
      <c r="B262" s="133" t="str">
        <f>IF(ISNA(VLOOKUP($F262,DECLARATIONS!C$5:D$292,2,FALSE)),"",IF(VLOOKUP($F262,DECLARATIONS!C$5:D$292,2,FALSE)="","NOT DECLARED",IF(ISNA(_xlfn.TEXTBEFORE(VLOOKUP($F262,DECLARATIONS!C$5:D$292,2,FALSE)," ")),VLOOKUP($F262,DECLARATIONS!C$5:D$292,2,FALSE),_xlfn.TEXTBEFORE(VLOOKUP($F262,DECLARATIONS!C$5:D$292,2,FALSE)," "))))</f>
        <v/>
      </c>
      <c r="C262" s="133" t="str">
        <f>IF(ISNA(VLOOKUP($F262,DECLARATIONS!C$5:D$292,2,FALSE)),"",IF(VLOOKUP($F262,DECLARATIONS!C$5:D$292,2,FALSE)="","NOT DECLARED",IF(ISNA(_xlfn.TEXTAFTER(VLOOKUP($F262,DECLARATIONS!C$5:D$292,2,FALSE)," ")),VLOOKUP($F262,DECLARATIONS!C$5:D$292,2,FALSE),_xlfn.TEXTAFTER(VLOOKUP($F262,DECLARATIONS!C$5:D$292,2,FALSE)," "))))</f>
        <v/>
      </c>
      <c r="D262" s="133" t="str">
        <f>IF(ISNA(VLOOKUP($F262,DECLARATIONS!$C$5:$G$292,5,FALSE)),"",IF(VLOOKUP($F262,DECLARATIONS!$C$5:$G$292,5,FALSE)="","NOT DECLARED",VLOOKUP($F262,DECLARATIONS!$C$5:$G$292,5,FALSE)))</f>
        <v/>
      </c>
      <c r="E262" s="133" t="str">
        <f>IF(ISNA(VLOOKUP($F262,DECLARATIONS!$C$5:$F$292,4,FALSE)),"",IF(VLOOKUP($F262,DECLARATIONS!$C$5:$F$292,4,FALSE)="","NOT DECLARED",VLOOKUP($F262,DECLARATIONS!$C$5:$F$292,4,FALSE)&amp;LEFT(VLOOKUP($F262,DECLARATIONS!$C$5:$H$292,6,FALSE))))</f>
        <v/>
      </c>
      <c r="F262" s="35"/>
      <c r="G262" s="36"/>
      <c r="H262" s="12" t="str">
        <f>IF(ISNA(VLOOKUP(F262,DECLARATIONS!C$5:D$292,2,FALSE)),"",IF(VLOOKUP(F262,DECLARATIONS!C$5:D$292,2,FALSE)="","NOT DECLARED",VLOOKUP(F262,DECLARATIONS!C$5:D$292,2,FALSE)))</f>
        <v/>
      </c>
      <c r="I262" s="2">
        <f>IF(LOWER(LEFT(G262,1))="n",1,VLOOKUP(G262,ScoringTable!E$2:I$95,5))</f>
        <v>0</v>
      </c>
    </row>
    <row r="263" spans="1:9" ht="13" customHeight="1">
      <c r="A263" s="134" t="s">
        <v>50</v>
      </c>
      <c r="B263" s="133" t="str">
        <f>IF(ISNA(VLOOKUP($F263,DECLARATIONS!C$5:D$292,2,FALSE)),"",IF(VLOOKUP($F263,DECLARATIONS!C$5:D$292,2,FALSE)="","NOT DECLARED",IF(ISNA(_xlfn.TEXTBEFORE(VLOOKUP($F263,DECLARATIONS!C$5:D$292,2,FALSE)," ")),VLOOKUP($F263,DECLARATIONS!C$5:D$292,2,FALSE),_xlfn.TEXTBEFORE(VLOOKUP($F263,DECLARATIONS!C$5:D$292,2,FALSE)," "))))</f>
        <v/>
      </c>
      <c r="C263" s="133" t="str">
        <f>IF(ISNA(VLOOKUP($F263,DECLARATIONS!C$5:D$292,2,FALSE)),"",IF(VLOOKUP($F263,DECLARATIONS!C$5:D$292,2,FALSE)="","NOT DECLARED",IF(ISNA(_xlfn.TEXTAFTER(VLOOKUP($F263,DECLARATIONS!C$5:D$292,2,FALSE)," ")),VLOOKUP($F263,DECLARATIONS!C$5:D$292,2,FALSE),_xlfn.TEXTAFTER(VLOOKUP($F263,DECLARATIONS!C$5:D$292,2,FALSE)," "))))</f>
        <v/>
      </c>
      <c r="D263" s="133" t="str">
        <f>IF(ISNA(VLOOKUP($F263,DECLARATIONS!$C$5:$G$292,5,FALSE)),"",IF(VLOOKUP($F263,DECLARATIONS!$C$5:$G$292,5,FALSE)="","NOT DECLARED",VLOOKUP($F263,DECLARATIONS!$C$5:$G$292,5,FALSE)))</f>
        <v/>
      </c>
      <c r="E263" s="133" t="str">
        <f>IF(ISNA(VLOOKUP($F263,DECLARATIONS!$C$5:$F$292,4,FALSE)),"",IF(VLOOKUP($F263,DECLARATIONS!$C$5:$F$292,4,FALSE)="","NOT DECLARED",VLOOKUP($F263,DECLARATIONS!$C$5:$F$292,4,FALSE)&amp;LEFT(VLOOKUP($F263,DECLARATIONS!$C$5:$H$292,6,FALSE))))</f>
        <v/>
      </c>
      <c r="F263" s="35"/>
      <c r="G263" s="36"/>
      <c r="H263" s="12" t="str">
        <f>IF(ISNA(VLOOKUP(F263,DECLARATIONS!C$5:D$292,2,FALSE)),"",IF(VLOOKUP(F263,DECLARATIONS!C$5:D$292,2,FALSE)="","NOT DECLARED",VLOOKUP(F263,DECLARATIONS!C$5:D$292,2,FALSE)))</f>
        <v/>
      </c>
      <c r="I263" s="2">
        <f>IF(LOWER(LEFT(G263,1))="n",1,VLOOKUP(G263,ScoringTable!E$2:I$95,5))</f>
        <v>0</v>
      </c>
    </row>
    <row r="264" spans="1:9" ht="13" customHeight="1">
      <c r="A264" s="134" t="s">
        <v>50</v>
      </c>
      <c r="B264" s="133" t="str">
        <f>IF(ISNA(VLOOKUP($F264,DECLARATIONS!C$5:D$292,2,FALSE)),"",IF(VLOOKUP($F264,DECLARATIONS!C$5:D$292,2,FALSE)="","NOT DECLARED",IF(ISNA(_xlfn.TEXTBEFORE(VLOOKUP($F264,DECLARATIONS!C$5:D$292,2,FALSE)," ")),VLOOKUP($F264,DECLARATIONS!C$5:D$292,2,FALSE),_xlfn.TEXTBEFORE(VLOOKUP($F264,DECLARATIONS!C$5:D$292,2,FALSE)," "))))</f>
        <v/>
      </c>
      <c r="C264" s="133" t="str">
        <f>IF(ISNA(VLOOKUP($F264,DECLARATIONS!C$5:D$292,2,FALSE)),"",IF(VLOOKUP($F264,DECLARATIONS!C$5:D$292,2,FALSE)="","NOT DECLARED",IF(ISNA(_xlfn.TEXTAFTER(VLOOKUP($F264,DECLARATIONS!C$5:D$292,2,FALSE)," ")),VLOOKUP($F264,DECLARATIONS!C$5:D$292,2,FALSE),_xlfn.TEXTAFTER(VLOOKUP($F264,DECLARATIONS!C$5:D$292,2,FALSE)," "))))</f>
        <v/>
      </c>
      <c r="D264" s="133" t="str">
        <f>IF(ISNA(VLOOKUP($F264,DECLARATIONS!$C$5:$G$292,5,FALSE)),"",IF(VLOOKUP($F264,DECLARATIONS!$C$5:$G$292,5,FALSE)="","NOT DECLARED",VLOOKUP($F264,DECLARATIONS!$C$5:$G$292,5,FALSE)))</f>
        <v/>
      </c>
      <c r="E264" s="133" t="str">
        <f>IF(ISNA(VLOOKUP($F264,DECLARATIONS!$C$5:$F$292,4,FALSE)),"",IF(VLOOKUP($F264,DECLARATIONS!$C$5:$F$292,4,FALSE)="","NOT DECLARED",VLOOKUP($F264,DECLARATIONS!$C$5:$F$292,4,FALSE)&amp;LEFT(VLOOKUP($F264,DECLARATIONS!$C$5:$H$292,6,FALSE))))</f>
        <v/>
      </c>
      <c r="F264" s="35"/>
      <c r="G264" s="36"/>
      <c r="H264" s="12" t="str">
        <f>IF(ISNA(VLOOKUP(F264,DECLARATIONS!C$5:D$292,2,FALSE)),"",IF(VLOOKUP(F264,DECLARATIONS!C$5:D$292,2,FALSE)="","NOT DECLARED",VLOOKUP(F264,DECLARATIONS!C$5:D$292,2,FALSE)))</f>
        <v/>
      </c>
      <c r="I264" s="2">
        <f>IF(LOWER(LEFT(G264,1))="n",1,VLOOKUP(G264,ScoringTable!E$2:I$95,5))</f>
        <v>0</v>
      </c>
    </row>
    <row r="265" spans="1:9" ht="13" customHeight="1">
      <c r="A265" s="134" t="s">
        <v>50</v>
      </c>
      <c r="B265" s="133" t="str">
        <f>IF(ISNA(VLOOKUP($F265,DECLARATIONS!C$5:D$292,2,FALSE)),"",IF(VLOOKUP($F265,DECLARATIONS!C$5:D$292,2,FALSE)="","NOT DECLARED",IF(ISNA(_xlfn.TEXTBEFORE(VLOOKUP($F265,DECLARATIONS!C$5:D$292,2,FALSE)," ")),VLOOKUP($F265,DECLARATIONS!C$5:D$292,2,FALSE),_xlfn.TEXTBEFORE(VLOOKUP($F265,DECLARATIONS!C$5:D$292,2,FALSE)," "))))</f>
        <v/>
      </c>
      <c r="C265" s="133" t="str">
        <f>IF(ISNA(VLOOKUP($F265,DECLARATIONS!C$5:D$292,2,FALSE)),"",IF(VLOOKUP($F265,DECLARATIONS!C$5:D$292,2,FALSE)="","NOT DECLARED",IF(ISNA(_xlfn.TEXTAFTER(VLOOKUP($F265,DECLARATIONS!C$5:D$292,2,FALSE)," ")),VLOOKUP($F265,DECLARATIONS!C$5:D$292,2,FALSE),_xlfn.TEXTAFTER(VLOOKUP($F265,DECLARATIONS!C$5:D$292,2,FALSE)," "))))</f>
        <v/>
      </c>
      <c r="D265" s="133" t="str">
        <f>IF(ISNA(VLOOKUP($F265,DECLARATIONS!$C$5:$G$292,5,FALSE)),"",IF(VLOOKUP($F265,DECLARATIONS!$C$5:$G$292,5,FALSE)="","NOT DECLARED",VLOOKUP($F265,DECLARATIONS!$C$5:$G$292,5,FALSE)))</f>
        <v/>
      </c>
      <c r="E265" s="133" t="str">
        <f>IF(ISNA(VLOOKUP($F265,DECLARATIONS!$C$5:$F$292,4,FALSE)),"",IF(VLOOKUP($F265,DECLARATIONS!$C$5:$F$292,4,FALSE)="","NOT DECLARED",VLOOKUP($F265,DECLARATIONS!$C$5:$F$292,4,FALSE)&amp;LEFT(VLOOKUP($F265,DECLARATIONS!$C$5:$H$292,6,FALSE))))</f>
        <v/>
      </c>
      <c r="F265" s="35"/>
      <c r="G265" s="36"/>
      <c r="H265" s="12" t="str">
        <f>IF(ISNA(VLOOKUP(F265,DECLARATIONS!C$5:D$292,2,FALSE)),"",IF(VLOOKUP(F265,DECLARATIONS!C$5:D$292,2,FALSE)="","NOT DECLARED",VLOOKUP(F265,DECLARATIONS!C$5:D$292,2,FALSE)))</f>
        <v/>
      </c>
      <c r="I265" s="2">
        <f>IF(LOWER(LEFT(G265,1))="n",1,VLOOKUP(G265,ScoringTable!E$2:I$95,5))</f>
        <v>0</v>
      </c>
    </row>
    <row r="266" spans="1:9" ht="13" customHeight="1">
      <c r="A266" s="134" t="s">
        <v>50</v>
      </c>
      <c r="B266" s="133" t="str">
        <f>IF(ISNA(VLOOKUP($F266,DECLARATIONS!C$5:D$292,2,FALSE)),"",IF(VLOOKUP($F266,DECLARATIONS!C$5:D$292,2,FALSE)="","NOT DECLARED",IF(ISNA(_xlfn.TEXTBEFORE(VLOOKUP($F266,DECLARATIONS!C$5:D$292,2,FALSE)," ")),VLOOKUP($F266,DECLARATIONS!C$5:D$292,2,FALSE),_xlfn.TEXTBEFORE(VLOOKUP($F266,DECLARATIONS!C$5:D$292,2,FALSE)," "))))</f>
        <v/>
      </c>
      <c r="C266" s="133" t="str">
        <f>IF(ISNA(VLOOKUP($F266,DECLARATIONS!C$5:D$292,2,FALSE)),"",IF(VLOOKUP($F266,DECLARATIONS!C$5:D$292,2,FALSE)="","NOT DECLARED",IF(ISNA(_xlfn.TEXTAFTER(VLOOKUP($F266,DECLARATIONS!C$5:D$292,2,FALSE)," ")),VLOOKUP($F266,DECLARATIONS!C$5:D$292,2,FALSE),_xlfn.TEXTAFTER(VLOOKUP($F266,DECLARATIONS!C$5:D$292,2,FALSE)," "))))</f>
        <v/>
      </c>
      <c r="D266" s="133" t="str">
        <f>IF(ISNA(VLOOKUP($F266,DECLARATIONS!$C$5:$G$292,5,FALSE)),"",IF(VLOOKUP($F266,DECLARATIONS!$C$5:$G$292,5,FALSE)="","NOT DECLARED",VLOOKUP($F266,DECLARATIONS!$C$5:$G$292,5,FALSE)))</f>
        <v/>
      </c>
      <c r="E266" s="133" t="str">
        <f>IF(ISNA(VLOOKUP($F266,DECLARATIONS!$C$5:$F$292,4,FALSE)),"",IF(VLOOKUP($F266,DECLARATIONS!$C$5:$F$292,4,FALSE)="","NOT DECLARED",VLOOKUP($F266,DECLARATIONS!$C$5:$F$292,4,FALSE)&amp;LEFT(VLOOKUP($F266,DECLARATIONS!$C$5:$H$292,6,FALSE))))</f>
        <v/>
      </c>
      <c r="F266" s="35"/>
      <c r="G266" s="36"/>
      <c r="H266" s="12" t="str">
        <f>IF(ISNA(VLOOKUP(F266,DECLARATIONS!C$5:D$292,2,FALSE)),"",IF(VLOOKUP(F266,DECLARATIONS!C$5:D$292,2,FALSE)="","NOT DECLARED",VLOOKUP(F266,DECLARATIONS!C$5:D$292,2,FALSE)))</f>
        <v/>
      </c>
      <c r="I266" s="2">
        <f>IF(LOWER(LEFT(G266,1))="n",1,VLOOKUP(G266,ScoringTable!E$2:I$95,5))</f>
        <v>0</v>
      </c>
    </row>
    <row r="267" spans="1:9" ht="13" customHeight="1">
      <c r="A267" s="134" t="s">
        <v>50</v>
      </c>
      <c r="B267" s="133" t="str">
        <f>IF(ISNA(VLOOKUP($F267,DECLARATIONS!C$5:D$292,2,FALSE)),"",IF(VLOOKUP($F267,DECLARATIONS!C$5:D$292,2,FALSE)="","NOT DECLARED",IF(ISNA(_xlfn.TEXTBEFORE(VLOOKUP($F267,DECLARATIONS!C$5:D$292,2,FALSE)," ")),VLOOKUP($F267,DECLARATIONS!C$5:D$292,2,FALSE),_xlfn.TEXTBEFORE(VLOOKUP($F267,DECLARATIONS!C$5:D$292,2,FALSE)," "))))</f>
        <v/>
      </c>
      <c r="C267" s="133" t="str">
        <f>IF(ISNA(VLOOKUP($F267,DECLARATIONS!C$5:D$292,2,FALSE)),"",IF(VLOOKUP($F267,DECLARATIONS!C$5:D$292,2,FALSE)="","NOT DECLARED",IF(ISNA(_xlfn.TEXTAFTER(VLOOKUP($F267,DECLARATIONS!C$5:D$292,2,FALSE)," ")),VLOOKUP($F267,DECLARATIONS!C$5:D$292,2,FALSE),_xlfn.TEXTAFTER(VLOOKUP($F267,DECLARATIONS!C$5:D$292,2,FALSE)," "))))</f>
        <v/>
      </c>
      <c r="D267" s="133" t="str">
        <f>IF(ISNA(VLOOKUP($F267,DECLARATIONS!$C$5:$G$292,5,FALSE)),"",IF(VLOOKUP($F267,DECLARATIONS!$C$5:$G$292,5,FALSE)="","NOT DECLARED",VLOOKUP($F267,DECLARATIONS!$C$5:$G$292,5,FALSE)))</f>
        <v/>
      </c>
      <c r="E267" s="133" t="str">
        <f>IF(ISNA(VLOOKUP($F267,DECLARATIONS!$C$5:$F$292,4,FALSE)),"",IF(VLOOKUP($F267,DECLARATIONS!$C$5:$F$292,4,FALSE)="","NOT DECLARED",VLOOKUP($F267,DECLARATIONS!$C$5:$F$292,4,FALSE)&amp;LEFT(VLOOKUP($F267,DECLARATIONS!$C$5:$H$292,6,FALSE))))</f>
        <v/>
      </c>
      <c r="F267" s="35"/>
      <c r="G267" s="36"/>
      <c r="H267" s="12" t="str">
        <f>IF(ISNA(VLOOKUP(F267,DECLARATIONS!C$5:D$292,2,FALSE)),"",IF(VLOOKUP(F267,DECLARATIONS!C$5:D$292,2,FALSE)="","NOT DECLARED",VLOOKUP(F267,DECLARATIONS!C$5:D$292,2,FALSE)))</f>
        <v/>
      </c>
      <c r="I267" s="2">
        <f>IF(LOWER(LEFT(G267,1))="n",1,VLOOKUP(G267,ScoringTable!E$2:I$95,5))</f>
        <v>0</v>
      </c>
    </row>
    <row r="268" spans="1:9" ht="13" customHeight="1">
      <c r="A268" s="134" t="s">
        <v>50</v>
      </c>
      <c r="B268" s="133" t="str">
        <f>IF(ISNA(VLOOKUP($F268,DECLARATIONS!C$5:D$292,2,FALSE)),"",IF(VLOOKUP($F268,DECLARATIONS!C$5:D$292,2,FALSE)="","NOT DECLARED",IF(ISNA(_xlfn.TEXTBEFORE(VLOOKUP($F268,DECLARATIONS!C$5:D$292,2,FALSE)," ")),VLOOKUP($F268,DECLARATIONS!C$5:D$292,2,FALSE),_xlfn.TEXTBEFORE(VLOOKUP($F268,DECLARATIONS!C$5:D$292,2,FALSE)," "))))</f>
        <v/>
      </c>
      <c r="C268" s="133" t="str">
        <f>IF(ISNA(VLOOKUP($F268,DECLARATIONS!C$5:D$292,2,FALSE)),"",IF(VLOOKUP($F268,DECLARATIONS!C$5:D$292,2,FALSE)="","NOT DECLARED",IF(ISNA(_xlfn.TEXTAFTER(VLOOKUP($F268,DECLARATIONS!C$5:D$292,2,FALSE)," ")),VLOOKUP($F268,DECLARATIONS!C$5:D$292,2,FALSE),_xlfn.TEXTAFTER(VLOOKUP($F268,DECLARATIONS!C$5:D$292,2,FALSE)," "))))</f>
        <v/>
      </c>
      <c r="D268" s="133" t="str">
        <f>IF(ISNA(VLOOKUP($F268,DECLARATIONS!$C$5:$G$292,5,FALSE)),"",IF(VLOOKUP($F268,DECLARATIONS!$C$5:$G$292,5,FALSE)="","NOT DECLARED",VLOOKUP($F268,DECLARATIONS!$C$5:$G$292,5,FALSE)))</f>
        <v/>
      </c>
      <c r="E268" s="133" t="str">
        <f>IF(ISNA(VLOOKUP($F268,DECLARATIONS!$C$5:$F$292,4,FALSE)),"",IF(VLOOKUP($F268,DECLARATIONS!$C$5:$F$292,4,FALSE)="","NOT DECLARED",VLOOKUP($F268,DECLARATIONS!$C$5:$F$292,4,FALSE)&amp;LEFT(VLOOKUP($F268,DECLARATIONS!$C$5:$H$292,6,FALSE))))</f>
        <v/>
      </c>
      <c r="F268" s="35"/>
      <c r="G268" s="36"/>
      <c r="H268" s="12" t="str">
        <f>IF(ISNA(VLOOKUP(F268,DECLARATIONS!C$5:D$292,2,FALSE)),"",IF(VLOOKUP(F268,DECLARATIONS!C$5:D$292,2,FALSE)="","NOT DECLARED",VLOOKUP(F268,DECLARATIONS!C$5:D$292,2,FALSE)))</f>
        <v/>
      </c>
      <c r="I268" s="2">
        <f>IF(LOWER(LEFT(G268,1))="n",1,VLOOKUP(G268,ScoringTable!E$2:I$95,5))</f>
        <v>0</v>
      </c>
    </row>
    <row r="269" spans="1:9" ht="13" customHeight="1">
      <c r="A269" s="134" t="s">
        <v>50</v>
      </c>
      <c r="B269" s="133" t="str">
        <f>IF(ISNA(VLOOKUP($F269,DECLARATIONS!C$5:D$292,2,FALSE)),"",IF(VLOOKUP($F269,DECLARATIONS!C$5:D$292,2,FALSE)="","NOT DECLARED",IF(ISNA(_xlfn.TEXTBEFORE(VLOOKUP($F269,DECLARATIONS!C$5:D$292,2,FALSE)," ")),VLOOKUP($F269,DECLARATIONS!C$5:D$292,2,FALSE),_xlfn.TEXTBEFORE(VLOOKUP($F269,DECLARATIONS!C$5:D$292,2,FALSE)," "))))</f>
        <v/>
      </c>
      <c r="C269" s="133" t="str">
        <f>IF(ISNA(VLOOKUP($F269,DECLARATIONS!C$5:D$292,2,FALSE)),"",IF(VLOOKUP($F269,DECLARATIONS!C$5:D$292,2,FALSE)="","NOT DECLARED",IF(ISNA(_xlfn.TEXTAFTER(VLOOKUP($F269,DECLARATIONS!C$5:D$292,2,FALSE)," ")),VLOOKUP($F269,DECLARATIONS!C$5:D$292,2,FALSE),_xlfn.TEXTAFTER(VLOOKUP($F269,DECLARATIONS!C$5:D$292,2,FALSE)," "))))</f>
        <v/>
      </c>
      <c r="D269" s="133" t="str">
        <f>IF(ISNA(VLOOKUP($F269,DECLARATIONS!$C$5:$G$292,5,FALSE)),"",IF(VLOOKUP($F269,DECLARATIONS!$C$5:$G$292,5,FALSE)="","NOT DECLARED",VLOOKUP($F269,DECLARATIONS!$C$5:$G$292,5,FALSE)))</f>
        <v/>
      </c>
      <c r="E269" s="133" t="str">
        <f>IF(ISNA(VLOOKUP($F269,DECLARATIONS!$C$5:$F$292,4,FALSE)),"",IF(VLOOKUP($F269,DECLARATIONS!$C$5:$F$292,4,FALSE)="","NOT DECLARED",VLOOKUP($F269,DECLARATIONS!$C$5:$F$292,4,FALSE)&amp;LEFT(VLOOKUP($F269,DECLARATIONS!$C$5:$H$292,6,FALSE))))</f>
        <v/>
      </c>
      <c r="F269" s="35"/>
      <c r="G269" s="36"/>
      <c r="H269" s="12" t="str">
        <f>IF(ISNA(VLOOKUP(F269,DECLARATIONS!C$5:D$292,2,FALSE)),"",IF(VLOOKUP(F269,DECLARATIONS!C$5:D$292,2,FALSE)="","NOT DECLARED",VLOOKUP(F269,DECLARATIONS!C$5:D$292,2,FALSE)))</f>
        <v/>
      </c>
      <c r="I269" s="2">
        <f>IF(LOWER(LEFT(G269,1))="n",1,VLOOKUP(G269,ScoringTable!E$2:I$95,5))</f>
        <v>0</v>
      </c>
    </row>
    <row r="270" spans="1:9" ht="13" customHeight="1">
      <c r="A270" s="134" t="s">
        <v>50</v>
      </c>
      <c r="B270" s="133" t="str">
        <f>IF(ISNA(VLOOKUP($F270,DECLARATIONS!C$5:D$292,2,FALSE)),"",IF(VLOOKUP($F270,DECLARATIONS!C$5:D$292,2,FALSE)="","NOT DECLARED",IF(ISNA(_xlfn.TEXTBEFORE(VLOOKUP($F270,DECLARATIONS!C$5:D$292,2,FALSE)," ")),VLOOKUP($F270,DECLARATIONS!C$5:D$292,2,FALSE),_xlfn.TEXTBEFORE(VLOOKUP($F270,DECLARATIONS!C$5:D$292,2,FALSE)," "))))</f>
        <v/>
      </c>
      <c r="C270" s="133" t="str">
        <f>IF(ISNA(VLOOKUP($F270,DECLARATIONS!C$5:D$292,2,FALSE)),"",IF(VLOOKUP($F270,DECLARATIONS!C$5:D$292,2,FALSE)="","NOT DECLARED",IF(ISNA(_xlfn.TEXTAFTER(VLOOKUP($F270,DECLARATIONS!C$5:D$292,2,FALSE)," ")),VLOOKUP($F270,DECLARATIONS!C$5:D$292,2,FALSE),_xlfn.TEXTAFTER(VLOOKUP($F270,DECLARATIONS!C$5:D$292,2,FALSE)," "))))</f>
        <v/>
      </c>
      <c r="D270" s="133" t="str">
        <f>IF(ISNA(VLOOKUP($F270,DECLARATIONS!$C$5:$G$292,5,FALSE)),"",IF(VLOOKUP($F270,DECLARATIONS!$C$5:$G$292,5,FALSE)="","NOT DECLARED",VLOOKUP($F270,DECLARATIONS!$C$5:$G$292,5,FALSE)))</f>
        <v/>
      </c>
      <c r="E270" s="133" t="str">
        <f>IF(ISNA(VLOOKUP($F270,DECLARATIONS!$C$5:$F$292,4,FALSE)),"",IF(VLOOKUP($F270,DECLARATIONS!$C$5:$F$292,4,FALSE)="","NOT DECLARED",VLOOKUP($F270,DECLARATIONS!$C$5:$F$292,4,FALSE)&amp;LEFT(VLOOKUP($F270,DECLARATIONS!$C$5:$H$292,6,FALSE))))</f>
        <v/>
      </c>
      <c r="F270" s="35"/>
      <c r="G270" s="36"/>
      <c r="H270" s="12" t="str">
        <f>IF(ISNA(VLOOKUP(F270,DECLARATIONS!C$5:D$292,2,FALSE)),"",IF(VLOOKUP(F270,DECLARATIONS!C$5:D$292,2,FALSE)="","NOT DECLARED",VLOOKUP(F270,DECLARATIONS!C$5:D$292,2,FALSE)))</f>
        <v/>
      </c>
      <c r="I270" s="2">
        <f>IF(LOWER(LEFT(G270,1))="n",1,VLOOKUP(G270,ScoringTable!E$2:I$95,5))</f>
        <v>0</v>
      </c>
    </row>
    <row r="271" spans="1:9" ht="13" customHeight="1">
      <c r="A271" s="134" t="s">
        <v>50</v>
      </c>
      <c r="B271" s="133" t="str">
        <f>IF(ISNA(VLOOKUP($F271,DECLARATIONS!C$5:D$292,2,FALSE)),"",IF(VLOOKUP($F271,DECLARATIONS!C$5:D$292,2,FALSE)="","NOT DECLARED",IF(ISNA(_xlfn.TEXTBEFORE(VLOOKUP($F271,DECLARATIONS!C$5:D$292,2,FALSE)," ")),VLOOKUP($F271,DECLARATIONS!C$5:D$292,2,FALSE),_xlfn.TEXTBEFORE(VLOOKUP($F271,DECLARATIONS!C$5:D$292,2,FALSE)," "))))</f>
        <v/>
      </c>
      <c r="C271" s="133" t="str">
        <f>IF(ISNA(VLOOKUP($F271,DECLARATIONS!C$5:D$292,2,FALSE)),"",IF(VLOOKUP($F271,DECLARATIONS!C$5:D$292,2,FALSE)="","NOT DECLARED",IF(ISNA(_xlfn.TEXTAFTER(VLOOKUP($F271,DECLARATIONS!C$5:D$292,2,FALSE)," ")),VLOOKUP($F271,DECLARATIONS!C$5:D$292,2,FALSE),_xlfn.TEXTAFTER(VLOOKUP($F271,DECLARATIONS!C$5:D$292,2,FALSE)," "))))</f>
        <v/>
      </c>
      <c r="D271" s="133" t="str">
        <f>IF(ISNA(VLOOKUP($F271,DECLARATIONS!$C$5:$G$292,5,FALSE)),"",IF(VLOOKUP($F271,DECLARATIONS!$C$5:$G$292,5,FALSE)="","NOT DECLARED",VLOOKUP($F271,DECLARATIONS!$C$5:$G$292,5,FALSE)))</f>
        <v/>
      </c>
      <c r="E271" s="133" t="str">
        <f>IF(ISNA(VLOOKUP($F271,DECLARATIONS!$C$5:$F$292,4,FALSE)),"",IF(VLOOKUP($F271,DECLARATIONS!$C$5:$F$292,4,FALSE)="","NOT DECLARED",VLOOKUP($F271,DECLARATIONS!$C$5:$F$292,4,FALSE)&amp;LEFT(VLOOKUP($F271,DECLARATIONS!$C$5:$H$292,6,FALSE))))</f>
        <v/>
      </c>
      <c r="F271" s="35"/>
      <c r="G271" s="36"/>
      <c r="H271" s="12" t="str">
        <f>IF(ISNA(VLOOKUP(F271,DECLARATIONS!C$5:D$292,2,FALSE)),"",IF(VLOOKUP(F271,DECLARATIONS!C$5:D$292,2,FALSE)="","NOT DECLARED",VLOOKUP(F271,DECLARATIONS!C$5:D$292,2,FALSE)))</f>
        <v/>
      </c>
      <c r="I271" s="2">
        <f>IF(LOWER(LEFT(G271,1))="n",1,VLOOKUP(G271,ScoringTable!E$2:I$95,5))</f>
        <v>0</v>
      </c>
    </row>
    <row r="272" spans="1:9" ht="13" customHeight="1">
      <c r="A272" s="134" t="s">
        <v>50</v>
      </c>
      <c r="B272" s="133" t="str">
        <f>IF(ISNA(VLOOKUP($F272,DECLARATIONS!C$5:D$292,2,FALSE)),"",IF(VLOOKUP($F272,DECLARATIONS!C$5:D$292,2,FALSE)="","NOT DECLARED",IF(ISNA(_xlfn.TEXTBEFORE(VLOOKUP($F272,DECLARATIONS!C$5:D$292,2,FALSE)," ")),VLOOKUP($F272,DECLARATIONS!C$5:D$292,2,FALSE),_xlfn.TEXTBEFORE(VLOOKUP($F272,DECLARATIONS!C$5:D$292,2,FALSE)," "))))</f>
        <v/>
      </c>
      <c r="C272" s="133" t="str">
        <f>IF(ISNA(VLOOKUP($F272,DECLARATIONS!C$5:D$292,2,FALSE)),"",IF(VLOOKUP($F272,DECLARATIONS!C$5:D$292,2,FALSE)="","NOT DECLARED",IF(ISNA(_xlfn.TEXTAFTER(VLOOKUP($F272,DECLARATIONS!C$5:D$292,2,FALSE)," ")),VLOOKUP($F272,DECLARATIONS!C$5:D$292,2,FALSE),_xlfn.TEXTAFTER(VLOOKUP($F272,DECLARATIONS!C$5:D$292,2,FALSE)," "))))</f>
        <v/>
      </c>
      <c r="D272" s="133" t="str">
        <f>IF(ISNA(VLOOKUP($F272,DECLARATIONS!$C$5:$G$292,5,FALSE)),"",IF(VLOOKUP($F272,DECLARATIONS!$C$5:$G$292,5,FALSE)="","NOT DECLARED",VLOOKUP($F272,DECLARATIONS!$C$5:$G$292,5,FALSE)))</f>
        <v/>
      </c>
      <c r="E272" s="133" t="str">
        <f>IF(ISNA(VLOOKUP($F272,DECLARATIONS!$C$5:$F$292,4,FALSE)),"",IF(VLOOKUP($F272,DECLARATIONS!$C$5:$F$292,4,FALSE)="","NOT DECLARED",VLOOKUP($F272,DECLARATIONS!$C$5:$F$292,4,FALSE)&amp;LEFT(VLOOKUP($F272,DECLARATIONS!$C$5:$H$292,6,FALSE))))</f>
        <v/>
      </c>
      <c r="F272" s="35"/>
      <c r="G272" s="36"/>
      <c r="H272" s="12" t="str">
        <f>IF(ISNA(VLOOKUP(F272,DECLARATIONS!C$5:D$292,2,FALSE)),"",IF(VLOOKUP(F272,DECLARATIONS!C$5:D$292,2,FALSE)="","NOT DECLARED",VLOOKUP(F272,DECLARATIONS!C$5:D$292,2,FALSE)))</f>
        <v/>
      </c>
      <c r="I272" s="2">
        <f>IF(LOWER(LEFT(G272,1))="n",1,VLOOKUP(G272,ScoringTable!E$2:I$95,5))</f>
        <v>0</v>
      </c>
    </row>
    <row r="273" spans="1:9" ht="13" customHeight="1">
      <c r="A273" s="134" t="s">
        <v>50</v>
      </c>
      <c r="B273" s="133" t="str">
        <f>IF(ISNA(VLOOKUP($F273,DECLARATIONS!C$5:D$292,2,FALSE)),"",IF(VLOOKUP($F273,DECLARATIONS!C$5:D$292,2,FALSE)="","NOT DECLARED",IF(ISNA(_xlfn.TEXTBEFORE(VLOOKUP($F273,DECLARATIONS!C$5:D$292,2,FALSE)," ")),VLOOKUP($F273,DECLARATIONS!C$5:D$292,2,FALSE),_xlfn.TEXTBEFORE(VLOOKUP($F273,DECLARATIONS!C$5:D$292,2,FALSE)," "))))</f>
        <v/>
      </c>
      <c r="C273" s="133" t="str">
        <f>IF(ISNA(VLOOKUP($F273,DECLARATIONS!C$5:D$292,2,FALSE)),"",IF(VLOOKUP($F273,DECLARATIONS!C$5:D$292,2,FALSE)="","NOT DECLARED",IF(ISNA(_xlfn.TEXTAFTER(VLOOKUP($F273,DECLARATIONS!C$5:D$292,2,FALSE)," ")),VLOOKUP($F273,DECLARATIONS!C$5:D$292,2,FALSE),_xlfn.TEXTAFTER(VLOOKUP($F273,DECLARATIONS!C$5:D$292,2,FALSE)," "))))</f>
        <v/>
      </c>
      <c r="D273" s="133" t="str">
        <f>IF(ISNA(VLOOKUP($F273,DECLARATIONS!$C$5:$G$292,5,FALSE)),"",IF(VLOOKUP($F273,DECLARATIONS!$C$5:$G$292,5,FALSE)="","NOT DECLARED",VLOOKUP($F273,DECLARATIONS!$C$5:$G$292,5,FALSE)))</f>
        <v/>
      </c>
      <c r="E273" s="133" t="str">
        <f>IF(ISNA(VLOOKUP($F273,DECLARATIONS!$C$5:$F$292,4,FALSE)),"",IF(VLOOKUP($F273,DECLARATIONS!$C$5:$F$292,4,FALSE)="","NOT DECLARED",VLOOKUP($F273,DECLARATIONS!$C$5:$F$292,4,FALSE)&amp;LEFT(VLOOKUP($F273,DECLARATIONS!$C$5:$H$292,6,FALSE))))</f>
        <v/>
      </c>
      <c r="F273" s="35"/>
      <c r="G273" s="36"/>
      <c r="H273" s="12" t="str">
        <f>IF(ISNA(VLOOKUP(F273,DECLARATIONS!C$5:D$292,2,FALSE)),"",IF(VLOOKUP(F273,DECLARATIONS!C$5:D$292,2,FALSE)="","NOT DECLARED",VLOOKUP(F273,DECLARATIONS!C$5:D$292,2,FALSE)))</f>
        <v/>
      </c>
      <c r="I273" s="2">
        <f>IF(LOWER(LEFT(G273,1))="n",1,VLOOKUP(G273,ScoringTable!E$2:I$95,5))</f>
        <v>0</v>
      </c>
    </row>
    <row r="274" spans="1:9" ht="13" customHeight="1">
      <c r="A274" s="134" t="s">
        <v>50</v>
      </c>
      <c r="B274" s="133" t="str">
        <f>IF(ISNA(VLOOKUP($F274,DECLARATIONS!C$5:D$292,2,FALSE)),"",IF(VLOOKUP($F274,DECLARATIONS!C$5:D$292,2,FALSE)="","NOT DECLARED",IF(ISNA(_xlfn.TEXTBEFORE(VLOOKUP($F274,DECLARATIONS!C$5:D$292,2,FALSE)," ")),VLOOKUP($F274,DECLARATIONS!C$5:D$292,2,FALSE),_xlfn.TEXTBEFORE(VLOOKUP($F274,DECLARATIONS!C$5:D$292,2,FALSE)," "))))</f>
        <v/>
      </c>
      <c r="C274" s="133" t="str">
        <f>IF(ISNA(VLOOKUP($F274,DECLARATIONS!C$5:D$292,2,FALSE)),"",IF(VLOOKUP($F274,DECLARATIONS!C$5:D$292,2,FALSE)="","NOT DECLARED",IF(ISNA(_xlfn.TEXTAFTER(VLOOKUP($F274,DECLARATIONS!C$5:D$292,2,FALSE)," ")),VLOOKUP($F274,DECLARATIONS!C$5:D$292,2,FALSE),_xlfn.TEXTAFTER(VLOOKUP($F274,DECLARATIONS!C$5:D$292,2,FALSE)," "))))</f>
        <v/>
      </c>
      <c r="D274" s="133" t="str">
        <f>IF(ISNA(VLOOKUP($F274,DECLARATIONS!$C$5:$G$292,5,FALSE)),"",IF(VLOOKUP($F274,DECLARATIONS!$C$5:$G$292,5,FALSE)="","NOT DECLARED",VLOOKUP($F274,DECLARATIONS!$C$5:$G$292,5,FALSE)))</f>
        <v/>
      </c>
      <c r="E274" s="133" t="str">
        <f>IF(ISNA(VLOOKUP($F274,DECLARATIONS!$C$5:$F$292,4,FALSE)),"",IF(VLOOKUP($F274,DECLARATIONS!$C$5:$F$292,4,FALSE)="","NOT DECLARED",VLOOKUP($F274,DECLARATIONS!$C$5:$F$292,4,FALSE)&amp;LEFT(VLOOKUP($F274,DECLARATIONS!$C$5:$H$292,6,FALSE))))</f>
        <v/>
      </c>
      <c r="F274" s="35"/>
      <c r="G274" s="36"/>
      <c r="H274" s="12" t="str">
        <f>IF(ISNA(VLOOKUP(F274,DECLARATIONS!C$5:D$292,2,FALSE)),"",IF(VLOOKUP(F274,DECLARATIONS!C$5:D$292,2,FALSE)="","NOT DECLARED",VLOOKUP(F274,DECLARATIONS!C$5:D$292,2,FALSE)))</f>
        <v/>
      </c>
      <c r="I274" s="2">
        <f>IF(LOWER(LEFT(G274,1))="n",1,VLOOKUP(G274,ScoringTable!E$2:I$95,5))</f>
        <v>0</v>
      </c>
    </row>
    <row r="275" spans="1:9" ht="13" customHeight="1">
      <c r="A275" s="134" t="s">
        <v>50</v>
      </c>
      <c r="B275" s="133" t="str">
        <f>IF(ISNA(VLOOKUP($F275,DECLARATIONS!C$5:D$292,2,FALSE)),"",IF(VLOOKUP($F275,DECLARATIONS!C$5:D$292,2,FALSE)="","NOT DECLARED",IF(ISNA(_xlfn.TEXTBEFORE(VLOOKUP($F275,DECLARATIONS!C$5:D$292,2,FALSE)," ")),VLOOKUP($F275,DECLARATIONS!C$5:D$292,2,FALSE),_xlfn.TEXTBEFORE(VLOOKUP($F275,DECLARATIONS!C$5:D$292,2,FALSE)," "))))</f>
        <v/>
      </c>
      <c r="C275" s="133" t="str">
        <f>IF(ISNA(VLOOKUP($F275,DECLARATIONS!C$5:D$292,2,FALSE)),"",IF(VLOOKUP($F275,DECLARATIONS!C$5:D$292,2,FALSE)="","NOT DECLARED",IF(ISNA(_xlfn.TEXTAFTER(VLOOKUP($F275,DECLARATIONS!C$5:D$292,2,FALSE)," ")),VLOOKUP($F275,DECLARATIONS!C$5:D$292,2,FALSE),_xlfn.TEXTAFTER(VLOOKUP($F275,DECLARATIONS!C$5:D$292,2,FALSE)," "))))</f>
        <v/>
      </c>
      <c r="D275" s="133" t="str">
        <f>IF(ISNA(VLOOKUP($F275,DECLARATIONS!$C$5:$G$292,5,FALSE)),"",IF(VLOOKUP($F275,DECLARATIONS!$C$5:$G$292,5,FALSE)="","NOT DECLARED",VLOOKUP($F275,DECLARATIONS!$C$5:$G$292,5,FALSE)))</f>
        <v/>
      </c>
      <c r="E275" s="133" t="str">
        <f>IF(ISNA(VLOOKUP($F275,DECLARATIONS!$C$5:$F$292,4,FALSE)),"",IF(VLOOKUP($F275,DECLARATIONS!$C$5:$F$292,4,FALSE)="","NOT DECLARED",VLOOKUP($F275,DECLARATIONS!$C$5:$F$292,4,FALSE)&amp;LEFT(VLOOKUP($F275,DECLARATIONS!$C$5:$H$292,6,FALSE))))</f>
        <v/>
      </c>
      <c r="F275" s="35"/>
      <c r="G275" s="36"/>
      <c r="H275" s="12" t="str">
        <f>IF(ISNA(VLOOKUP(F275,DECLARATIONS!C$5:D$292,2,FALSE)),"",IF(VLOOKUP(F275,DECLARATIONS!C$5:D$292,2,FALSE)="","NOT DECLARED",VLOOKUP(F275,DECLARATIONS!C$5:D$292,2,FALSE)))</f>
        <v/>
      </c>
      <c r="I275" s="2">
        <f>IF(LOWER(LEFT(G275,1))="n",1,VLOOKUP(G275,ScoringTable!E$2:I$95,5))</f>
        <v>0</v>
      </c>
    </row>
    <row r="276" spans="1:9" ht="13" customHeight="1">
      <c r="A276" s="134" t="s">
        <v>50</v>
      </c>
      <c r="B276" s="133" t="str">
        <f>IF(ISNA(VLOOKUP($F276,DECLARATIONS!C$5:D$292,2,FALSE)),"",IF(VLOOKUP($F276,DECLARATIONS!C$5:D$292,2,FALSE)="","NOT DECLARED",IF(ISNA(_xlfn.TEXTBEFORE(VLOOKUP($F276,DECLARATIONS!C$5:D$292,2,FALSE)," ")),VLOOKUP($F276,DECLARATIONS!C$5:D$292,2,FALSE),_xlfn.TEXTBEFORE(VLOOKUP($F276,DECLARATIONS!C$5:D$292,2,FALSE)," "))))</f>
        <v/>
      </c>
      <c r="C276" s="133" t="str">
        <f>IF(ISNA(VLOOKUP($F276,DECLARATIONS!C$5:D$292,2,FALSE)),"",IF(VLOOKUP($F276,DECLARATIONS!C$5:D$292,2,FALSE)="","NOT DECLARED",IF(ISNA(_xlfn.TEXTAFTER(VLOOKUP($F276,DECLARATIONS!C$5:D$292,2,FALSE)," ")),VLOOKUP($F276,DECLARATIONS!C$5:D$292,2,FALSE),_xlfn.TEXTAFTER(VLOOKUP($F276,DECLARATIONS!C$5:D$292,2,FALSE)," "))))</f>
        <v/>
      </c>
      <c r="D276" s="133" t="str">
        <f>IF(ISNA(VLOOKUP($F276,DECLARATIONS!$C$5:$G$292,5,FALSE)),"",IF(VLOOKUP($F276,DECLARATIONS!$C$5:$G$292,5,FALSE)="","NOT DECLARED",VLOOKUP($F276,DECLARATIONS!$C$5:$G$292,5,FALSE)))</f>
        <v/>
      </c>
      <c r="E276" s="133" t="str">
        <f>IF(ISNA(VLOOKUP($F276,DECLARATIONS!$C$5:$F$292,4,FALSE)),"",IF(VLOOKUP($F276,DECLARATIONS!$C$5:$F$292,4,FALSE)="","NOT DECLARED",VLOOKUP($F276,DECLARATIONS!$C$5:$F$292,4,FALSE)&amp;LEFT(VLOOKUP($F276,DECLARATIONS!$C$5:$H$292,6,FALSE))))</f>
        <v/>
      </c>
      <c r="F276" s="35"/>
      <c r="G276" s="36"/>
      <c r="H276" s="12" t="str">
        <f>IF(ISNA(VLOOKUP(F276,DECLARATIONS!C$5:D$292,2,FALSE)),"",IF(VLOOKUP(F276,DECLARATIONS!C$5:D$292,2,FALSE)="","NOT DECLARED",VLOOKUP(F276,DECLARATIONS!C$5:D$292,2,FALSE)))</f>
        <v/>
      </c>
      <c r="I276" s="2">
        <f>IF(LOWER(LEFT(G276,1))="n",1,VLOOKUP(G276,ScoringTable!E$2:I$95,5))</f>
        <v>0</v>
      </c>
    </row>
    <row r="277" spans="1:9" ht="13" customHeight="1">
      <c r="A277" s="134" t="s">
        <v>50</v>
      </c>
      <c r="B277" s="133" t="str">
        <f>IF(ISNA(VLOOKUP($F277,DECLARATIONS!C$5:D$292,2,FALSE)),"",IF(VLOOKUP($F277,DECLARATIONS!C$5:D$292,2,FALSE)="","NOT DECLARED",IF(ISNA(_xlfn.TEXTBEFORE(VLOOKUP($F277,DECLARATIONS!C$5:D$292,2,FALSE)," ")),VLOOKUP($F277,DECLARATIONS!C$5:D$292,2,FALSE),_xlfn.TEXTBEFORE(VLOOKUP($F277,DECLARATIONS!C$5:D$292,2,FALSE)," "))))</f>
        <v/>
      </c>
      <c r="C277" s="133" t="str">
        <f>IF(ISNA(VLOOKUP($F277,DECLARATIONS!C$5:D$292,2,FALSE)),"",IF(VLOOKUP($F277,DECLARATIONS!C$5:D$292,2,FALSE)="","NOT DECLARED",IF(ISNA(_xlfn.TEXTAFTER(VLOOKUP($F277,DECLARATIONS!C$5:D$292,2,FALSE)," ")),VLOOKUP($F277,DECLARATIONS!C$5:D$292,2,FALSE),_xlfn.TEXTAFTER(VLOOKUP($F277,DECLARATIONS!C$5:D$292,2,FALSE)," "))))</f>
        <v/>
      </c>
      <c r="D277" s="133" t="str">
        <f>IF(ISNA(VLOOKUP($F277,DECLARATIONS!$C$5:$G$292,5,FALSE)),"",IF(VLOOKUP($F277,DECLARATIONS!$C$5:$G$292,5,FALSE)="","NOT DECLARED",VLOOKUP($F277,DECLARATIONS!$C$5:$G$292,5,FALSE)))</f>
        <v/>
      </c>
      <c r="E277" s="133" t="str">
        <f>IF(ISNA(VLOOKUP($F277,DECLARATIONS!$C$5:$F$292,4,FALSE)),"",IF(VLOOKUP($F277,DECLARATIONS!$C$5:$F$292,4,FALSE)="","NOT DECLARED",VLOOKUP($F277,DECLARATIONS!$C$5:$F$292,4,FALSE)&amp;LEFT(VLOOKUP($F277,DECLARATIONS!$C$5:$H$292,6,FALSE))))</f>
        <v/>
      </c>
      <c r="F277" s="35"/>
      <c r="G277" s="36"/>
      <c r="H277" s="12" t="str">
        <f>IF(ISNA(VLOOKUP(F277,DECLARATIONS!C$5:D$292,2,FALSE)),"",IF(VLOOKUP(F277,DECLARATIONS!C$5:D$292,2,FALSE)="","NOT DECLARED",VLOOKUP(F277,DECLARATIONS!C$5:D$292,2,FALSE)))</f>
        <v/>
      </c>
      <c r="I277" s="2">
        <f>IF(LOWER(LEFT(G277,1))="n",1,VLOOKUP(G277,ScoringTable!E$2:I$95,5))</f>
        <v>0</v>
      </c>
    </row>
    <row r="278" spans="1:9" ht="13" customHeight="1">
      <c r="A278" s="134" t="s">
        <v>50</v>
      </c>
      <c r="B278" s="133" t="str">
        <f>IF(ISNA(VLOOKUP($F278,DECLARATIONS!C$5:D$292,2,FALSE)),"",IF(VLOOKUP($F278,DECLARATIONS!C$5:D$292,2,FALSE)="","NOT DECLARED",IF(ISNA(_xlfn.TEXTBEFORE(VLOOKUP($F278,DECLARATIONS!C$5:D$292,2,FALSE)," ")),VLOOKUP($F278,DECLARATIONS!C$5:D$292,2,FALSE),_xlfn.TEXTBEFORE(VLOOKUP($F278,DECLARATIONS!C$5:D$292,2,FALSE)," "))))</f>
        <v/>
      </c>
      <c r="C278" s="133" t="str">
        <f>IF(ISNA(VLOOKUP($F278,DECLARATIONS!C$5:D$292,2,FALSE)),"",IF(VLOOKUP($F278,DECLARATIONS!C$5:D$292,2,FALSE)="","NOT DECLARED",IF(ISNA(_xlfn.TEXTAFTER(VLOOKUP($F278,DECLARATIONS!C$5:D$292,2,FALSE)," ")),VLOOKUP($F278,DECLARATIONS!C$5:D$292,2,FALSE),_xlfn.TEXTAFTER(VLOOKUP($F278,DECLARATIONS!C$5:D$292,2,FALSE)," "))))</f>
        <v/>
      </c>
      <c r="D278" s="133" t="str">
        <f>IF(ISNA(VLOOKUP($F278,DECLARATIONS!$C$5:$G$292,5,FALSE)),"",IF(VLOOKUP($F278,DECLARATIONS!$C$5:$G$292,5,FALSE)="","NOT DECLARED",VLOOKUP($F278,DECLARATIONS!$C$5:$G$292,5,FALSE)))</f>
        <v/>
      </c>
      <c r="E278" s="133" t="str">
        <f>IF(ISNA(VLOOKUP($F278,DECLARATIONS!$C$5:$F$292,4,FALSE)),"",IF(VLOOKUP($F278,DECLARATIONS!$C$5:$F$292,4,FALSE)="","NOT DECLARED",VLOOKUP($F278,DECLARATIONS!$C$5:$F$292,4,FALSE)&amp;LEFT(VLOOKUP($F278,DECLARATIONS!$C$5:$H$292,6,FALSE))))</f>
        <v/>
      </c>
      <c r="F278" s="35"/>
      <c r="G278" s="36"/>
      <c r="H278" s="12" t="str">
        <f>IF(ISNA(VLOOKUP(F278,DECLARATIONS!C$5:D$292,2,FALSE)),"",IF(VLOOKUP(F278,DECLARATIONS!C$5:D$292,2,FALSE)="","NOT DECLARED",VLOOKUP(F278,DECLARATIONS!C$5:D$292,2,FALSE)))</f>
        <v/>
      </c>
      <c r="I278" s="2">
        <f>IF(LOWER(LEFT(G278,1))="n",1,VLOOKUP(G278,ScoringTable!E$2:I$95,5))</f>
        <v>0</v>
      </c>
    </row>
    <row r="279" spans="1:9" ht="13" customHeight="1">
      <c r="A279" s="134" t="s">
        <v>50</v>
      </c>
      <c r="B279" s="133" t="str">
        <f>IF(ISNA(VLOOKUP($F279,DECLARATIONS!C$5:D$292,2,FALSE)),"",IF(VLOOKUP($F279,DECLARATIONS!C$5:D$292,2,FALSE)="","NOT DECLARED",IF(ISNA(_xlfn.TEXTBEFORE(VLOOKUP($F279,DECLARATIONS!C$5:D$292,2,FALSE)," ")),VLOOKUP($F279,DECLARATIONS!C$5:D$292,2,FALSE),_xlfn.TEXTBEFORE(VLOOKUP($F279,DECLARATIONS!C$5:D$292,2,FALSE)," "))))</f>
        <v/>
      </c>
      <c r="C279" s="133" t="str">
        <f>IF(ISNA(VLOOKUP($F279,DECLARATIONS!C$5:D$292,2,FALSE)),"",IF(VLOOKUP($F279,DECLARATIONS!C$5:D$292,2,FALSE)="","NOT DECLARED",IF(ISNA(_xlfn.TEXTAFTER(VLOOKUP($F279,DECLARATIONS!C$5:D$292,2,FALSE)," ")),VLOOKUP($F279,DECLARATIONS!C$5:D$292,2,FALSE),_xlfn.TEXTAFTER(VLOOKUP($F279,DECLARATIONS!C$5:D$292,2,FALSE)," "))))</f>
        <v/>
      </c>
      <c r="D279" s="133" t="str">
        <f>IF(ISNA(VLOOKUP($F279,DECLARATIONS!$C$5:$G$292,5,FALSE)),"",IF(VLOOKUP($F279,DECLARATIONS!$C$5:$G$292,5,FALSE)="","NOT DECLARED",VLOOKUP($F279,DECLARATIONS!$C$5:$G$292,5,FALSE)))</f>
        <v/>
      </c>
      <c r="E279" s="133" t="str">
        <f>IF(ISNA(VLOOKUP($F279,DECLARATIONS!$C$5:$F$292,4,FALSE)),"",IF(VLOOKUP($F279,DECLARATIONS!$C$5:$F$292,4,FALSE)="","NOT DECLARED",VLOOKUP($F279,DECLARATIONS!$C$5:$F$292,4,FALSE)&amp;LEFT(VLOOKUP($F279,DECLARATIONS!$C$5:$H$292,6,FALSE))))</f>
        <v/>
      </c>
      <c r="F279" s="35"/>
      <c r="G279" s="36"/>
      <c r="H279" s="12" t="str">
        <f>IF(ISNA(VLOOKUP(F279,DECLARATIONS!C$5:D$292,2,FALSE)),"",IF(VLOOKUP(F279,DECLARATIONS!C$5:D$292,2,FALSE)="","NOT DECLARED",VLOOKUP(F279,DECLARATIONS!C$5:D$292,2,FALSE)))</f>
        <v/>
      </c>
      <c r="I279" s="2">
        <f>IF(LOWER(LEFT(G279,1))="n",1,VLOOKUP(G279,ScoringTable!E$2:I$95,5))</f>
        <v>0</v>
      </c>
    </row>
    <row r="280" spans="1:9" ht="13" customHeight="1">
      <c r="A280" s="134" t="s">
        <v>50</v>
      </c>
      <c r="B280" s="133" t="str">
        <f>IF(ISNA(VLOOKUP($F280,DECLARATIONS!C$5:D$292,2,FALSE)),"",IF(VLOOKUP($F280,DECLARATIONS!C$5:D$292,2,FALSE)="","NOT DECLARED",IF(ISNA(_xlfn.TEXTBEFORE(VLOOKUP($F280,DECLARATIONS!C$5:D$292,2,FALSE)," ")),VLOOKUP($F280,DECLARATIONS!C$5:D$292,2,FALSE),_xlfn.TEXTBEFORE(VLOOKUP($F280,DECLARATIONS!C$5:D$292,2,FALSE)," "))))</f>
        <v/>
      </c>
      <c r="C280" s="133" t="str">
        <f>IF(ISNA(VLOOKUP($F280,DECLARATIONS!C$5:D$292,2,FALSE)),"",IF(VLOOKUP($F280,DECLARATIONS!C$5:D$292,2,FALSE)="","NOT DECLARED",IF(ISNA(_xlfn.TEXTAFTER(VLOOKUP($F280,DECLARATIONS!C$5:D$292,2,FALSE)," ")),VLOOKUP($F280,DECLARATIONS!C$5:D$292,2,FALSE),_xlfn.TEXTAFTER(VLOOKUP($F280,DECLARATIONS!C$5:D$292,2,FALSE)," "))))</f>
        <v/>
      </c>
      <c r="D280" s="133" t="str">
        <f>IF(ISNA(VLOOKUP($F280,DECLARATIONS!$C$5:$G$292,5,FALSE)),"",IF(VLOOKUP($F280,DECLARATIONS!$C$5:$G$292,5,FALSE)="","NOT DECLARED",VLOOKUP($F280,DECLARATIONS!$C$5:$G$292,5,FALSE)))</f>
        <v/>
      </c>
      <c r="E280" s="133" t="str">
        <f>IF(ISNA(VLOOKUP($F280,DECLARATIONS!$C$5:$F$292,4,FALSE)),"",IF(VLOOKUP($F280,DECLARATIONS!$C$5:$F$292,4,FALSE)="","NOT DECLARED",VLOOKUP($F280,DECLARATIONS!$C$5:$F$292,4,FALSE)&amp;LEFT(VLOOKUP($F280,DECLARATIONS!$C$5:$H$292,6,FALSE))))</f>
        <v/>
      </c>
      <c r="F280" s="35"/>
      <c r="G280" s="36"/>
      <c r="H280" s="12" t="str">
        <f>IF(ISNA(VLOOKUP(F280,DECLARATIONS!C$5:D$292,2,FALSE)),"",IF(VLOOKUP(F280,DECLARATIONS!C$5:D$292,2,FALSE)="","NOT DECLARED",VLOOKUP(F280,DECLARATIONS!C$5:D$292,2,FALSE)))</f>
        <v/>
      </c>
      <c r="I280" s="2">
        <f>IF(LOWER(LEFT(G280,1))="n",1,VLOOKUP(G280,ScoringTable!E$2:I$95,5))</f>
        <v>0</v>
      </c>
    </row>
    <row r="281" spans="1:9" ht="13" customHeight="1">
      <c r="A281" s="134" t="s">
        <v>50</v>
      </c>
      <c r="B281" s="133" t="str">
        <f>IF(ISNA(VLOOKUP($F281,DECLARATIONS!C$5:D$292,2,FALSE)),"",IF(VLOOKUP($F281,DECLARATIONS!C$5:D$292,2,FALSE)="","NOT DECLARED",IF(ISNA(_xlfn.TEXTBEFORE(VLOOKUP($F281,DECLARATIONS!C$5:D$292,2,FALSE)," ")),VLOOKUP($F281,DECLARATIONS!C$5:D$292,2,FALSE),_xlfn.TEXTBEFORE(VLOOKUP($F281,DECLARATIONS!C$5:D$292,2,FALSE)," "))))</f>
        <v/>
      </c>
      <c r="C281" s="133" t="str">
        <f>IF(ISNA(VLOOKUP($F281,DECLARATIONS!C$5:D$292,2,FALSE)),"",IF(VLOOKUP($F281,DECLARATIONS!C$5:D$292,2,FALSE)="","NOT DECLARED",IF(ISNA(_xlfn.TEXTAFTER(VLOOKUP($F281,DECLARATIONS!C$5:D$292,2,FALSE)," ")),VLOOKUP($F281,DECLARATIONS!C$5:D$292,2,FALSE),_xlfn.TEXTAFTER(VLOOKUP($F281,DECLARATIONS!C$5:D$292,2,FALSE)," "))))</f>
        <v/>
      </c>
      <c r="D281" s="133" t="str">
        <f>IF(ISNA(VLOOKUP($F281,DECLARATIONS!$C$5:$G$292,5,FALSE)),"",IF(VLOOKUP($F281,DECLARATIONS!$C$5:$G$292,5,FALSE)="","NOT DECLARED",VLOOKUP($F281,DECLARATIONS!$C$5:$G$292,5,FALSE)))</f>
        <v/>
      </c>
      <c r="E281" s="133" t="str">
        <f>IF(ISNA(VLOOKUP($F281,DECLARATIONS!$C$5:$F$292,4,FALSE)),"",IF(VLOOKUP($F281,DECLARATIONS!$C$5:$F$292,4,FALSE)="","NOT DECLARED",VLOOKUP($F281,DECLARATIONS!$C$5:$F$292,4,FALSE)&amp;LEFT(VLOOKUP($F281,DECLARATIONS!$C$5:$H$292,6,FALSE))))</f>
        <v/>
      </c>
      <c r="F281" s="35"/>
      <c r="G281" s="36"/>
      <c r="H281" s="12" t="str">
        <f>IF(ISNA(VLOOKUP(F281,DECLARATIONS!C$5:D$292,2,FALSE)),"",IF(VLOOKUP(F281,DECLARATIONS!C$5:D$292,2,FALSE)="","NOT DECLARED",VLOOKUP(F281,DECLARATIONS!C$5:D$292,2,FALSE)))</f>
        <v/>
      </c>
      <c r="I281" s="2">
        <f>IF(LOWER(LEFT(G281,1))="n",1,VLOOKUP(G281,ScoringTable!E$2:I$95,5))</f>
        <v>0</v>
      </c>
    </row>
    <row r="282" spans="1:9" ht="13" customHeight="1">
      <c r="A282" s="134" t="s">
        <v>50</v>
      </c>
      <c r="B282" s="133" t="str">
        <f>IF(ISNA(VLOOKUP($F282,DECLARATIONS!C$5:D$292,2,FALSE)),"",IF(VLOOKUP($F282,DECLARATIONS!C$5:D$292,2,FALSE)="","NOT DECLARED",IF(ISNA(_xlfn.TEXTBEFORE(VLOOKUP($F282,DECLARATIONS!C$5:D$292,2,FALSE)," ")),VLOOKUP($F282,DECLARATIONS!C$5:D$292,2,FALSE),_xlfn.TEXTBEFORE(VLOOKUP($F282,DECLARATIONS!C$5:D$292,2,FALSE)," "))))</f>
        <v/>
      </c>
      <c r="C282" s="133" t="str">
        <f>IF(ISNA(VLOOKUP($F282,DECLARATIONS!C$5:D$292,2,FALSE)),"",IF(VLOOKUP($F282,DECLARATIONS!C$5:D$292,2,FALSE)="","NOT DECLARED",IF(ISNA(_xlfn.TEXTAFTER(VLOOKUP($F282,DECLARATIONS!C$5:D$292,2,FALSE)," ")),VLOOKUP($F282,DECLARATIONS!C$5:D$292,2,FALSE),_xlfn.TEXTAFTER(VLOOKUP($F282,DECLARATIONS!C$5:D$292,2,FALSE)," "))))</f>
        <v/>
      </c>
      <c r="D282" s="133" t="str">
        <f>IF(ISNA(VLOOKUP($F282,DECLARATIONS!$C$5:$G$292,5,FALSE)),"",IF(VLOOKUP($F282,DECLARATIONS!$C$5:$G$292,5,FALSE)="","NOT DECLARED",VLOOKUP($F282,DECLARATIONS!$C$5:$G$292,5,FALSE)))</f>
        <v/>
      </c>
      <c r="E282" s="133" t="str">
        <f>IF(ISNA(VLOOKUP($F282,DECLARATIONS!$C$5:$F$292,4,FALSE)),"",IF(VLOOKUP($F282,DECLARATIONS!$C$5:$F$292,4,FALSE)="","NOT DECLARED",VLOOKUP($F282,DECLARATIONS!$C$5:$F$292,4,FALSE)&amp;LEFT(VLOOKUP($F282,DECLARATIONS!$C$5:$H$292,6,FALSE))))</f>
        <v/>
      </c>
      <c r="F282" s="35"/>
      <c r="G282" s="36"/>
      <c r="H282" s="12" t="str">
        <f>IF(ISNA(VLOOKUP(F282,DECLARATIONS!C$5:D$292,2,FALSE)),"",IF(VLOOKUP(F282,DECLARATIONS!C$5:D$292,2,FALSE)="","NOT DECLARED",VLOOKUP(F282,DECLARATIONS!C$5:D$292,2,FALSE)))</f>
        <v/>
      </c>
      <c r="I282" s="2">
        <f>IF(LOWER(LEFT(G282,1))="n",1,VLOOKUP(G282,ScoringTable!E$2:I$95,5))</f>
        <v>0</v>
      </c>
    </row>
    <row r="283" spans="1:9" ht="13" customHeight="1">
      <c r="A283" s="134" t="s">
        <v>50</v>
      </c>
      <c r="B283" s="133" t="str">
        <f>IF(ISNA(VLOOKUP($F283,DECLARATIONS!C$5:D$292,2,FALSE)),"",IF(VLOOKUP($F283,DECLARATIONS!C$5:D$292,2,FALSE)="","NOT DECLARED",IF(ISNA(_xlfn.TEXTBEFORE(VLOOKUP($F283,DECLARATIONS!C$5:D$292,2,FALSE)," ")),VLOOKUP($F283,DECLARATIONS!C$5:D$292,2,FALSE),_xlfn.TEXTBEFORE(VLOOKUP($F283,DECLARATIONS!C$5:D$292,2,FALSE)," "))))</f>
        <v/>
      </c>
      <c r="C283" s="133" t="str">
        <f>IF(ISNA(VLOOKUP($F283,DECLARATIONS!C$5:D$292,2,FALSE)),"",IF(VLOOKUP($F283,DECLARATIONS!C$5:D$292,2,FALSE)="","NOT DECLARED",IF(ISNA(_xlfn.TEXTAFTER(VLOOKUP($F283,DECLARATIONS!C$5:D$292,2,FALSE)," ")),VLOOKUP($F283,DECLARATIONS!C$5:D$292,2,FALSE),_xlfn.TEXTAFTER(VLOOKUP($F283,DECLARATIONS!C$5:D$292,2,FALSE)," "))))</f>
        <v/>
      </c>
      <c r="D283" s="133" t="str">
        <f>IF(ISNA(VLOOKUP($F283,DECLARATIONS!$C$5:$G$292,5,FALSE)),"",IF(VLOOKUP($F283,DECLARATIONS!$C$5:$G$292,5,FALSE)="","NOT DECLARED",VLOOKUP($F283,DECLARATIONS!$C$5:$G$292,5,FALSE)))</f>
        <v/>
      </c>
      <c r="E283" s="133" t="str">
        <f>IF(ISNA(VLOOKUP($F283,DECLARATIONS!$C$5:$F$292,4,FALSE)),"",IF(VLOOKUP($F283,DECLARATIONS!$C$5:$F$292,4,FALSE)="","NOT DECLARED",VLOOKUP($F283,DECLARATIONS!$C$5:$F$292,4,FALSE)&amp;LEFT(VLOOKUP($F283,DECLARATIONS!$C$5:$H$292,6,FALSE))))</f>
        <v/>
      </c>
      <c r="F283" s="35"/>
      <c r="G283" s="36"/>
      <c r="H283" s="12" t="str">
        <f>IF(ISNA(VLOOKUP(F283,DECLARATIONS!C$5:D$292,2,FALSE)),"",IF(VLOOKUP(F283,DECLARATIONS!C$5:D$292,2,FALSE)="","NOT DECLARED",VLOOKUP(F283,DECLARATIONS!C$5:D$292,2,FALSE)))</f>
        <v/>
      </c>
      <c r="I283" s="2">
        <f>IF(LOWER(LEFT(G283,1))="n",1,VLOOKUP(G283,ScoringTable!E$2:I$95,5))</f>
        <v>0</v>
      </c>
    </row>
    <row r="284" spans="1:9" ht="13" customHeight="1">
      <c r="A284" s="134" t="s">
        <v>50</v>
      </c>
      <c r="B284" s="133" t="str">
        <f>IF(ISNA(VLOOKUP($F284,DECLARATIONS!C$5:D$292,2,FALSE)),"",IF(VLOOKUP($F284,DECLARATIONS!C$5:D$292,2,FALSE)="","NOT DECLARED",IF(ISNA(_xlfn.TEXTBEFORE(VLOOKUP($F284,DECLARATIONS!C$5:D$292,2,FALSE)," ")),VLOOKUP($F284,DECLARATIONS!C$5:D$292,2,FALSE),_xlfn.TEXTBEFORE(VLOOKUP($F284,DECLARATIONS!C$5:D$292,2,FALSE)," "))))</f>
        <v/>
      </c>
      <c r="C284" s="133" t="str">
        <f>IF(ISNA(VLOOKUP($F284,DECLARATIONS!C$5:D$292,2,FALSE)),"",IF(VLOOKUP($F284,DECLARATIONS!C$5:D$292,2,FALSE)="","NOT DECLARED",IF(ISNA(_xlfn.TEXTAFTER(VLOOKUP($F284,DECLARATIONS!C$5:D$292,2,FALSE)," ")),VLOOKUP($F284,DECLARATIONS!C$5:D$292,2,FALSE),_xlfn.TEXTAFTER(VLOOKUP($F284,DECLARATIONS!C$5:D$292,2,FALSE)," "))))</f>
        <v/>
      </c>
      <c r="D284" s="133" t="str">
        <f>IF(ISNA(VLOOKUP($F284,DECLARATIONS!$C$5:$G$292,5,FALSE)),"",IF(VLOOKUP($F284,DECLARATIONS!$C$5:$G$292,5,FALSE)="","NOT DECLARED",VLOOKUP($F284,DECLARATIONS!$C$5:$G$292,5,FALSE)))</f>
        <v/>
      </c>
      <c r="E284" s="133" t="str">
        <f>IF(ISNA(VLOOKUP($F284,DECLARATIONS!$C$5:$F$292,4,FALSE)),"",IF(VLOOKUP($F284,DECLARATIONS!$C$5:$F$292,4,FALSE)="","NOT DECLARED",VLOOKUP($F284,DECLARATIONS!$C$5:$F$292,4,FALSE)&amp;LEFT(VLOOKUP($F284,DECLARATIONS!$C$5:$H$292,6,FALSE))))</f>
        <v/>
      </c>
      <c r="F284" s="35"/>
      <c r="G284" s="36"/>
      <c r="H284" s="12" t="str">
        <f>IF(ISNA(VLOOKUP(F284,DECLARATIONS!C$5:D$292,2,FALSE)),"",IF(VLOOKUP(F284,DECLARATIONS!C$5:D$292,2,FALSE)="","NOT DECLARED",VLOOKUP(F284,DECLARATIONS!C$5:D$292,2,FALSE)))</f>
        <v/>
      </c>
      <c r="I284" s="2">
        <f>IF(LOWER(LEFT(G284,1))="n",1,VLOOKUP(G284,ScoringTable!E$2:I$95,5))</f>
        <v>0</v>
      </c>
    </row>
    <row r="285" spans="1:9" ht="13" customHeight="1">
      <c r="A285" s="134" t="s">
        <v>50</v>
      </c>
      <c r="B285" s="133" t="str">
        <f>IF(ISNA(VLOOKUP($F285,DECLARATIONS!C$5:D$292,2,FALSE)),"",IF(VLOOKUP($F285,DECLARATIONS!C$5:D$292,2,FALSE)="","NOT DECLARED",IF(ISNA(_xlfn.TEXTBEFORE(VLOOKUP($F285,DECLARATIONS!C$5:D$292,2,FALSE)," ")),VLOOKUP($F285,DECLARATIONS!C$5:D$292,2,FALSE),_xlfn.TEXTBEFORE(VLOOKUP($F285,DECLARATIONS!C$5:D$292,2,FALSE)," "))))</f>
        <v/>
      </c>
      <c r="C285" s="133" t="str">
        <f>IF(ISNA(VLOOKUP($F285,DECLARATIONS!C$5:D$292,2,FALSE)),"",IF(VLOOKUP($F285,DECLARATIONS!C$5:D$292,2,FALSE)="","NOT DECLARED",IF(ISNA(_xlfn.TEXTAFTER(VLOOKUP($F285,DECLARATIONS!C$5:D$292,2,FALSE)," ")),VLOOKUP($F285,DECLARATIONS!C$5:D$292,2,FALSE),_xlfn.TEXTAFTER(VLOOKUP($F285,DECLARATIONS!C$5:D$292,2,FALSE)," "))))</f>
        <v/>
      </c>
      <c r="D285" s="133" t="str">
        <f>IF(ISNA(VLOOKUP($F285,DECLARATIONS!$C$5:$G$292,5,FALSE)),"",IF(VLOOKUP($F285,DECLARATIONS!$C$5:$G$292,5,FALSE)="","NOT DECLARED",VLOOKUP($F285,DECLARATIONS!$C$5:$G$292,5,FALSE)))</f>
        <v/>
      </c>
      <c r="E285" s="133" t="str">
        <f>IF(ISNA(VLOOKUP($F285,DECLARATIONS!$C$5:$F$292,4,FALSE)),"",IF(VLOOKUP($F285,DECLARATIONS!$C$5:$F$292,4,FALSE)="","NOT DECLARED",VLOOKUP($F285,DECLARATIONS!$C$5:$F$292,4,FALSE)&amp;LEFT(VLOOKUP($F285,DECLARATIONS!$C$5:$H$292,6,FALSE))))</f>
        <v/>
      </c>
      <c r="F285" s="35"/>
      <c r="G285" s="36"/>
      <c r="H285" s="12" t="str">
        <f>IF(ISNA(VLOOKUP(F285,DECLARATIONS!C$5:D$292,2,FALSE)),"",IF(VLOOKUP(F285,DECLARATIONS!C$5:D$292,2,FALSE)="","NOT DECLARED",VLOOKUP(F285,DECLARATIONS!C$5:D$292,2,FALSE)))</f>
        <v/>
      </c>
      <c r="I285" s="2">
        <f>IF(LOWER(LEFT(G285,1))="n",1,VLOOKUP(G285,ScoringTable!E$2:I$95,5))</f>
        <v>0</v>
      </c>
    </row>
    <row r="286" spans="1:9" ht="13" customHeight="1">
      <c r="A286" s="134" t="s">
        <v>50</v>
      </c>
      <c r="B286" s="133" t="str">
        <f>IF(ISNA(VLOOKUP($F286,DECLARATIONS!C$5:D$292,2,FALSE)),"",IF(VLOOKUP($F286,DECLARATIONS!C$5:D$292,2,FALSE)="","NOT DECLARED",IF(ISNA(_xlfn.TEXTBEFORE(VLOOKUP($F286,DECLARATIONS!C$5:D$292,2,FALSE)," ")),VLOOKUP($F286,DECLARATIONS!C$5:D$292,2,FALSE),_xlfn.TEXTBEFORE(VLOOKUP($F286,DECLARATIONS!C$5:D$292,2,FALSE)," "))))</f>
        <v/>
      </c>
      <c r="C286" s="133" t="str">
        <f>IF(ISNA(VLOOKUP($F286,DECLARATIONS!C$5:D$292,2,FALSE)),"",IF(VLOOKUP($F286,DECLARATIONS!C$5:D$292,2,FALSE)="","NOT DECLARED",IF(ISNA(_xlfn.TEXTAFTER(VLOOKUP($F286,DECLARATIONS!C$5:D$292,2,FALSE)," ")),VLOOKUP($F286,DECLARATIONS!C$5:D$292,2,FALSE),_xlfn.TEXTAFTER(VLOOKUP($F286,DECLARATIONS!C$5:D$292,2,FALSE)," "))))</f>
        <v/>
      </c>
      <c r="D286" s="133" t="str">
        <f>IF(ISNA(VLOOKUP($F286,DECLARATIONS!$C$5:$G$292,5,FALSE)),"",IF(VLOOKUP($F286,DECLARATIONS!$C$5:$G$292,5,FALSE)="","NOT DECLARED",VLOOKUP($F286,DECLARATIONS!$C$5:$G$292,5,FALSE)))</f>
        <v/>
      </c>
      <c r="E286" s="133" t="str">
        <f>IF(ISNA(VLOOKUP($F286,DECLARATIONS!$C$5:$F$292,4,FALSE)),"",IF(VLOOKUP($F286,DECLARATIONS!$C$5:$F$292,4,FALSE)="","NOT DECLARED",VLOOKUP($F286,DECLARATIONS!$C$5:$F$292,4,FALSE)&amp;LEFT(VLOOKUP($F286,DECLARATIONS!$C$5:$H$292,6,FALSE))))</f>
        <v/>
      </c>
      <c r="F286" s="35"/>
      <c r="G286" s="36"/>
      <c r="H286" s="12" t="str">
        <f>IF(ISNA(VLOOKUP(F286,DECLARATIONS!C$5:D$292,2,FALSE)),"",IF(VLOOKUP(F286,DECLARATIONS!C$5:D$292,2,FALSE)="","NOT DECLARED",VLOOKUP(F286,DECLARATIONS!C$5:D$292,2,FALSE)))</f>
        <v/>
      </c>
      <c r="I286" s="2">
        <f>IF(LOWER(LEFT(G286,1))="n",1,VLOOKUP(G286,ScoringTable!E$2:I$95,5))</f>
        <v>0</v>
      </c>
    </row>
    <row r="287" spans="1:9" ht="13" customHeight="1">
      <c r="A287" s="134" t="s">
        <v>50</v>
      </c>
      <c r="B287" s="133" t="str">
        <f>IF(ISNA(VLOOKUP($F287,DECLARATIONS!C$5:D$292,2,FALSE)),"",IF(VLOOKUP($F287,DECLARATIONS!C$5:D$292,2,FALSE)="","NOT DECLARED",IF(ISNA(_xlfn.TEXTBEFORE(VLOOKUP($F287,DECLARATIONS!C$5:D$292,2,FALSE)," ")),VLOOKUP($F287,DECLARATIONS!C$5:D$292,2,FALSE),_xlfn.TEXTBEFORE(VLOOKUP($F287,DECLARATIONS!C$5:D$292,2,FALSE)," "))))</f>
        <v/>
      </c>
      <c r="C287" s="133" t="str">
        <f>IF(ISNA(VLOOKUP($F287,DECLARATIONS!C$5:D$292,2,FALSE)),"",IF(VLOOKUP($F287,DECLARATIONS!C$5:D$292,2,FALSE)="","NOT DECLARED",IF(ISNA(_xlfn.TEXTAFTER(VLOOKUP($F287,DECLARATIONS!C$5:D$292,2,FALSE)," ")),VLOOKUP($F287,DECLARATIONS!C$5:D$292,2,FALSE),_xlfn.TEXTAFTER(VLOOKUP($F287,DECLARATIONS!C$5:D$292,2,FALSE)," "))))</f>
        <v/>
      </c>
      <c r="D287" s="133" t="str">
        <f>IF(ISNA(VLOOKUP($F287,DECLARATIONS!$C$5:$G$292,5,FALSE)),"",IF(VLOOKUP($F287,DECLARATIONS!$C$5:$G$292,5,FALSE)="","NOT DECLARED",VLOOKUP($F287,DECLARATIONS!$C$5:$G$292,5,FALSE)))</f>
        <v/>
      </c>
      <c r="E287" s="133" t="str">
        <f>IF(ISNA(VLOOKUP($F287,DECLARATIONS!$C$5:$F$292,4,FALSE)),"",IF(VLOOKUP($F287,DECLARATIONS!$C$5:$F$292,4,FALSE)="","NOT DECLARED",VLOOKUP($F287,DECLARATIONS!$C$5:$F$292,4,FALSE)&amp;LEFT(VLOOKUP($F287,DECLARATIONS!$C$5:$H$292,6,FALSE))))</f>
        <v/>
      </c>
      <c r="F287" s="35"/>
      <c r="G287" s="36"/>
      <c r="H287" s="12" t="str">
        <f>IF(ISNA(VLOOKUP(F287,DECLARATIONS!C$5:D$292,2,FALSE)),"",IF(VLOOKUP(F287,DECLARATIONS!C$5:D$292,2,FALSE)="","NOT DECLARED",VLOOKUP(F287,DECLARATIONS!C$5:D$292,2,FALSE)))</f>
        <v/>
      </c>
      <c r="I287" s="2">
        <f>IF(LOWER(LEFT(G287,1))="n",1,VLOOKUP(G287,ScoringTable!E$2:I$95,5))</f>
        <v>0</v>
      </c>
    </row>
    <row r="288" spans="1:9" ht="13" customHeight="1">
      <c r="A288" s="134" t="s">
        <v>50</v>
      </c>
      <c r="B288" s="133" t="str">
        <f>IF(ISNA(VLOOKUP($F288,DECLARATIONS!C$5:D$292,2,FALSE)),"",IF(VLOOKUP($F288,DECLARATIONS!C$5:D$292,2,FALSE)="","NOT DECLARED",IF(ISNA(_xlfn.TEXTBEFORE(VLOOKUP($F288,DECLARATIONS!C$5:D$292,2,FALSE)," ")),VLOOKUP($F288,DECLARATIONS!C$5:D$292,2,FALSE),_xlfn.TEXTBEFORE(VLOOKUP($F288,DECLARATIONS!C$5:D$292,2,FALSE)," "))))</f>
        <v/>
      </c>
      <c r="C288" s="133" t="str">
        <f>IF(ISNA(VLOOKUP($F288,DECLARATIONS!C$5:D$292,2,FALSE)),"",IF(VLOOKUP($F288,DECLARATIONS!C$5:D$292,2,FALSE)="","NOT DECLARED",IF(ISNA(_xlfn.TEXTAFTER(VLOOKUP($F288,DECLARATIONS!C$5:D$292,2,FALSE)," ")),VLOOKUP($F288,DECLARATIONS!C$5:D$292,2,FALSE),_xlfn.TEXTAFTER(VLOOKUP($F288,DECLARATIONS!C$5:D$292,2,FALSE)," "))))</f>
        <v/>
      </c>
      <c r="D288" s="133" t="str">
        <f>IF(ISNA(VLOOKUP($F288,DECLARATIONS!$C$5:$G$292,5,FALSE)),"",IF(VLOOKUP($F288,DECLARATIONS!$C$5:$G$292,5,FALSE)="","NOT DECLARED",VLOOKUP($F288,DECLARATIONS!$C$5:$G$292,5,FALSE)))</f>
        <v/>
      </c>
      <c r="E288" s="133" t="str">
        <f>IF(ISNA(VLOOKUP($F288,DECLARATIONS!$C$5:$F$292,4,FALSE)),"",IF(VLOOKUP($F288,DECLARATIONS!$C$5:$F$292,4,FALSE)="","NOT DECLARED",VLOOKUP($F288,DECLARATIONS!$C$5:$F$292,4,FALSE)&amp;LEFT(VLOOKUP($F288,DECLARATIONS!$C$5:$H$292,6,FALSE))))</f>
        <v/>
      </c>
      <c r="F288" s="35"/>
      <c r="G288" s="36"/>
      <c r="H288" s="12" t="str">
        <f>IF(ISNA(VLOOKUP(F288,DECLARATIONS!C$5:D$292,2,FALSE)),"",IF(VLOOKUP(F288,DECLARATIONS!C$5:D$292,2,FALSE)="","NOT DECLARED",VLOOKUP(F288,DECLARATIONS!C$5:D$292,2,FALSE)))</f>
        <v/>
      </c>
      <c r="I288" s="2">
        <f>IF(LOWER(LEFT(G288,1))="n",1,VLOOKUP(G288,ScoringTable!E$2:I$95,5))</f>
        <v>0</v>
      </c>
    </row>
    <row r="289" spans="1:9" ht="13" customHeight="1">
      <c r="A289" s="134" t="s">
        <v>50</v>
      </c>
      <c r="B289" s="133" t="str">
        <f>IF(ISNA(VLOOKUP($F289,DECLARATIONS!C$5:D$292,2,FALSE)),"",IF(VLOOKUP($F289,DECLARATIONS!C$5:D$292,2,FALSE)="","NOT DECLARED",IF(ISNA(_xlfn.TEXTBEFORE(VLOOKUP($F289,DECLARATIONS!C$5:D$292,2,FALSE)," ")),VLOOKUP($F289,DECLARATIONS!C$5:D$292,2,FALSE),_xlfn.TEXTBEFORE(VLOOKUP($F289,DECLARATIONS!C$5:D$292,2,FALSE)," "))))</f>
        <v/>
      </c>
      <c r="C289" s="133" t="str">
        <f>IF(ISNA(VLOOKUP($F289,DECLARATIONS!C$5:D$292,2,FALSE)),"",IF(VLOOKUP($F289,DECLARATIONS!C$5:D$292,2,FALSE)="","NOT DECLARED",IF(ISNA(_xlfn.TEXTAFTER(VLOOKUP($F289,DECLARATIONS!C$5:D$292,2,FALSE)," ")),VLOOKUP($F289,DECLARATIONS!C$5:D$292,2,FALSE),_xlfn.TEXTAFTER(VLOOKUP($F289,DECLARATIONS!C$5:D$292,2,FALSE)," "))))</f>
        <v/>
      </c>
      <c r="D289" s="133" t="str">
        <f>IF(ISNA(VLOOKUP($F289,DECLARATIONS!$C$5:$G$292,5,FALSE)),"",IF(VLOOKUP($F289,DECLARATIONS!$C$5:$G$292,5,FALSE)="","NOT DECLARED",VLOOKUP($F289,DECLARATIONS!$C$5:$G$292,5,FALSE)))</f>
        <v/>
      </c>
      <c r="E289" s="133" t="str">
        <f>IF(ISNA(VLOOKUP($F289,DECLARATIONS!$C$5:$F$292,4,FALSE)),"",IF(VLOOKUP($F289,DECLARATIONS!$C$5:$F$292,4,FALSE)="","NOT DECLARED",VLOOKUP($F289,DECLARATIONS!$C$5:$F$292,4,FALSE)&amp;LEFT(VLOOKUP($F289,DECLARATIONS!$C$5:$H$292,6,FALSE))))</f>
        <v/>
      </c>
      <c r="F289" s="35"/>
      <c r="G289" s="36"/>
      <c r="H289" s="12" t="str">
        <f>IF(ISNA(VLOOKUP(F289,DECLARATIONS!C$5:D$292,2,FALSE)),"",IF(VLOOKUP(F289,DECLARATIONS!C$5:D$292,2,FALSE)="","NOT DECLARED",VLOOKUP(F289,DECLARATIONS!C$5:D$292,2,FALSE)))</f>
        <v/>
      </c>
      <c r="I289" s="2">
        <f>IF(LOWER(LEFT(G289,1))="n",1,VLOOKUP(G289,ScoringTable!E$2:I$95,5))</f>
        <v>0</v>
      </c>
    </row>
    <row r="290" spans="1:9" ht="13" customHeight="1">
      <c r="A290" s="134" t="s">
        <v>50</v>
      </c>
      <c r="B290" s="133" t="str">
        <f>IF(ISNA(VLOOKUP($F290,DECLARATIONS!C$5:D$292,2,FALSE)),"",IF(VLOOKUP($F290,DECLARATIONS!C$5:D$292,2,FALSE)="","NOT DECLARED",IF(ISNA(_xlfn.TEXTBEFORE(VLOOKUP($F290,DECLARATIONS!C$5:D$292,2,FALSE)," ")),VLOOKUP($F290,DECLARATIONS!C$5:D$292,2,FALSE),_xlfn.TEXTBEFORE(VLOOKUP($F290,DECLARATIONS!C$5:D$292,2,FALSE)," "))))</f>
        <v/>
      </c>
      <c r="C290" s="133" t="str">
        <f>IF(ISNA(VLOOKUP($F290,DECLARATIONS!C$5:D$292,2,FALSE)),"",IF(VLOOKUP($F290,DECLARATIONS!C$5:D$292,2,FALSE)="","NOT DECLARED",IF(ISNA(_xlfn.TEXTAFTER(VLOOKUP($F290,DECLARATIONS!C$5:D$292,2,FALSE)," ")),VLOOKUP($F290,DECLARATIONS!C$5:D$292,2,FALSE),_xlfn.TEXTAFTER(VLOOKUP($F290,DECLARATIONS!C$5:D$292,2,FALSE)," "))))</f>
        <v/>
      </c>
      <c r="D290" s="133" t="str">
        <f>IF(ISNA(VLOOKUP($F290,DECLARATIONS!$C$5:$G$292,5,FALSE)),"",IF(VLOOKUP($F290,DECLARATIONS!$C$5:$G$292,5,FALSE)="","NOT DECLARED",VLOOKUP($F290,DECLARATIONS!$C$5:$G$292,5,FALSE)))</f>
        <v/>
      </c>
      <c r="E290" s="133" t="str">
        <f>IF(ISNA(VLOOKUP($F290,DECLARATIONS!$C$5:$F$292,4,FALSE)),"",IF(VLOOKUP($F290,DECLARATIONS!$C$5:$F$292,4,FALSE)="","NOT DECLARED",VLOOKUP($F290,DECLARATIONS!$C$5:$F$292,4,FALSE)&amp;LEFT(VLOOKUP($F290,DECLARATIONS!$C$5:$H$292,6,FALSE))))</f>
        <v/>
      </c>
      <c r="F290" s="35"/>
      <c r="G290" s="36"/>
      <c r="H290" s="12" t="str">
        <f>IF(ISNA(VLOOKUP(F290,DECLARATIONS!C$5:D$292,2,FALSE)),"",IF(VLOOKUP(F290,DECLARATIONS!C$5:D$292,2,FALSE)="","NOT DECLARED",VLOOKUP(F290,DECLARATIONS!C$5:D$292,2,FALSE)))</f>
        <v/>
      </c>
      <c r="I290" s="2">
        <f>IF(LOWER(LEFT(G290,1))="n",1,VLOOKUP(G290,ScoringTable!E$2:I$95,5))</f>
        <v>0</v>
      </c>
    </row>
    <row r="291" spans="1:9" ht="13" customHeight="1">
      <c r="A291" s="134" t="s">
        <v>50</v>
      </c>
      <c r="B291" s="133" t="str">
        <f>IF(ISNA(VLOOKUP($F291,DECLARATIONS!C$5:D$292,2,FALSE)),"",IF(VLOOKUP($F291,DECLARATIONS!C$5:D$292,2,FALSE)="","NOT DECLARED",IF(ISNA(_xlfn.TEXTBEFORE(VLOOKUP($F291,DECLARATIONS!C$5:D$292,2,FALSE)," ")),VLOOKUP($F291,DECLARATIONS!C$5:D$292,2,FALSE),_xlfn.TEXTBEFORE(VLOOKUP($F291,DECLARATIONS!C$5:D$292,2,FALSE)," "))))</f>
        <v/>
      </c>
      <c r="C291" s="133" t="str">
        <f>IF(ISNA(VLOOKUP($F291,DECLARATIONS!C$5:D$292,2,FALSE)),"",IF(VLOOKUP($F291,DECLARATIONS!C$5:D$292,2,FALSE)="","NOT DECLARED",IF(ISNA(_xlfn.TEXTAFTER(VLOOKUP($F291,DECLARATIONS!C$5:D$292,2,FALSE)," ")),VLOOKUP($F291,DECLARATIONS!C$5:D$292,2,FALSE),_xlfn.TEXTAFTER(VLOOKUP($F291,DECLARATIONS!C$5:D$292,2,FALSE)," "))))</f>
        <v/>
      </c>
      <c r="D291" s="133" t="str">
        <f>IF(ISNA(VLOOKUP($F291,DECLARATIONS!$C$5:$G$292,5,FALSE)),"",IF(VLOOKUP($F291,DECLARATIONS!$C$5:$G$292,5,FALSE)="","NOT DECLARED",VLOOKUP($F291,DECLARATIONS!$C$5:$G$292,5,FALSE)))</f>
        <v/>
      </c>
      <c r="E291" s="133" t="str">
        <f>IF(ISNA(VLOOKUP($F291,DECLARATIONS!$C$5:$F$292,4,FALSE)),"",IF(VLOOKUP($F291,DECLARATIONS!$C$5:$F$292,4,FALSE)="","NOT DECLARED",VLOOKUP($F291,DECLARATIONS!$C$5:$F$292,4,FALSE)&amp;LEFT(VLOOKUP($F291,DECLARATIONS!$C$5:$H$292,6,FALSE))))</f>
        <v/>
      </c>
      <c r="F291" s="35"/>
      <c r="G291" s="36"/>
      <c r="H291" s="12" t="str">
        <f>IF(ISNA(VLOOKUP(F291,DECLARATIONS!C$5:D$292,2,FALSE)),"",IF(VLOOKUP(F291,DECLARATIONS!C$5:D$292,2,FALSE)="","NOT DECLARED",VLOOKUP(F291,DECLARATIONS!C$5:D$292,2,FALSE)))</f>
        <v/>
      </c>
      <c r="I291" s="2">
        <f>IF(LOWER(LEFT(G291,1))="n",1,VLOOKUP(G291,ScoringTable!E$2:I$95,5))</f>
        <v>0</v>
      </c>
    </row>
    <row r="292" spans="1:9" ht="13" customHeight="1">
      <c r="A292" s="134" t="s">
        <v>50</v>
      </c>
      <c r="B292" s="133" t="str">
        <f>IF(ISNA(VLOOKUP($F292,DECLARATIONS!C$5:D$292,2,FALSE)),"",IF(VLOOKUP($F292,DECLARATIONS!C$5:D$292,2,FALSE)="","NOT DECLARED",IF(ISNA(_xlfn.TEXTBEFORE(VLOOKUP($F292,DECLARATIONS!C$5:D$292,2,FALSE)," ")),VLOOKUP($F292,DECLARATIONS!C$5:D$292,2,FALSE),_xlfn.TEXTBEFORE(VLOOKUP($F292,DECLARATIONS!C$5:D$292,2,FALSE)," "))))</f>
        <v/>
      </c>
      <c r="C292" s="133" t="str">
        <f>IF(ISNA(VLOOKUP($F292,DECLARATIONS!C$5:D$292,2,FALSE)),"",IF(VLOOKUP($F292,DECLARATIONS!C$5:D$292,2,FALSE)="","NOT DECLARED",IF(ISNA(_xlfn.TEXTAFTER(VLOOKUP($F292,DECLARATIONS!C$5:D$292,2,FALSE)," ")),VLOOKUP($F292,DECLARATIONS!C$5:D$292,2,FALSE),_xlfn.TEXTAFTER(VLOOKUP($F292,DECLARATIONS!C$5:D$292,2,FALSE)," "))))</f>
        <v/>
      </c>
      <c r="D292" s="133" t="str">
        <f>IF(ISNA(VLOOKUP($F292,DECLARATIONS!$C$5:$G$292,5,FALSE)),"",IF(VLOOKUP($F292,DECLARATIONS!$C$5:$G$292,5,FALSE)="","NOT DECLARED",VLOOKUP($F292,DECLARATIONS!$C$5:$G$292,5,FALSE)))</f>
        <v/>
      </c>
      <c r="E292" s="133" t="str">
        <f>IF(ISNA(VLOOKUP($F292,DECLARATIONS!$C$5:$F$292,4,FALSE)),"",IF(VLOOKUP($F292,DECLARATIONS!$C$5:$F$292,4,FALSE)="","NOT DECLARED",VLOOKUP($F292,DECLARATIONS!$C$5:$F$292,4,FALSE)&amp;LEFT(VLOOKUP($F292,DECLARATIONS!$C$5:$H$292,6,FALSE))))</f>
        <v/>
      </c>
      <c r="F292" s="35"/>
      <c r="G292" s="36"/>
      <c r="H292" s="12" t="str">
        <f>IF(ISNA(VLOOKUP(F292,DECLARATIONS!C$5:D$292,2,FALSE)),"",IF(VLOOKUP(F292,DECLARATIONS!C$5:D$292,2,FALSE)="","NOT DECLARED",VLOOKUP(F292,DECLARATIONS!C$5:D$292,2,FALSE)))</f>
        <v/>
      </c>
      <c r="I292" s="2">
        <f>IF(LOWER(LEFT(G292,1))="n",1,VLOOKUP(G292,ScoringTable!E$2:I$95,5))</f>
        <v>0</v>
      </c>
    </row>
    <row r="293" spans="1:9" ht="13" customHeight="1">
      <c r="A293" s="134" t="s">
        <v>50</v>
      </c>
      <c r="B293" s="133" t="str">
        <f>IF(ISNA(VLOOKUP($F293,DECLARATIONS!C$5:D$292,2,FALSE)),"",IF(VLOOKUP($F293,DECLARATIONS!C$5:D$292,2,FALSE)="","NOT DECLARED",IF(ISNA(_xlfn.TEXTBEFORE(VLOOKUP($F293,DECLARATIONS!C$5:D$292,2,FALSE)," ")),VLOOKUP($F293,DECLARATIONS!C$5:D$292,2,FALSE),_xlfn.TEXTBEFORE(VLOOKUP($F293,DECLARATIONS!C$5:D$292,2,FALSE)," "))))</f>
        <v/>
      </c>
      <c r="C293" s="133" t="str">
        <f>IF(ISNA(VLOOKUP($F293,DECLARATIONS!C$5:D$292,2,FALSE)),"",IF(VLOOKUP($F293,DECLARATIONS!C$5:D$292,2,FALSE)="","NOT DECLARED",IF(ISNA(_xlfn.TEXTAFTER(VLOOKUP($F293,DECLARATIONS!C$5:D$292,2,FALSE)," ")),VLOOKUP($F293,DECLARATIONS!C$5:D$292,2,FALSE),_xlfn.TEXTAFTER(VLOOKUP($F293,DECLARATIONS!C$5:D$292,2,FALSE)," "))))</f>
        <v/>
      </c>
      <c r="D293" s="133" t="str">
        <f>IF(ISNA(VLOOKUP($F293,DECLARATIONS!$C$5:$G$292,5,FALSE)),"",IF(VLOOKUP($F293,DECLARATIONS!$C$5:$G$292,5,FALSE)="","NOT DECLARED",VLOOKUP($F293,DECLARATIONS!$C$5:$G$292,5,FALSE)))</f>
        <v/>
      </c>
      <c r="E293" s="133" t="str">
        <f>IF(ISNA(VLOOKUP($F293,DECLARATIONS!$C$5:$F$292,4,FALSE)),"",IF(VLOOKUP($F293,DECLARATIONS!$C$5:$F$292,4,FALSE)="","NOT DECLARED",VLOOKUP($F293,DECLARATIONS!$C$5:$F$292,4,FALSE)&amp;LEFT(VLOOKUP($F293,DECLARATIONS!$C$5:$H$292,6,FALSE))))</f>
        <v/>
      </c>
      <c r="F293" s="35"/>
      <c r="G293" s="36"/>
      <c r="H293" s="12" t="str">
        <f>IF(ISNA(VLOOKUP(F293,DECLARATIONS!C$5:D$292,2,FALSE)),"",IF(VLOOKUP(F293,DECLARATIONS!C$5:D$292,2,FALSE)="","NOT DECLARED",VLOOKUP(F293,DECLARATIONS!C$5:D$292,2,FALSE)))</f>
        <v/>
      </c>
      <c r="I293" s="2">
        <f>IF(LOWER(LEFT(G293,1))="n",1,VLOOKUP(G293,ScoringTable!E$2:I$95,5))</f>
        <v>0</v>
      </c>
    </row>
  </sheetData>
  <sheetProtection sheet="1" objects="1" scenarios="1"/>
  <mergeCells count="6">
    <mergeCell ref="A1:D1"/>
    <mergeCell ref="F1:G1"/>
    <mergeCell ref="H1:I1"/>
    <mergeCell ref="A2:D2"/>
    <mergeCell ref="F2:G2"/>
    <mergeCell ref="H2:I2"/>
  </mergeCells>
  <phoneticPr fontId="5" type="noConversion"/>
  <conditionalFormatting sqref="F1:F1048576">
    <cfRule type="duplicateValues" dxfId="8" priority="2"/>
  </conditionalFormatting>
  <pageMargins left="0.75" right="0.75" top="1" bottom="1" header="0.5" footer="0.5"/>
  <pageSetup paperSize="9" orientation="portrait" horizontalDpi="0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MATCH DETAILS</vt:lpstr>
      <vt:lpstr>DECLARATIONS</vt:lpstr>
      <vt:lpstr>BlockAllocations</vt:lpstr>
      <vt:lpstr>FieldCards</vt:lpstr>
      <vt:lpstr>Timetable</vt:lpstr>
      <vt:lpstr>75m</vt:lpstr>
      <vt:lpstr>600m</vt:lpstr>
      <vt:lpstr>LongJump</vt:lpstr>
      <vt:lpstr>Vortex</vt:lpstr>
      <vt:lpstr>Relay</vt:lpstr>
      <vt:lpstr>QKResults</vt:lpstr>
      <vt:lpstr>Data</vt:lpstr>
      <vt:lpstr>ScoringTable</vt:lpstr>
      <vt:lpstr>'600m'!Print_Area</vt:lpstr>
      <vt:lpstr>FieldCards!Print_Area</vt:lpstr>
      <vt:lpstr>LongJump!Print_Area</vt:lpstr>
      <vt:lpstr>QKResults!Print_Area</vt:lpstr>
      <vt:lpstr>Timetable!Print_Area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OTFL QuadKids Scoring System</dc:title>
  <dc:subject/>
  <dc:creator>Annalise Dobson</dc:creator>
  <cp:keywords/>
  <dc:description>With thanks to the Wessex League, Darryn Campbell and Nigel Harding</dc:description>
  <cp:lastModifiedBy>Myles Fleming</cp:lastModifiedBy>
  <cp:lastPrinted>2025-02-22T16:09:30Z</cp:lastPrinted>
  <dcterms:created xsi:type="dcterms:W3CDTF">2005-05-11T17:15:37Z</dcterms:created>
  <dcterms:modified xsi:type="dcterms:W3CDTF">2025-02-22T23:57:42Z</dcterms:modified>
  <cp:category/>
</cp:coreProperties>
</file>